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3.xml" ContentType="application/vnd.openxmlformats-officedocument.spreadsheetml.comments+xml"/>
  <Override PartName="/xl/drawings/drawing4.xml" ContentType="application/vnd.openxmlformats-officedocument.drawing+xml"/>
  <Override PartName="/xl/charts/chart15.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4.xml" ContentType="application/vnd.openxmlformats-officedocument.spreadsheetml.comment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comments5.xml" ContentType="application/vnd.openxmlformats-officedocument.spreadsheetml.comments+xml"/>
  <Override PartName="/xl/drawings/drawing7.xml" ContentType="application/vnd.openxmlformats-officedocument.drawing+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Nathan Tipton\Google Drive\Spring 2017\Space Systems Engineering\"/>
    </mc:Choice>
  </mc:AlternateContent>
  <bookViews>
    <workbookView xWindow="0" yWindow="0" windowWidth="25200" windowHeight="11850" firstSheet="3" activeTab="5"/>
  </bookViews>
  <sheets>
    <sheet name="Thermosphere" sheetId="26" r:id="rId1"/>
    <sheet name="Orbital Mechanics Example" sheetId="27" r:id="rId2"/>
    <sheet name="Orbit Transfer Example" sheetId="28" r:id="rId3"/>
    <sheet name="Special Orbits Example" sheetId="29" r:id="rId4"/>
    <sheet name="Orbital Mechanics Blank" sheetId="31" r:id="rId5"/>
    <sheet name="Orbit Transfer Blank" sheetId="32" r:id="rId6"/>
    <sheet name="Special Orbits Blank" sheetId="33" r:id="rId7"/>
    <sheet name="Answers" sheetId="30" r:id="rId8"/>
  </sheets>
  <functionGroups builtInGroupCount="18"/>
  <calcPr calcId="162913"/>
</workbook>
</file>

<file path=xl/calcChain.xml><?xml version="1.0" encoding="utf-8"?>
<calcChain xmlns="http://schemas.openxmlformats.org/spreadsheetml/2006/main">
  <c r="M21" i="31" l="1"/>
  <c r="C6" i="30"/>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8" i="33"/>
  <c r="C9" i="33"/>
  <c r="C10" i="33"/>
  <c r="C11" i="33"/>
  <c r="C12" i="33"/>
  <c r="C13" i="33"/>
  <c r="C14" i="33"/>
  <c r="C15" i="33"/>
  <c r="C16" i="33"/>
  <c r="C17" i="33"/>
  <c r="C18" i="33"/>
  <c r="C19" i="33"/>
  <c r="C20" i="33"/>
  <c r="C21" i="33"/>
  <c r="C22" i="33"/>
  <c r="C23" i="33"/>
  <c r="C24" i="33"/>
  <c r="C25" i="33"/>
  <c r="C26" i="33"/>
  <c r="C27" i="33"/>
  <c r="C28" i="33"/>
  <c r="C29" i="33"/>
  <c r="C30" i="33"/>
  <c r="C31" i="33"/>
  <c r="C32" i="33"/>
  <c r="C33" i="33"/>
  <c r="C34" i="33"/>
  <c r="C35" i="33"/>
  <c r="C36" i="33"/>
  <c r="C37" i="33"/>
  <c r="C38" i="33"/>
  <c r="C39" i="33"/>
  <c r="C40" i="33"/>
  <c r="C41" i="33"/>
  <c r="C42" i="33"/>
  <c r="C43" i="33"/>
  <c r="C44" i="33"/>
  <c r="C8" i="33"/>
  <c r="D31" i="32"/>
  <c r="D32" i="32" s="1"/>
  <c r="T31" i="31" a="1"/>
  <c r="T31" i="31" s="1"/>
  <c r="U35" i="31"/>
  <c r="T37" i="31"/>
  <c r="U37" i="31"/>
  <c r="V38" i="31"/>
  <c r="U43" i="31"/>
  <c r="T45" i="31"/>
  <c r="U45" i="31"/>
  <c r="V27" i="31"/>
  <c r="U27" i="31"/>
  <c r="T27" i="31"/>
  <c r="S27" i="31"/>
  <c r="D5" i="26" s="1"/>
  <c r="I12" i="32"/>
  <c r="D25" i="32" s="1"/>
  <c r="I11" i="32"/>
  <c r="D12" i="32"/>
  <c r="D11" i="32"/>
  <c r="I16" i="32" l="1"/>
  <c r="I17" i="32"/>
  <c r="D13" i="32"/>
  <c r="D15" i="32" s="1"/>
  <c r="D19" i="32" s="1"/>
  <c r="D20" i="32" s="1"/>
  <c r="D16" i="32"/>
  <c r="I25" i="32" s="1"/>
  <c r="D24" i="32"/>
  <c r="D29" i="32" s="1"/>
  <c r="D17" i="32"/>
  <c r="D30" i="32"/>
  <c r="N25" i="32" s="1"/>
  <c r="I13" i="32"/>
  <c r="I15" i="32" s="1"/>
  <c r="I19" i="32" s="1"/>
  <c r="I20" i="32" s="1"/>
  <c r="V126" i="31"/>
  <c r="V118" i="31"/>
  <c r="V110" i="31"/>
  <c r="V102" i="31"/>
  <c r="V94" i="31"/>
  <c r="V86" i="31"/>
  <c r="V78" i="31"/>
  <c r="V70" i="31"/>
  <c r="V62" i="31"/>
  <c r="V54" i="31"/>
  <c r="U126" i="31"/>
  <c r="U118" i="31"/>
  <c r="U110" i="31"/>
  <c r="U102" i="31"/>
  <c r="U94" i="31"/>
  <c r="U86" i="31"/>
  <c r="U78" i="31"/>
  <c r="U70" i="31"/>
  <c r="U62" i="31"/>
  <c r="U54" i="31"/>
  <c r="U46" i="31"/>
  <c r="U38" i="31"/>
  <c r="T126" i="31"/>
  <c r="T118" i="31"/>
  <c r="T110" i="31"/>
  <c r="T102" i="31"/>
  <c r="T94" i="31"/>
  <c r="T86" i="31"/>
  <c r="T78" i="31"/>
  <c r="T70" i="31"/>
  <c r="T62" i="31"/>
  <c r="T54" i="31"/>
  <c r="T46" i="31"/>
  <c r="T38" i="31"/>
  <c r="V46" i="31"/>
  <c r="V125" i="31"/>
  <c r="V117" i="31"/>
  <c r="V109" i="31"/>
  <c r="V101" i="31"/>
  <c r="V93" i="31"/>
  <c r="V85" i="31"/>
  <c r="V77" i="31"/>
  <c r="V69" i="31"/>
  <c r="V61" i="31"/>
  <c r="V53" i="31"/>
  <c r="V45" i="31"/>
  <c r="V37" i="31"/>
  <c r="U125" i="31"/>
  <c r="U117" i="31"/>
  <c r="U109" i="31"/>
  <c r="U101" i="31"/>
  <c r="U93" i="31"/>
  <c r="U85" i="31"/>
  <c r="U77" i="31"/>
  <c r="U69" i="31"/>
  <c r="U61" i="31"/>
  <c r="U53" i="31"/>
  <c r="T125" i="31"/>
  <c r="T117" i="31"/>
  <c r="T109" i="31"/>
  <c r="T101" i="31"/>
  <c r="T93" i="31"/>
  <c r="T85" i="31"/>
  <c r="T77" i="31"/>
  <c r="T69" i="31"/>
  <c r="V124" i="31"/>
  <c r="V116" i="31"/>
  <c r="V108" i="31"/>
  <c r="V100" i="31"/>
  <c r="V92" i="31"/>
  <c r="V84" i="31"/>
  <c r="V76" i="31"/>
  <c r="V68" i="31"/>
  <c r="V60" i="31"/>
  <c r="V52" i="31"/>
  <c r="V44" i="31"/>
  <c r="V36" i="31"/>
  <c r="T53" i="31"/>
  <c r="U124" i="31"/>
  <c r="U116" i="31"/>
  <c r="U108" i="31"/>
  <c r="U100" i="31"/>
  <c r="U92" i="31"/>
  <c r="U84" i="31"/>
  <c r="U76" i="31"/>
  <c r="U68" i="31"/>
  <c r="U60" i="31"/>
  <c r="U52" i="31"/>
  <c r="U44" i="31"/>
  <c r="U36" i="31"/>
  <c r="T124" i="31"/>
  <c r="T116" i="31"/>
  <c r="T108" i="31"/>
  <c r="T100" i="31"/>
  <c r="T92" i="31"/>
  <c r="T84" i="31"/>
  <c r="T76" i="31"/>
  <c r="T68" i="31"/>
  <c r="T60" i="31"/>
  <c r="T52" i="31"/>
  <c r="T44" i="31"/>
  <c r="T36" i="31"/>
  <c r="T61" i="31"/>
  <c r="V131" i="31"/>
  <c r="V123" i="31"/>
  <c r="V115" i="31"/>
  <c r="V107" i="31"/>
  <c r="V99" i="31"/>
  <c r="V91" i="31"/>
  <c r="V83" i="31"/>
  <c r="V75" i="31"/>
  <c r="V67" i="31"/>
  <c r="V59" i="31"/>
  <c r="V51" i="31"/>
  <c r="V43" i="31"/>
  <c r="V35" i="31"/>
  <c r="U107" i="31"/>
  <c r="V130" i="31"/>
  <c r="V122" i="31"/>
  <c r="V114" i="31"/>
  <c r="V106" i="31"/>
  <c r="V98" i="31"/>
  <c r="V90" i="31"/>
  <c r="V82" i="31"/>
  <c r="V74" i="31"/>
  <c r="V66" i="31"/>
  <c r="V58" i="31"/>
  <c r="V50" i="31"/>
  <c r="V42" i="31"/>
  <c r="V34" i="31"/>
  <c r="U115" i="31"/>
  <c r="U130" i="31"/>
  <c r="U122" i="31"/>
  <c r="U114" i="31"/>
  <c r="U106" i="31"/>
  <c r="U98" i="31"/>
  <c r="U90" i="31"/>
  <c r="U82" i="31"/>
  <c r="U74" i="31"/>
  <c r="U66" i="31"/>
  <c r="U58" i="31"/>
  <c r="U50" i="31"/>
  <c r="U42" i="31"/>
  <c r="U34" i="31"/>
  <c r="U123" i="31"/>
  <c r="T43" i="31"/>
  <c r="T106" i="31"/>
  <c r="T50" i="31"/>
  <c r="V129" i="31"/>
  <c r="V121" i="31"/>
  <c r="V113" i="31"/>
  <c r="V105" i="31"/>
  <c r="V97" i="31"/>
  <c r="V89" i="31"/>
  <c r="V81" i="31"/>
  <c r="V73" i="31"/>
  <c r="V65" i="31"/>
  <c r="V57" i="31"/>
  <c r="V49" i="31"/>
  <c r="V41" i="31"/>
  <c r="V33" i="31"/>
  <c r="U99" i="31"/>
  <c r="T131" i="31"/>
  <c r="T83" i="31"/>
  <c r="T122" i="31"/>
  <c r="T42" i="31"/>
  <c r="U129" i="31"/>
  <c r="U121" i="31"/>
  <c r="U113" i="31"/>
  <c r="U105" i="31"/>
  <c r="U97" i="31"/>
  <c r="U89" i="31"/>
  <c r="U81" i="31"/>
  <c r="U73" i="31"/>
  <c r="U65" i="31"/>
  <c r="U57" i="31"/>
  <c r="U49" i="31"/>
  <c r="U41" i="31"/>
  <c r="U33" i="31"/>
  <c r="U67" i="31"/>
  <c r="T75" i="31"/>
  <c r="T114" i="31"/>
  <c r="T34" i="31"/>
  <c r="T129" i="31"/>
  <c r="T121" i="31"/>
  <c r="T113" i="31"/>
  <c r="T105" i="31"/>
  <c r="T97" i="31"/>
  <c r="T89" i="31"/>
  <c r="T81" i="31"/>
  <c r="T73" i="31"/>
  <c r="T65" i="31"/>
  <c r="T57" i="31"/>
  <c r="T49" i="31"/>
  <c r="T41" i="31"/>
  <c r="T33" i="31"/>
  <c r="U91" i="31"/>
  <c r="T67" i="31"/>
  <c r="T130" i="31"/>
  <c r="T58" i="31"/>
  <c r="V128" i="31"/>
  <c r="V120" i="31"/>
  <c r="V112" i="31"/>
  <c r="V104" i="31"/>
  <c r="V96" i="31"/>
  <c r="V88" i="31"/>
  <c r="V80" i="31"/>
  <c r="V72" i="31"/>
  <c r="V64" i="31"/>
  <c r="V56" i="31"/>
  <c r="V48" i="31"/>
  <c r="V40" i="31"/>
  <c r="V32" i="31"/>
  <c r="U131" i="31"/>
  <c r="U59" i="31"/>
  <c r="T59" i="31"/>
  <c r="T66" i="31"/>
  <c r="U128" i="31"/>
  <c r="U120" i="31"/>
  <c r="U112" i="31"/>
  <c r="U104" i="31"/>
  <c r="U96" i="31"/>
  <c r="U88" i="31"/>
  <c r="U80" i="31"/>
  <c r="U72" i="31"/>
  <c r="U64" i="31"/>
  <c r="U56" i="31"/>
  <c r="U48" i="31"/>
  <c r="U40" i="31"/>
  <c r="U32" i="31"/>
  <c r="U83" i="31"/>
  <c r="T115" i="31"/>
  <c r="T107" i="31"/>
  <c r="T99" i="31"/>
  <c r="T98" i="31"/>
  <c r="T128" i="31"/>
  <c r="T120" i="31"/>
  <c r="T112" i="31"/>
  <c r="T104" i="31"/>
  <c r="T96" i="31"/>
  <c r="T88" i="31"/>
  <c r="T80" i="31"/>
  <c r="T72" i="31"/>
  <c r="T64" i="31"/>
  <c r="T56" i="31"/>
  <c r="T48" i="31"/>
  <c r="T40" i="31"/>
  <c r="T32" i="31"/>
  <c r="U75" i="31"/>
  <c r="T35" i="31"/>
  <c r="T74" i="31"/>
  <c r="V127" i="31"/>
  <c r="V119" i="31"/>
  <c r="V111" i="31"/>
  <c r="V103" i="31"/>
  <c r="V95" i="31"/>
  <c r="V87" i="31"/>
  <c r="V79" i="31"/>
  <c r="V71" i="31"/>
  <c r="V63" i="31"/>
  <c r="V55" i="31"/>
  <c r="V47" i="31"/>
  <c r="V39" i="31"/>
  <c r="V31" i="31"/>
  <c r="T51" i="31"/>
  <c r="T90" i="31"/>
  <c r="U127" i="31"/>
  <c r="U119" i="31"/>
  <c r="U111" i="31"/>
  <c r="U103" i="31"/>
  <c r="U95" i="31"/>
  <c r="U87" i="31"/>
  <c r="U79" i="31"/>
  <c r="U71" i="31"/>
  <c r="U63" i="31"/>
  <c r="U55" i="31"/>
  <c r="U47" i="31"/>
  <c r="U39" i="31"/>
  <c r="U31" i="31"/>
  <c r="U51" i="31"/>
  <c r="T123" i="31"/>
  <c r="T91" i="31"/>
  <c r="T82" i="31"/>
  <c r="T127" i="31"/>
  <c r="T119" i="31"/>
  <c r="T111" i="31"/>
  <c r="T103" i="31"/>
  <c r="T95" i="31"/>
  <c r="T87" i="31"/>
  <c r="T79" i="31"/>
  <c r="T71" i="31"/>
  <c r="T63" i="31"/>
  <c r="T55" i="31"/>
  <c r="T47" i="31"/>
  <c r="T39" i="31"/>
  <c r="I14" i="31"/>
  <c r="D14" i="31"/>
  <c r="D13" i="31"/>
  <c r="N26" i="32" l="1"/>
  <c r="N24" i="32"/>
  <c r="D14" i="32"/>
  <c r="D18" i="32" s="1"/>
  <c r="D26" i="32"/>
  <c r="D28" i="32" s="1"/>
  <c r="I14" i="32"/>
  <c r="I18" i="32" s="1"/>
  <c r="I26" i="32"/>
  <c r="I24" i="32"/>
  <c r="D19" i="31"/>
  <c r="D15" i="31"/>
  <c r="D18" i="31"/>
  <c r="Z28" i="31"/>
  <c r="Z29" i="31" s="1"/>
  <c r="Z30" i="31" s="1"/>
  <c r="Z31" i="31" s="1"/>
  <c r="Z32" i="31" s="1"/>
  <c r="Z33" i="31" s="1"/>
  <c r="Z34" i="31" s="1"/>
  <c r="Z35" i="31" s="1"/>
  <c r="Z36" i="31" s="1"/>
  <c r="Z37" i="31" s="1"/>
  <c r="Z38" i="31" s="1"/>
  <c r="Z39" i="31" s="1"/>
  <c r="Z40" i="31" s="1"/>
  <c r="Z41" i="31" s="1"/>
  <c r="Z42" i="31" s="1"/>
  <c r="Z43" i="31" s="1"/>
  <c r="Z44" i="31" s="1"/>
  <c r="Z45" i="31" s="1"/>
  <c r="Z46" i="31" s="1"/>
  <c r="Z47" i="31" s="1"/>
  <c r="Z48" i="31" s="1"/>
  <c r="Z49" i="31" s="1"/>
  <c r="Z50" i="31" s="1"/>
  <c r="Z51" i="31" s="1"/>
  <c r="Z52" i="31" s="1"/>
  <c r="Z53" i="31" s="1"/>
  <c r="Z54" i="31" s="1"/>
  <c r="Z55" i="31" s="1"/>
  <c r="Z56" i="31" s="1"/>
  <c r="Z57" i="31" s="1"/>
  <c r="Z58" i="31" s="1"/>
  <c r="Z59" i="31" s="1"/>
  <c r="Z60" i="31" s="1"/>
  <c r="Z61" i="31" s="1"/>
  <c r="Z62" i="31" s="1"/>
  <c r="Z63" i="31" s="1"/>
  <c r="Z64" i="31" s="1"/>
  <c r="Z65" i="31" s="1"/>
  <c r="Z66" i="31" s="1"/>
  <c r="Z67" i="31" s="1"/>
  <c r="Z68" i="31" s="1"/>
  <c r="Z69" i="31" s="1"/>
  <c r="Z70" i="31" s="1"/>
  <c r="Z71" i="31" s="1"/>
  <c r="Z72" i="31" s="1"/>
  <c r="Z73" i="31" s="1"/>
  <c r="Z74" i="31" s="1"/>
  <c r="Z75" i="31" s="1"/>
  <c r="Z76" i="31" s="1"/>
  <c r="Z77" i="31" s="1"/>
  <c r="Z78" i="31" s="1"/>
  <c r="Z79" i="31" s="1"/>
  <c r="Z80" i="31" s="1"/>
  <c r="Z81" i="31" s="1"/>
  <c r="Z82" i="31" s="1"/>
  <c r="Z83" i="31" s="1"/>
  <c r="Z84" i="31" s="1"/>
  <c r="Z85" i="31" s="1"/>
  <c r="Z86" i="31" s="1"/>
  <c r="Z87" i="31" s="1"/>
  <c r="Z88" i="31" s="1"/>
  <c r="Z89" i="31" s="1"/>
  <c r="Z90" i="31" s="1"/>
  <c r="Z91" i="31" s="1"/>
  <c r="Z92" i="31" s="1"/>
  <c r="Z93" i="31" s="1"/>
  <c r="Z94" i="31" s="1"/>
  <c r="Z95" i="31" s="1"/>
  <c r="Z96" i="31" s="1"/>
  <c r="Z97" i="31" s="1"/>
  <c r="Z98" i="31" s="1"/>
  <c r="Z99" i="31" s="1"/>
  <c r="Z100" i="31" s="1"/>
  <c r="G28" i="31"/>
  <c r="AB23" i="31"/>
  <c r="G28" i="27"/>
  <c r="D6"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E300" i="26"/>
  <c r="L299" i="26"/>
  <c r="E299" i="26"/>
  <c r="L298" i="26"/>
  <c r="E298" i="26"/>
  <c r="L297" i="26"/>
  <c r="E297" i="26"/>
  <c r="L296" i="26"/>
  <c r="E296" i="26"/>
  <c r="L295" i="26"/>
  <c r="E295" i="26"/>
  <c r="L294" i="26"/>
  <c r="E294" i="26"/>
  <c r="L293" i="26"/>
  <c r="E293" i="26"/>
  <c r="L292" i="26"/>
  <c r="E292" i="26"/>
  <c r="L291" i="26"/>
  <c r="E291" i="26"/>
  <c r="L290" i="26"/>
  <c r="E290" i="26"/>
  <c r="L289" i="26"/>
  <c r="E289" i="26"/>
  <c r="L288" i="26"/>
  <c r="E288" i="26"/>
  <c r="L287" i="26"/>
  <c r="E287" i="26"/>
  <c r="L286" i="26"/>
  <c r="E286" i="26"/>
  <c r="L285" i="26"/>
  <c r="E285" i="26"/>
  <c r="L284" i="26"/>
  <c r="E284" i="26"/>
  <c r="L283" i="26"/>
  <c r="E283" i="26"/>
  <c r="L282" i="26"/>
  <c r="E282" i="26"/>
  <c r="L281" i="26"/>
  <c r="E281" i="26"/>
  <c r="L280" i="26"/>
  <c r="E280" i="26"/>
  <c r="L279" i="26"/>
  <c r="E279" i="26"/>
  <c r="L278" i="26"/>
  <c r="E278" i="26"/>
  <c r="L277" i="26"/>
  <c r="E277" i="26"/>
  <c r="L276" i="26"/>
  <c r="E276" i="26"/>
  <c r="L275" i="26"/>
  <c r="E275" i="26"/>
  <c r="L274" i="26"/>
  <c r="E274" i="26"/>
  <c r="L273" i="26"/>
  <c r="E273" i="26"/>
  <c r="L272" i="26"/>
  <c r="E272" i="26"/>
  <c r="L271" i="26"/>
  <c r="E271" i="26"/>
  <c r="L270" i="26"/>
  <c r="E270" i="26"/>
  <c r="L269" i="26"/>
  <c r="E269" i="26"/>
  <c r="L268" i="26"/>
  <c r="E268" i="26"/>
  <c r="L267" i="26"/>
  <c r="E267" i="26"/>
  <c r="L266" i="26"/>
  <c r="E266" i="26"/>
  <c r="L265" i="26"/>
  <c r="E265" i="26"/>
  <c r="L264" i="26"/>
  <c r="E264" i="26"/>
  <c r="L263" i="26"/>
  <c r="E263" i="26"/>
  <c r="L262" i="26"/>
  <c r="E262" i="26"/>
  <c r="L261" i="26"/>
  <c r="E261" i="26"/>
  <c r="L260" i="26"/>
  <c r="E260" i="26"/>
  <c r="L259" i="26"/>
  <c r="E259" i="26"/>
  <c r="L258" i="26"/>
  <c r="E258" i="26"/>
  <c r="L257" i="26"/>
  <c r="E257" i="26"/>
  <c r="L256" i="26"/>
  <c r="E256" i="26"/>
  <c r="L255" i="26"/>
  <c r="E255" i="26"/>
  <c r="L254" i="26"/>
  <c r="E254" i="26"/>
  <c r="L253" i="26"/>
  <c r="E253" i="26"/>
  <c r="L252" i="26"/>
  <c r="E252" i="26"/>
  <c r="L251" i="26"/>
  <c r="E251" i="26"/>
  <c r="L250" i="26"/>
  <c r="E250" i="26"/>
  <c r="L249" i="26"/>
  <c r="E249" i="26"/>
  <c r="L248" i="26"/>
  <c r="E248" i="26"/>
  <c r="L247" i="26"/>
  <c r="E247" i="26"/>
  <c r="L246" i="26"/>
  <c r="E246" i="26"/>
  <c r="L245" i="26"/>
  <c r="E245" i="26"/>
  <c r="L244" i="26"/>
  <c r="E244" i="26"/>
  <c r="L243" i="26"/>
  <c r="E243" i="26"/>
  <c r="L242" i="26"/>
  <c r="E242" i="26"/>
  <c r="L241" i="26"/>
  <c r="E241" i="26"/>
  <c r="L240" i="26"/>
  <c r="E240" i="26"/>
  <c r="L239" i="26"/>
  <c r="E239" i="26"/>
  <c r="L238" i="26"/>
  <c r="E238" i="26"/>
  <c r="L237" i="26"/>
  <c r="E237" i="26"/>
  <c r="L236" i="26"/>
  <c r="E236" i="26"/>
  <c r="L235" i="26"/>
  <c r="E235" i="26"/>
  <c r="L234" i="26"/>
  <c r="E234" i="26"/>
  <c r="L233" i="26"/>
  <c r="E233" i="26"/>
  <c r="L232" i="26"/>
  <c r="E232" i="26"/>
  <c r="L231" i="26"/>
  <c r="E231" i="26"/>
  <c r="L230" i="26"/>
  <c r="E230" i="26"/>
  <c r="L229" i="26"/>
  <c r="E229" i="26"/>
  <c r="L228" i="26"/>
  <c r="E228" i="26"/>
  <c r="L227" i="26"/>
  <c r="E227" i="26"/>
  <c r="L226" i="26"/>
  <c r="E226" i="26"/>
  <c r="L225" i="26"/>
  <c r="E225" i="26"/>
  <c r="L224" i="26"/>
  <c r="E224" i="26"/>
  <c r="L223" i="26"/>
  <c r="E223" i="26"/>
  <c r="L222" i="26"/>
  <c r="E222" i="26"/>
  <c r="L221" i="26"/>
  <c r="E221" i="26"/>
  <c r="L220" i="26"/>
  <c r="E220" i="26"/>
  <c r="L219" i="26"/>
  <c r="E219" i="26"/>
  <c r="L218" i="26"/>
  <c r="E218" i="26"/>
  <c r="L217" i="26"/>
  <c r="E217" i="26"/>
  <c r="L216" i="26"/>
  <c r="E216" i="26"/>
  <c r="L215" i="26"/>
  <c r="E215" i="26"/>
  <c r="L214" i="26"/>
  <c r="E214" i="26"/>
  <c r="L213" i="26"/>
  <c r="E213" i="26"/>
  <c r="L212" i="26"/>
  <c r="E212" i="26"/>
  <c r="L211" i="26"/>
  <c r="E211" i="26"/>
  <c r="L210" i="26"/>
  <c r="E210" i="26"/>
  <c r="L209" i="26"/>
  <c r="E209" i="26"/>
  <c r="L208" i="26"/>
  <c r="E208" i="26"/>
  <c r="L207" i="26"/>
  <c r="E207" i="26"/>
  <c r="L206" i="26"/>
  <c r="E206" i="26"/>
  <c r="L205" i="26"/>
  <c r="E205" i="26"/>
  <c r="L204" i="26"/>
  <c r="E204" i="26"/>
  <c r="L203" i="26"/>
  <c r="E203" i="26"/>
  <c r="L202" i="26"/>
  <c r="E202" i="26"/>
  <c r="L201" i="26"/>
  <c r="E201" i="26"/>
  <c r="L200" i="26"/>
  <c r="E200" i="26"/>
  <c r="L199" i="26"/>
  <c r="E199" i="26"/>
  <c r="L198" i="26"/>
  <c r="E198" i="26"/>
  <c r="L197" i="26"/>
  <c r="E197" i="26"/>
  <c r="L196" i="26"/>
  <c r="E196" i="26"/>
  <c r="L195" i="26"/>
  <c r="E195" i="26"/>
  <c r="L194" i="26"/>
  <c r="E194" i="26"/>
  <c r="L193" i="26"/>
  <c r="E193" i="26"/>
  <c r="L192" i="26"/>
  <c r="E192" i="26"/>
  <c r="L191" i="26"/>
  <c r="E191" i="26"/>
  <c r="L190" i="26"/>
  <c r="E190" i="26"/>
  <c r="L189" i="26"/>
  <c r="E189" i="26"/>
  <c r="L188" i="26"/>
  <c r="E188" i="26"/>
  <c r="L187" i="26"/>
  <c r="E187" i="26"/>
  <c r="L186" i="26"/>
  <c r="E186" i="26"/>
  <c r="L185" i="26"/>
  <c r="E185" i="26"/>
  <c r="L184" i="26"/>
  <c r="E184" i="26"/>
  <c r="L183" i="26"/>
  <c r="E183" i="26"/>
  <c r="L182" i="26"/>
  <c r="E182" i="26"/>
  <c r="L181" i="26"/>
  <c r="E181" i="26"/>
  <c r="L180" i="26"/>
  <c r="E180" i="26"/>
  <c r="L179" i="26"/>
  <c r="E179" i="26"/>
  <c r="L178" i="26"/>
  <c r="E178" i="26"/>
  <c r="L177" i="26"/>
  <c r="E177" i="26"/>
  <c r="L176" i="26"/>
  <c r="E176" i="26"/>
  <c r="L175" i="26"/>
  <c r="E175" i="26"/>
  <c r="L174" i="26"/>
  <c r="E174" i="26"/>
  <c r="L173" i="26"/>
  <c r="E173" i="26"/>
  <c r="L172" i="26"/>
  <c r="E172" i="26"/>
  <c r="L171" i="26"/>
  <c r="E171" i="26"/>
  <c r="L170" i="26"/>
  <c r="E170" i="26"/>
  <c r="L169" i="26"/>
  <c r="E169" i="26"/>
  <c r="L168" i="26"/>
  <c r="E168" i="26"/>
  <c r="L167" i="26"/>
  <c r="E167" i="26"/>
  <c r="L166" i="26"/>
  <c r="E166" i="26"/>
  <c r="L165" i="26"/>
  <c r="E165" i="26"/>
  <c r="L164" i="26"/>
  <c r="E164" i="26"/>
  <c r="L163" i="26"/>
  <c r="E163" i="26"/>
  <c r="L162" i="26"/>
  <c r="E162" i="26"/>
  <c r="L161" i="26"/>
  <c r="E161" i="26"/>
  <c r="L160" i="26"/>
  <c r="E160" i="26"/>
  <c r="L159" i="26"/>
  <c r="E159" i="26"/>
  <c r="L158" i="26"/>
  <c r="E158" i="26"/>
  <c r="L157" i="26"/>
  <c r="E157" i="26"/>
  <c r="L156" i="26"/>
  <c r="E156" i="26"/>
  <c r="L155" i="26"/>
  <c r="E155" i="26"/>
  <c r="L154" i="26"/>
  <c r="E154" i="26"/>
  <c r="L153" i="26"/>
  <c r="E153" i="26"/>
  <c r="L152" i="26"/>
  <c r="E152" i="26"/>
  <c r="L151" i="26"/>
  <c r="E151" i="26"/>
  <c r="L150" i="26"/>
  <c r="E150" i="26"/>
  <c r="L149" i="26"/>
  <c r="E149" i="26"/>
  <c r="L148" i="26"/>
  <c r="E148" i="26"/>
  <c r="L147" i="26"/>
  <c r="E147" i="26"/>
  <c r="L146" i="26"/>
  <c r="E146" i="26"/>
  <c r="L145" i="26"/>
  <c r="E145" i="26"/>
  <c r="L144" i="26"/>
  <c r="E144" i="26"/>
  <c r="L143" i="26"/>
  <c r="E143" i="26"/>
  <c r="L142" i="26"/>
  <c r="E142" i="26"/>
  <c r="L141" i="26"/>
  <c r="E141" i="26"/>
  <c r="L140" i="26"/>
  <c r="E140" i="26"/>
  <c r="L139" i="26"/>
  <c r="E139" i="26"/>
  <c r="L138" i="26"/>
  <c r="E138" i="26"/>
  <c r="L137" i="26"/>
  <c r="E137" i="26"/>
  <c r="L136" i="26"/>
  <c r="E136" i="26"/>
  <c r="L135" i="26"/>
  <c r="E135" i="26"/>
  <c r="L134" i="26"/>
  <c r="E134" i="26"/>
  <c r="L133" i="26"/>
  <c r="E133" i="26"/>
  <c r="L132" i="26"/>
  <c r="E132" i="26"/>
  <c r="L131" i="26"/>
  <c r="E131" i="26"/>
  <c r="L130" i="26"/>
  <c r="E130" i="26"/>
  <c r="L129" i="26"/>
  <c r="E129" i="26"/>
  <c r="L128" i="26"/>
  <c r="E128" i="26"/>
  <c r="L127" i="26"/>
  <c r="E127" i="26"/>
  <c r="AU126" i="26"/>
  <c r="L126" i="26"/>
  <c r="E126" i="26"/>
  <c r="AU125" i="26"/>
  <c r="L125" i="26"/>
  <c r="E125" i="26"/>
  <c r="AU124" i="26"/>
  <c r="L124" i="26"/>
  <c r="E124" i="26"/>
  <c r="AU123" i="26"/>
  <c r="L123" i="26"/>
  <c r="E123" i="26"/>
  <c r="AU122" i="26"/>
  <c r="L122" i="26"/>
  <c r="E122" i="26"/>
  <c r="AU121" i="26"/>
  <c r="L121" i="26"/>
  <c r="E121" i="26"/>
  <c r="AU120" i="26"/>
  <c r="L120" i="26"/>
  <c r="E120" i="26"/>
  <c r="AU119" i="26"/>
  <c r="L119" i="26"/>
  <c r="E119" i="26"/>
  <c r="AU118" i="26"/>
  <c r="L118" i="26"/>
  <c r="E118" i="26"/>
  <c r="AU117" i="26"/>
  <c r="L117" i="26"/>
  <c r="E117" i="26"/>
  <c r="AU116" i="26"/>
  <c r="L116" i="26"/>
  <c r="E116" i="26"/>
  <c r="AU115" i="26"/>
  <c r="L115" i="26"/>
  <c r="E115" i="26"/>
  <c r="AU114" i="26"/>
  <c r="L114" i="26"/>
  <c r="E114" i="26"/>
  <c r="AU113" i="26"/>
  <c r="L113" i="26"/>
  <c r="E113" i="26"/>
  <c r="AU112" i="26"/>
  <c r="L112" i="26"/>
  <c r="E112" i="26"/>
  <c r="AU111" i="26"/>
  <c r="L111" i="26"/>
  <c r="E111" i="26"/>
  <c r="AU110" i="26"/>
  <c r="L110" i="26"/>
  <c r="E110" i="26"/>
  <c r="AU109" i="26"/>
  <c r="L109" i="26"/>
  <c r="E109" i="26"/>
  <c r="AU108" i="26"/>
  <c r="L108" i="26"/>
  <c r="E108" i="26"/>
  <c r="AU107" i="26"/>
  <c r="L107" i="26"/>
  <c r="E107" i="26"/>
  <c r="AU106" i="26"/>
  <c r="L106" i="26"/>
  <c r="E106" i="26"/>
  <c r="AU105" i="26"/>
  <c r="L105" i="26"/>
  <c r="E105" i="26"/>
  <c r="AU104" i="26"/>
  <c r="L104" i="26"/>
  <c r="E104" i="26"/>
  <c r="AU103" i="26"/>
  <c r="L103" i="26"/>
  <c r="E103" i="26"/>
  <c r="AU102" i="26"/>
  <c r="L102" i="26"/>
  <c r="E102" i="26"/>
  <c r="AU101" i="26"/>
  <c r="L101" i="26"/>
  <c r="E101" i="26"/>
  <c r="AU100" i="26"/>
  <c r="L100" i="26"/>
  <c r="E100" i="26"/>
  <c r="AU99" i="26"/>
  <c r="L99" i="26"/>
  <c r="E99" i="26"/>
  <c r="AU98" i="26"/>
  <c r="L98" i="26"/>
  <c r="E98" i="26"/>
  <c r="AU97" i="26"/>
  <c r="L97" i="26"/>
  <c r="E97" i="26"/>
  <c r="AU96" i="26"/>
  <c r="L96" i="26"/>
  <c r="E96" i="26"/>
  <c r="AU95" i="26"/>
  <c r="L95" i="26"/>
  <c r="E95" i="26"/>
  <c r="AU94" i="26"/>
  <c r="L94" i="26"/>
  <c r="E94" i="26"/>
  <c r="AU93" i="26"/>
  <c r="L93" i="26"/>
  <c r="E93" i="26"/>
  <c r="AU92" i="26"/>
  <c r="L92" i="26"/>
  <c r="E92" i="26"/>
  <c r="AU91" i="26"/>
  <c r="L91" i="26"/>
  <c r="E91" i="26"/>
  <c r="AU90" i="26"/>
  <c r="L90" i="26"/>
  <c r="E90" i="26"/>
  <c r="AU89" i="26"/>
  <c r="L89" i="26"/>
  <c r="E89" i="26"/>
  <c r="AU88" i="26"/>
  <c r="L88" i="26"/>
  <c r="E88" i="26"/>
  <c r="AU87" i="26"/>
  <c r="L87" i="26"/>
  <c r="E87" i="26"/>
  <c r="AU86" i="26"/>
  <c r="L86" i="26"/>
  <c r="E86" i="26"/>
  <c r="AU85" i="26"/>
  <c r="L85" i="26"/>
  <c r="E85" i="26"/>
  <c r="AU84" i="26"/>
  <c r="L84" i="26"/>
  <c r="E84" i="26"/>
  <c r="AU83" i="26"/>
  <c r="L83" i="26"/>
  <c r="E83" i="26"/>
  <c r="AU82" i="26"/>
  <c r="L82" i="26"/>
  <c r="E82" i="26"/>
  <c r="AU81" i="26"/>
  <c r="L81" i="26"/>
  <c r="E81" i="26"/>
  <c r="AU80" i="26"/>
  <c r="L80" i="26"/>
  <c r="E80" i="26"/>
  <c r="AU79" i="26"/>
  <c r="L79" i="26"/>
  <c r="E79" i="26"/>
  <c r="AU78" i="26"/>
  <c r="L78" i="26"/>
  <c r="E78" i="26"/>
  <c r="AU77" i="26"/>
  <c r="L77" i="26"/>
  <c r="E77" i="26"/>
  <c r="AU76" i="26"/>
  <c r="L76" i="26"/>
  <c r="E76" i="26"/>
  <c r="AU75" i="26"/>
  <c r="L75" i="26"/>
  <c r="E75" i="26"/>
  <c r="AU74" i="26"/>
  <c r="L74" i="26"/>
  <c r="E74" i="26"/>
  <c r="AU73" i="26"/>
  <c r="L73" i="26"/>
  <c r="E73" i="26"/>
  <c r="AU72" i="26"/>
  <c r="L72" i="26"/>
  <c r="E72" i="26"/>
  <c r="AU71" i="26"/>
  <c r="L71" i="26"/>
  <c r="E71" i="26"/>
  <c r="AU70" i="26"/>
  <c r="L70" i="26"/>
  <c r="E70" i="26"/>
  <c r="AU69" i="26"/>
  <c r="L69" i="26"/>
  <c r="E69" i="26"/>
  <c r="AU68" i="26"/>
  <c r="L68" i="26"/>
  <c r="E68" i="26"/>
  <c r="AU67" i="26"/>
  <c r="L67" i="26"/>
  <c r="E67" i="26"/>
  <c r="AU66" i="26"/>
  <c r="L66" i="26"/>
  <c r="E66" i="26"/>
  <c r="AU65" i="26"/>
  <c r="L65" i="26"/>
  <c r="E65" i="26"/>
  <c r="AU64" i="26"/>
  <c r="L64" i="26"/>
  <c r="E64" i="26"/>
  <c r="AU63" i="26"/>
  <c r="L63" i="26"/>
  <c r="E63" i="26"/>
  <c r="AU62" i="26"/>
  <c r="L62" i="26"/>
  <c r="E62" i="26"/>
  <c r="AU61" i="26"/>
  <c r="L61" i="26"/>
  <c r="E61" i="26"/>
  <c r="AU60" i="26"/>
  <c r="L60" i="26"/>
  <c r="E60" i="26"/>
  <c r="AU59" i="26"/>
  <c r="L59" i="26"/>
  <c r="E59" i="26"/>
  <c r="AU58" i="26"/>
  <c r="L58" i="26"/>
  <c r="E58" i="26"/>
  <c r="AU57" i="26"/>
  <c r="L57" i="26"/>
  <c r="E57" i="26"/>
  <c r="AU56" i="26"/>
  <c r="L56" i="26"/>
  <c r="E56" i="26"/>
  <c r="AU55" i="26"/>
  <c r="L55" i="26"/>
  <c r="E55" i="26"/>
  <c r="AU54" i="26"/>
  <c r="L54" i="26"/>
  <c r="E54" i="26"/>
  <c r="AU53" i="26"/>
  <c r="L53" i="26"/>
  <c r="E53" i="26"/>
  <c r="AU52" i="26"/>
  <c r="L52" i="26"/>
  <c r="E52" i="26"/>
  <c r="AU51" i="26"/>
  <c r="L51" i="26"/>
  <c r="E51" i="26"/>
  <c r="AU50" i="26"/>
  <c r="L50" i="26"/>
  <c r="E50" i="26"/>
  <c r="AU49" i="26"/>
  <c r="L49" i="26"/>
  <c r="E49" i="26"/>
  <c r="AU48" i="26"/>
  <c r="L48" i="26"/>
  <c r="E48" i="26"/>
  <c r="AU47" i="26"/>
  <c r="L47" i="26"/>
  <c r="E47" i="26"/>
  <c r="AU46" i="26"/>
  <c r="L46" i="26"/>
  <c r="E46" i="26"/>
  <c r="AU45" i="26"/>
  <c r="L45" i="26"/>
  <c r="E45" i="26"/>
  <c r="AU44" i="26"/>
  <c r="L44" i="26"/>
  <c r="E44" i="26"/>
  <c r="AU43" i="26"/>
  <c r="L43" i="26"/>
  <c r="E43" i="26"/>
  <c r="AU42" i="26"/>
  <c r="L42" i="26"/>
  <c r="E42" i="26"/>
  <c r="AU41" i="26"/>
  <c r="L41" i="26"/>
  <c r="E41" i="26"/>
  <c r="AU40" i="26"/>
  <c r="L40" i="26"/>
  <c r="E40" i="26"/>
  <c r="AU39" i="26"/>
  <c r="L39" i="26"/>
  <c r="E39" i="26"/>
  <c r="AU38" i="26"/>
  <c r="L38" i="26"/>
  <c r="E38" i="26"/>
  <c r="AU37" i="26"/>
  <c r="L37" i="26"/>
  <c r="E37" i="26"/>
  <c r="AU36" i="26"/>
  <c r="L36" i="26"/>
  <c r="E36" i="26"/>
  <c r="AU35" i="26"/>
  <c r="L35" i="26"/>
  <c r="E35" i="26"/>
  <c r="AU34" i="26"/>
  <c r="L34" i="26"/>
  <c r="E34" i="26"/>
  <c r="AU33" i="26"/>
  <c r="L33" i="26"/>
  <c r="E33" i="26"/>
  <c r="AU32" i="26"/>
  <c r="L32" i="26"/>
  <c r="E32" i="26"/>
  <c r="AU31" i="26"/>
  <c r="L31" i="26"/>
  <c r="E31" i="26"/>
  <c r="AU30" i="26"/>
  <c r="L30" i="26"/>
  <c r="E30" i="26"/>
  <c r="AU29" i="26"/>
  <c r="L29" i="26"/>
  <c r="E29" i="26"/>
  <c r="AU28" i="26"/>
  <c r="L28" i="26"/>
  <c r="E28" i="26"/>
  <c r="AU27" i="26"/>
  <c r="L27" i="26"/>
  <c r="E27" i="26"/>
  <c r="AU26" i="26"/>
  <c r="L26" i="26"/>
  <c r="E26" i="26"/>
  <c r="L25" i="26"/>
  <c r="E25" i="26"/>
  <c r="D10" i="26"/>
  <c r="Z103" i="26"/>
  <c r="Z32" i="26"/>
  <c r="Z39" i="26"/>
  <c r="Z49" i="26"/>
  <c r="AM64" i="26"/>
  <c r="Z110" i="26"/>
  <c r="AM42" i="26"/>
  <c r="Z56" i="26"/>
  <c r="Z27" i="26"/>
  <c r="AM51" i="26"/>
  <c r="AM92" i="26"/>
  <c r="AM114" i="26"/>
  <c r="AM72" i="26"/>
  <c r="AM37" i="26"/>
  <c r="Z60" i="26"/>
  <c r="AM84" i="26"/>
  <c r="AM99" i="26"/>
  <c r="Z99" i="26"/>
  <c r="AM90" i="26"/>
  <c r="AM35" i="26"/>
  <c r="AM100" i="26"/>
  <c r="Z118" i="26"/>
  <c r="AM126" i="26"/>
  <c r="AM83" i="26"/>
  <c r="AM67" i="26"/>
  <c r="AM93" i="26"/>
  <c r="Z107" i="26"/>
  <c r="AM91" i="26"/>
  <c r="AM119" i="26"/>
  <c r="AM77" i="26"/>
  <c r="Z97" i="26"/>
  <c r="Z26" i="26"/>
  <c r="AM48" i="26"/>
  <c r="AM120" i="26"/>
  <c r="Z85" i="26"/>
  <c r="AM75" i="26"/>
  <c r="AM43" i="26"/>
  <c r="Z75" i="26"/>
  <c r="Z98" i="26"/>
  <c r="Z44" i="26"/>
  <c r="AM108" i="26"/>
  <c r="AM49" i="26"/>
  <c r="Z59" i="26"/>
  <c r="AM62" i="26"/>
  <c r="AM46" i="26"/>
  <c r="AM41" i="26"/>
  <c r="Z53" i="26"/>
  <c r="AM115" i="26"/>
  <c r="AM26" i="26"/>
  <c r="Z48" i="26"/>
  <c r="AM117" i="26"/>
  <c r="AM66" i="26"/>
  <c r="Z94" i="26"/>
  <c r="AM57" i="26"/>
  <c r="Z93" i="26"/>
  <c r="AM86" i="26"/>
  <c r="AM112" i="26"/>
  <c r="Z100" i="26"/>
  <c r="AM85" i="26"/>
  <c r="AM113" i="26"/>
  <c r="Z83" i="26"/>
  <c r="Z72" i="26"/>
  <c r="AM74" i="26"/>
  <c r="Z70" i="26"/>
  <c r="Z63" i="26"/>
  <c r="AM47" i="26"/>
  <c r="Z42" i="26"/>
  <c r="Z90" i="26"/>
  <c r="Z122" i="26"/>
  <c r="Z28" i="26"/>
  <c r="Z123" i="26"/>
  <c r="Z108" i="26"/>
  <c r="Z29" i="26"/>
  <c r="AM96" i="26"/>
  <c r="AM55" i="26"/>
  <c r="Z126" i="26"/>
  <c r="AM125" i="26"/>
  <c r="AM101" i="26"/>
  <c r="AM52" i="26"/>
  <c r="Z86" i="26"/>
  <c r="D11" i="26"/>
  <c r="AM31" i="26"/>
  <c r="Z87" i="26"/>
  <c r="AM38" i="26"/>
  <c r="AA81" i="26"/>
  <c r="AN104" i="26"/>
  <c r="AN29" i="26"/>
  <c r="AN94" i="26"/>
  <c r="AN71" i="26"/>
  <c r="AM58" i="26"/>
  <c r="Z77" i="26"/>
  <c r="Z89" i="26"/>
  <c r="AM102" i="26"/>
  <c r="Z47" i="26"/>
  <c r="AA53" i="26"/>
  <c r="AN30" i="26"/>
  <c r="Z121" i="26"/>
  <c r="AA63" i="26"/>
  <c r="AN96" i="26"/>
  <c r="AA41" i="26"/>
  <c r="AA45" i="26"/>
  <c r="AN60" i="26"/>
  <c r="AA44" i="26"/>
  <c r="AA35" i="26"/>
  <c r="AA51" i="26"/>
  <c r="AN37" i="26"/>
  <c r="AN89" i="26"/>
  <c r="Z43" i="26"/>
  <c r="Z30" i="26"/>
  <c r="Z45" i="26"/>
  <c r="AA107" i="26"/>
  <c r="D9" i="26"/>
  <c r="AM63" i="26"/>
  <c r="AN106" i="26"/>
  <c r="AA26" i="26"/>
  <c r="AN100" i="26"/>
  <c r="AN51" i="26"/>
  <c r="AA89" i="26"/>
  <c r="AA56" i="26"/>
  <c r="AN44" i="26"/>
  <c r="AA98" i="26"/>
  <c r="AN54" i="26"/>
  <c r="AM69" i="26"/>
  <c r="AM124" i="26"/>
  <c r="Z65" i="26"/>
  <c r="AM122" i="26"/>
  <c r="AM81" i="26"/>
  <c r="AN61" i="26"/>
  <c r="AA31" i="26"/>
  <c r="AA91" i="26"/>
  <c r="D8" i="26"/>
  <c r="AA38" i="26"/>
  <c r="Z31" i="26"/>
  <c r="AA39" i="26"/>
  <c r="AN116" i="26"/>
  <c r="AN70" i="26"/>
  <c r="Z54" i="26"/>
  <c r="Z58" i="26"/>
  <c r="Z101" i="26"/>
  <c r="AM44" i="26"/>
  <c r="AM56" i="26"/>
  <c r="AA110" i="26"/>
  <c r="AN63" i="26"/>
  <c r="AA80" i="26"/>
  <c r="D12" i="26"/>
  <c r="AA52" i="26"/>
  <c r="AA85" i="26"/>
  <c r="AB100" i="26"/>
  <c r="AA120" i="26"/>
  <c r="AO117" i="26"/>
  <c r="AO80" i="26"/>
  <c r="AA64" i="26"/>
  <c r="AA117" i="26"/>
  <c r="AN98" i="26"/>
  <c r="AA70" i="26"/>
  <c r="AN85" i="26"/>
  <c r="AB47" i="26"/>
  <c r="AO69" i="26"/>
  <c r="AB72" i="26"/>
  <c r="AO63" i="26"/>
  <c r="AM123" i="26"/>
  <c r="Z40" i="26"/>
  <c r="AM61" i="26"/>
  <c r="AM73" i="26"/>
  <c r="Z61" i="26"/>
  <c r="AM39" i="26"/>
  <c r="AM94" i="26"/>
  <c r="Z36" i="26"/>
  <c r="AM111" i="26"/>
  <c r="Z106" i="26"/>
  <c r="AN95" i="26"/>
  <c r="AB68" i="26"/>
  <c r="AN59" i="26"/>
  <c r="AN109" i="26"/>
  <c r="AB48" i="26"/>
  <c r="AN91" i="26"/>
  <c r="AN107" i="26"/>
  <c r="AB28" i="26"/>
  <c r="AB93" i="26"/>
  <c r="AB107" i="26"/>
  <c r="AA43" i="26"/>
  <c r="AN72" i="26"/>
  <c r="AA84" i="26"/>
  <c r="AN55" i="26"/>
  <c r="AN34" i="26"/>
  <c r="AN111" i="26"/>
  <c r="AB92" i="26"/>
  <c r="AB70" i="26"/>
  <c r="AO105" i="26"/>
  <c r="AO75" i="26"/>
  <c r="AM116" i="26"/>
  <c r="Z66" i="26"/>
  <c r="AM82" i="26"/>
  <c r="Z34" i="26"/>
  <c r="Z113" i="26"/>
  <c r="AM53" i="26"/>
  <c r="AM60" i="26"/>
  <c r="Z116" i="26"/>
  <c r="Z96" i="26"/>
  <c r="AN74" i="26"/>
  <c r="AM33" i="26"/>
  <c r="AN53" i="26"/>
  <c r="AA66" i="26"/>
  <c r="AO48" i="26"/>
  <c r="D7" i="26"/>
  <c r="AA40" i="26"/>
  <c r="AB58" i="26"/>
  <c r="AB94" i="26"/>
  <c r="AN123" i="26"/>
  <c r="AN31" i="26"/>
  <c r="Z84" i="26"/>
  <c r="Z88" i="26"/>
  <c r="AA47" i="26"/>
  <c r="AN124" i="26"/>
  <c r="AN118" i="26"/>
  <c r="AO72" i="26"/>
  <c r="AO71" i="26"/>
  <c r="AB60" i="26"/>
  <c r="AB71" i="26"/>
  <c r="Z124" i="26"/>
  <c r="Z50" i="26"/>
  <c r="AM104" i="26"/>
  <c r="Z46" i="26"/>
  <c r="AM107" i="26"/>
  <c r="AM97" i="26"/>
  <c r="AM27" i="26"/>
  <c r="AO97" i="26"/>
  <c r="AA75" i="26"/>
  <c r="AM95" i="26"/>
  <c r="AA103" i="26"/>
  <c r="AN117" i="26"/>
  <c r="AA100" i="26"/>
  <c r="AB27" i="26"/>
  <c r="AN52" i="26"/>
  <c r="AN119" i="26"/>
  <c r="AN99" i="26"/>
  <c r="AB26" i="26"/>
  <c r="AN67" i="26"/>
  <c r="AN64" i="26"/>
  <c r="AB61" i="26"/>
  <c r="AN88" i="26"/>
  <c r="AA122" i="26"/>
  <c r="AN69" i="26"/>
  <c r="AO49" i="26"/>
  <c r="AB52" i="26"/>
  <c r="AB86" i="26"/>
  <c r="AO113" i="26"/>
  <c r="AM50" i="26"/>
  <c r="Z82" i="26"/>
  <c r="Z112" i="26"/>
  <c r="Z115" i="26"/>
  <c r="AM79" i="26"/>
  <c r="AM118" i="26"/>
  <c r="AM32" i="26"/>
  <c r="AB121" i="26"/>
  <c r="Z111" i="26"/>
  <c r="AN122" i="26"/>
  <c r="AA42" i="26"/>
  <c r="AA97" i="26"/>
  <c r="AO29" i="26"/>
  <c r="AO109" i="26"/>
  <c r="AB80" i="26"/>
  <c r="AB44" i="26"/>
  <c r="AB88" i="26"/>
  <c r="AA121" i="26"/>
  <c r="AO57" i="26"/>
  <c r="Z120" i="26"/>
  <c r="AA71" i="26"/>
  <c r="AN56" i="26"/>
  <c r="AN58" i="26"/>
  <c r="AO32" i="26"/>
  <c r="AB99" i="26"/>
  <c r="AO66" i="26"/>
  <c r="AB67" i="26"/>
  <c r="Z35" i="26"/>
  <c r="AM59" i="26"/>
  <c r="AM80" i="26"/>
  <c r="AM110" i="26"/>
  <c r="AM68" i="26"/>
  <c r="Z102" i="26"/>
  <c r="AM103" i="26"/>
  <c r="AO108" i="26"/>
  <c r="AN101" i="26"/>
  <c r="AN40" i="26"/>
  <c r="AN93" i="26"/>
  <c r="AN81" i="26"/>
  <c r="AO68" i="26"/>
  <c r="AN113" i="26"/>
  <c r="AB63" i="26"/>
  <c r="AB103" i="26"/>
  <c r="AO107" i="26"/>
  <c r="AA96" i="26"/>
  <c r="AN75" i="26"/>
  <c r="AA57" i="26"/>
  <c r="AA29" i="26"/>
  <c r="AB66" i="26"/>
  <c r="AO104" i="26"/>
  <c r="AB31" i="26"/>
  <c r="AB73" i="26"/>
  <c r="AA106" i="26"/>
  <c r="AB116" i="26"/>
  <c r="AB36" i="26"/>
  <c r="AN80" i="26"/>
  <c r="AN50" i="26"/>
  <c r="AA76" i="26"/>
  <c r="AO122" i="26"/>
  <c r="AO77" i="26"/>
  <c r="AB51" i="26"/>
  <c r="AO53" i="26"/>
  <c r="Z62" i="26"/>
  <c r="Z74" i="26"/>
  <c r="Z57" i="26"/>
  <c r="AM54" i="26"/>
  <c r="AM45" i="26"/>
  <c r="Z76" i="26"/>
  <c r="AM121" i="26"/>
  <c r="AA67" i="26"/>
  <c r="AA49" i="26"/>
  <c r="AN115" i="26"/>
  <c r="AA104" i="26"/>
  <c r="AO70" i="26"/>
  <c r="AO33" i="26"/>
  <c r="AO116" i="26"/>
  <c r="AA116" i="26"/>
  <c r="AN92" i="26"/>
  <c r="AB104" i="26"/>
  <c r="AM40" i="26"/>
  <c r="AN43" i="26"/>
  <c r="AA126" i="26"/>
  <c r="AA124" i="26"/>
  <c r="AB119" i="26"/>
  <c r="AO38" i="26"/>
  <c r="AO79" i="26"/>
  <c r="AB45" i="26"/>
  <c r="AM36" i="26"/>
  <c r="AM29" i="26"/>
  <c r="AM34" i="26"/>
  <c r="Z104" i="26"/>
  <c r="AM70" i="26"/>
  <c r="Z64" i="26"/>
  <c r="Z78" i="26"/>
  <c r="Z92" i="26"/>
  <c r="AM76" i="26"/>
  <c r="Z41" i="26"/>
  <c r="Z55" i="26"/>
  <c r="Z114" i="26"/>
  <c r="AM30" i="26"/>
  <c r="Z52" i="26"/>
  <c r="Z71" i="26"/>
  <c r="Z95" i="26"/>
  <c r="Z79" i="26"/>
  <c r="Z73" i="26"/>
  <c r="AM71" i="26"/>
  <c r="Z109" i="26"/>
  <c r="Z51" i="26"/>
  <c r="AM109" i="26"/>
  <c r="AM78" i="26"/>
  <c r="AM65" i="26"/>
  <c r="Z68" i="26"/>
  <c r="AM106" i="26"/>
  <c r="Z37" i="26"/>
  <c r="Z67" i="26"/>
  <c r="AM89" i="26"/>
  <c r="Z33" i="26"/>
  <c r="Z81" i="26"/>
  <c r="AM28" i="26"/>
  <c r="AM105" i="26"/>
  <c r="Z69" i="26"/>
  <c r="Z125" i="26"/>
  <c r="Z80" i="26"/>
  <c r="Z91" i="26"/>
  <c r="AM88" i="26"/>
  <c r="Z117" i="26"/>
  <c r="AM87" i="26"/>
  <c r="AM98" i="26"/>
  <c r="Z105" i="26"/>
  <c r="Z119" i="26"/>
  <c r="Z38" i="26"/>
  <c r="AN90" i="26"/>
  <c r="AN112" i="26"/>
  <c r="AN45" i="26"/>
  <c r="AA73" i="26"/>
  <c r="AN86" i="26"/>
  <c r="AA123" i="26"/>
  <c r="AA118" i="26"/>
  <c r="AA119" i="26"/>
  <c r="AN62" i="26"/>
  <c r="AA54" i="26"/>
  <c r="AN87" i="26"/>
  <c r="AA125" i="26"/>
  <c r="AN41" i="26"/>
  <c r="AN83" i="26"/>
  <c r="AA59" i="26"/>
  <c r="AN125" i="26"/>
  <c r="AN57" i="26"/>
  <c r="AN38" i="26"/>
  <c r="AN73" i="26"/>
  <c r="AA90" i="26"/>
  <c r="AN46" i="26"/>
  <c r="AA33" i="26"/>
  <c r="AN77" i="26"/>
  <c r="AN26" i="26"/>
  <c r="AA105" i="26"/>
  <c r="AN102" i="26"/>
  <c r="AN68" i="26"/>
  <c r="AA92" i="26"/>
  <c r="AN84" i="26"/>
  <c r="AN32" i="26"/>
  <c r="AA109" i="26"/>
  <c r="AA27" i="26"/>
  <c r="AA28" i="26"/>
  <c r="AA48" i="26"/>
  <c r="AA37" i="26"/>
  <c r="AA36" i="26"/>
  <c r="AA112" i="26"/>
  <c r="AA88" i="26"/>
  <c r="AN47" i="26"/>
  <c r="AA113" i="26"/>
  <c r="AA108" i="26"/>
  <c r="AN65" i="26"/>
  <c r="AA72" i="26"/>
  <c r="AA58" i="26"/>
  <c r="AA101" i="26"/>
  <c r="AN28" i="26"/>
  <c r="AN82" i="26"/>
  <c r="AA60" i="26"/>
  <c r="AN120" i="26"/>
  <c r="AA111" i="26"/>
  <c r="AA34" i="26"/>
  <c r="AN66" i="26"/>
  <c r="AA102" i="26"/>
  <c r="AA62" i="26"/>
  <c r="AA114" i="26"/>
  <c r="AN110" i="26"/>
  <c r="AA93" i="26"/>
  <c r="AA55" i="26"/>
  <c r="AA32" i="26"/>
  <c r="AA94" i="26"/>
  <c r="AA87" i="26"/>
  <c r="AA65" i="26"/>
  <c r="AN114" i="26"/>
  <c r="AN76" i="26"/>
  <c r="AA77" i="26"/>
  <c r="AA30" i="26"/>
  <c r="AA79" i="26"/>
  <c r="AA50" i="26"/>
  <c r="AN121" i="26"/>
  <c r="AN33" i="26"/>
  <c r="AA95" i="26"/>
  <c r="AN103" i="26"/>
  <c r="AN78" i="26"/>
  <c r="AN42" i="26"/>
  <c r="AN108" i="26"/>
  <c r="AN35" i="26"/>
  <c r="AA78" i="26"/>
  <c r="AA74" i="26"/>
  <c r="AA46" i="26"/>
  <c r="AN97" i="26"/>
  <c r="AN27" i="26"/>
  <c r="AA99" i="26"/>
  <c r="AA86" i="26"/>
  <c r="AA83" i="26"/>
  <c r="AA82" i="26"/>
  <c r="AN126" i="26"/>
  <c r="AN39" i="26"/>
  <c r="AN48" i="26"/>
  <c r="AN36" i="26"/>
  <c r="AN49" i="26"/>
  <c r="AA68" i="26"/>
  <c r="AA115" i="26"/>
  <c r="AN105" i="26"/>
  <c r="AN79" i="26"/>
  <c r="AA61" i="26"/>
  <c r="AA69" i="26"/>
  <c r="AO44" i="26"/>
  <c r="AO90" i="26"/>
  <c r="AO115" i="26"/>
  <c r="AB81" i="26"/>
  <c r="AO40" i="26"/>
  <c r="AB124" i="26"/>
  <c r="AB56" i="26"/>
  <c r="AB42" i="26"/>
  <c r="AO101" i="26"/>
  <c r="AO39" i="26"/>
  <c r="AB83" i="26"/>
  <c r="AB33" i="26"/>
  <c r="AO74" i="26"/>
  <c r="AB102" i="26"/>
  <c r="AB54" i="26"/>
  <c r="AO37" i="26"/>
  <c r="AB113" i="26"/>
  <c r="AB64" i="26"/>
  <c r="AB50" i="26"/>
  <c r="AB40" i="26"/>
  <c r="AO114" i="26"/>
  <c r="AO112" i="26"/>
  <c r="AO87" i="26"/>
  <c r="AO100" i="26"/>
  <c r="AO120" i="26"/>
  <c r="AO103" i="26"/>
  <c r="AB91" i="26"/>
  <c r="AO58" i="26"/>
  <c r="AB95" i="26"/>
  <c r="AO52" i="26"/>
  <c r="AB90" i="26"/>
  <c r="AB85" i="26"/>
  <c r="AB117" i="26"/>
  <c r="AB110" i="26"/>
  <c r="AO42" i="26"/>
  <c r="AB105" i="26"/>
  <c r="AB112" i="26"/>
  <c r="AO95" i="26"/>
  <c r="AB59" i="26"/>
  <c r="AB38" i="26"/>
  <c r="AO119" i="26"/>
  <c r="AB109" i="26"/>
  <c r="AB57" i="26"/>
  <c r="AB39" i="26"/>
  <c r="AB115" i="26"/>
  <c r="AO34" i="26"/>
  <c r="AB123" i="26"/>
  <c r="AB125" i="26"/>
  <c r="AO92" i="26"/>
  <c r="AO76" i="26"/>
  <c r="AO60" i="26"/>
  <c r="AB111" i="26"/>
  <c r="AB97" i="26"/>
  <c r="AO84" i="26"/>
  <c r="AB76" i="26"/>
  <c r="AO78" i="26"/>
  <c r="AB87" i="26"/>
  <c r="AO45" i="26"/>
  <c r="AB32" i="26"/>
  <c r="AB55" i="26"/>
  <c r="AO59" i="26"/>
  <c r="AO124" i="26"/>
  <c r="AO94" i="26"/>
  <c r="AO56" i="26"/>
  <c r="AB46" i="26"/>
  <c r="AB35" i="26"/>
  <c r="AO91" i="26"/>
  <c r="AO96" i="26"/>
  <c r="AO106" i="26"/>
  <c r="AO110" i="26"/>
  <c r="AO85" i="26"/>
  <c r="AO64" i="26"/>
  <c r="AO73" i="26"/>
  <c r="AO47" i="26"/>
  <c r="AB82" i="26"/>
  <c r="AB114" i="26"/>
  <c r="AO26" i="26"/>
  <c r="AO118" i="26"/>
  <c r="AO41" i="26"/>
  <c r="AO93" i="26"/>
  <c r="AO54" i="26"/>
  <c r="AO86" i="26"/>
  <c r="AO99" i="26"/>
  <c r="AB84" i="26"/>
  <c r="AO35" i="26"/>
  <c r="AB77" i="26"/>
  <c r="AO27" i="26"/>
  <c r="AO50" i="26"/>
  <c r="AO123" i="26"/>
  <c r="AO111" i="26"/>
  <c r="AO83" i="26"/>
  <c r="AB37" i="26"/>
  <c r="AB74" i="26"/>
  <c r="AB53" i="26"/>
  <c r="AO43" i="26"/>
  <c r="AB120" i="26"/>
  <c r="AB122" i="26"/>
  <c r="AO98" i="26"/>
  <c r="AO65" i="26"/>
  <c r="AB65" i="26"/>
  <c r="AB49" i="26"/>
  <c r="AO46" i="26"/>
  <c r="AO55" i="26"/>
  <c r="AO125" i="26"/>
  <c r="AO89" i="26"/>
  <c r="AB75" i="26"/>
  <c r="AO67" i="26"/>
  <c r="AB41" i="26"/>
  <c r="AO36" i="26"/>
  <c r="AB106" i="26"/>
  <c r="AB96" i="26"/>
  <c r="AO51" i="26"/>
  <c r="AB62" i="26"/>
  <c r="AB98" i="26"/>
  <c r="AO28" i="26"/>
  <c r="AO82" i="26"/>
  <c r="AB43" i="26"/>
  <c r="AB89" i="26"/>
  <c r="AO30" i="26"/>
  <c r="AB126" i="26"/>
  <c r="AB79" i="26"/>
  <c r="AO88" i="26"/>
  <c r="AB34" i="26"/>
  <c r="AO121" i="26"/>
  <c r="AB101" i="26"/>
  <c r="AB78" i="26"/>
  <c r="AB108" i="26"/>
  <c r="AB118" i="26"/>
  <c r="AB30" i="26"/>
  <c r="AO31" i="26"/>
  <c r="AO61" i="26"/>
  <c r="AO81" i="26"/>
  <c r="AO102" i="26"/>
  <c r="AB29" i="26"/>
  <c r="AO126" i="26"/>
  <c r="AO62" i="26"/>
  <c r="AB69" i="26"/>
  <c r="D27" i="32" l="1"/>
  <c r="N28" i="32"/>
  <c r="D17" i="31"/>
  <c r="D16" i="31"/>
  <c r="AS26" i="26"/>
  <c r="AR27" i="26"/>
  <c r="AT27" i="26"/>
  <c r="AS28" i="26"/>
  <c r="AR29" i="26"/>
  <c r="AT29" i="26"/>
  <c r="AS30" i="26"/>
  <c r="AR31" i="26"/>
  <c r="AT31" i="26"/>
  <c r="AS32" i="26"/>
  <c r="AR33" i="26"/>
  <c r="AT33" i="26"/>
  <c r="AS34" i="26"/>
  <c r="AR35" i="26"/>
  <c r="AT35" i="26"/>
  <c r="AS36" i="26"/>
  <c r="AR37" i="26"/>
  <c r="AT37" i="26"/>
  <c r="AS38" i="26"/>
  <c r="AR39" i="26"/>
  <c r="AT39" i="26"/>
  <c r="AS40" i="26"/>
  <c r="AR41" i="26"/>
  <c r="AT41" i="26"/>
  <c r="AS42" i="26"/>
  <c r="AR43" i="26"/>
  <c r="AT43" i="26"/>
  <c r="AS44" i="26"/>
  <c r="AR45" i="26"/>
  <c r="AT45" i="26"/>
  <c r="AR47" i="26"/>
  <c r="AR26" i="26"/>
  <c r="AT26" i="26"/>
  <c r="AS27" i="26"/>
  <c r="AR28" i="26"/>
  <c r="AT28" i="26"/>
  <c r="AS29" i="26"/>
  <c r="AR30" i="26"/>
  <c r="AT30" i="26"/>
  <c r="AS31" i="26"/>
  <c r="AR32" i="26"/>
  <c r="AT32" i="26"/>
  <c r="AS33" i="26"/>
  <c r="AR34" i="26"/>
  <c r="AT34" i="26"/>
  <c r="AS35" i="26"/>
  <c r="AR36" i="26"/>
  <c r="AT36" i="26"/>
  <c r="AS37" i="26"/>
  <c r="AR38" i="26"/>
  <c r="AT38" i="26"/>
  <c r="AS39" i="26"/>
  <c r="AR40" i="26"/>
  <c r="AT40" i="26"/>
  <c r="AS41" i="26"/>
  <c r="AR42" i="26"/>
  <c r="AT42" i="26"/>
  <c r="AS43" i="26"/>
  <c r="AR44" i="26"/>
  <c r="AT44" i="26"/>
  <c r="AS46" i="26"/>
  <c r="AT47" i="26"/>
  <c r="AS45" i="26"/>
  <c r="AR46" i="26"/>
  <c r="AT46" i="26"/>
  <c r="AS47" i="26"/>
  <c r="AR48" i="26"/>
  <c r="AT48" i="26"/>
  <c r="AS49" i="26"/>
  <c r="AR50" i="26"/>
  <c r="AT50" i="26"/>
  <c r="AS51" i="26"/>
  <c r="AR52" i="26"/>
  <c r="AT52" i="26"/>
  <c r="AS53" i="26"/>
  <c r="AR54" i="26"/>
  <c r="AT54" i="26"/>
  <c r="AS55" i="26"/>
  <c r="AR56" i="26"/>
  <c r="AT56" i="26"/>
  <c r="AS57" i="26"/>
  <c r="AR58" i="26"/>
  <c r="AT58" i="26"/>
  <c r="AS59" i="26"/>
  <c r="AR60" i="26"/>
  <c r="AT60" i="26"/>
  <c r="AS61" i="26"/>
  <c r="AR62" i="26"/>
  <c r="AT62" i="26"/>
  <c r="AS63" i="26"/>
  <c r="AR64" i="26"/>
  <c r="AT64" i="26"/>
  <c r="AS65" i="26"/>
  <c r="AR66" i="26"/>
  <c r="AT66" i="26"/>
  <c r="AS67" i="26"/>
  <c r="AR68" i="26"/>
  <c r="AT68" i="26"/>
  <c r="AS69" i="26"/>
  <c r="AR70" i="26"/>
  <c r="AT70" i="26"/>
  <c r="AS71" i="26"/>
  <c r="AR72" i="26"/>
  <c r="AT72" i="26"/>
  <c r="AS73" i="26"/>
  <c r="AR74" i="26"/>
  <c r="AT74" i="26"/>
  <c r="AS75" i="26"/>
  <c r="AR76" i="26"/>
  <c r="AT76" i="26"/>
  <c r="AS77" i="26"/>
  <c r="AR78" i="26"/>
  <c r="AR79" i="26"/>
  <c r="AR80" i="26"/>
  <c r="AT78" i="26"/>
  <c r="AS81" i="26"/>
  <c r="AS82" i="26"/>
  <c r="AS83" i="26"/>
  <c r="AR85" i="26"/>
  <c r="AR87" i="26"/>
  <c r="AS88" i="26"/>
  <c r="AS90" i="26"/>
  <c r="AR92" i="26"/>
  <c r="AR94" i="26"/>
  <c r="AR96" i="26"/>
  <c r="AR98" i="26"/>
  <c r="AS99" i="26"/>
  <c r="AS101" i="26"/>
  <c r="AR103" i="26"/>
  <c r="AR105" i="26"/>
  <c r="AS106" i="26"/>
  <c r="AS108" i="26"/>
  <c r="AS109" i="26"/>
  <c r="AR112" i="26"/>
  <c r="AT114" i="26"/>
  <c r="AS48" i="26"/>
  <c r="AR49" i="26"/>
  <c r="AT49" i="26"/>
  <c r="AS50" i="26"/>
  <c r="AR51" i="26"/>
  <c r="AT51" i="26"/>
  <c r="AS52" i="26"/>
  <c r="AR53" i="26"/>
  <c r="AT53" i="26"/>
  <c r="AS54" i="26"/>
  <c r="AR55" i="26"/>
  <c r="AT55" i="26"/>
  <c r="AS56" i="26"/>
  <c r="AR57" i="26"/>
  <c r="AT57" i="26"/>
  <c r="AS58" i="26"/>
  <c r="AR59" i="26"/>
  <c r="AT59" i="26"/>
  <c r="AS60" i="26"/>
  <c r="AR61" i="26"/>
  <c r="AT61" i="26"/>
  <c r="AS62" i="26"/>
  <c r="AR63" i="26"/>
  <c r="AT63" i="26"/>
  <c r="AS64" i="26"/>
  <c r="AR65" i="26"/>
  <c r="AT65" i="26"/>
  <c r="AS66" i="26"/>
  <c r="AR67" i="26"/>
  <c r="AT67" i="26"/>
  <c r="AS68" i="26"/>
  <c r="AR69" i="26"/>
  <c r="AT69" i="26"/>
  <c r="AS70" i="26"/>
  <c r="AR71" i="26"/>
  <c r="AT71" i="26"/>
  <c r="AS72" i="26"/>
  <c r="AR73" i="26"/>
  <c r="AT73" i="26"/>
  <c r="AS74" i="26"/>
  <c r="AR75" i="26"/>
  <c r="AT75" i="26"/>
  <c r="AS76" i="26"/>
  <c r="AR77" i="26"/>
  <c r="AT77" i="26"/>
  <c r="AS78" i="26"/>
  <c r="AS79" i="26"/>
  <c r="AS80" i="26"/>
  <c r="AR81" i="26"/>
  <c r="AR82" i="26"/>
  <c r="AR83" i="26"/>
  <c r="AS84" i="26"/>
  <c r="AR86" i="26"/>
  <c r="AT80" i="26"/>
  <c r="AS89" i="26"/>
  <c r="AS91" i="26"/>
  <c r="AR93" i="26"/>
  <c r="AR95" i="26"/>
  <c r="AR97" i="26"/>
  <c r="AT83" i="26"/>
  <c r="AS100" i="26"/>
  <c r="AR102" i="26"/>
  <c r="AR104" i="26"/>
  <c r="AT85" i="26"/>
  <c r="AS107" i="26"/>
  <c r="AT86" i="26"/>
  <c r="AR111" i="26"/>
  <c r="AS113" i="26"/>
  <c r="AR84" i="26"/>
  <c r="AT79" i="26"/>
  <c r="AS85" i="26"/>
  <c r="AS86" i="26"/>
  <c r="AS87" i="26"/>
  <c r="AR88" i="26"/>
  <c r="AR89" i="26"/>
  <c r="AR90" i="26"/>
  <c r="AR91" i="26"/>
  <c r="AT81" i="26"/>
  <c r="AS92" i="26"/>
  <c r="AS93" i="26"/>
  <c r="AS94" i="26"/>
  <c r="AS95" i="26"/>
  <c r="AT82" i="26"/>
  <c r="AS96" i="26"/>
  <c r="AS97" i="26"/>
  <c r="AS98" i="26"/>
  <c r="AR99" i="26"/>
  <c r="AR100" i="26"/>
  <c r="AR101" i="26"/>
  <c r="AT84" i="26"/>
  <c r="AS102" i="26"/>
  <c r="AS103" i="26"/>
  <c r="AS104" i="26"/>
  <c r="AS105" i="26"/>
  <c r="AR106" i="26"/>
  <c r="AR107" i="26"/>
  <c r="AR108" i="26"/>
  <c r="AT108" i="26"/>
  <c r="AR109" i="26"/>
  <c r="AT109" i="26"/>
  <c r="AS110" i="26"/>
  <c r="AT111" i="26"/>
  <c r="AT112" i="26"/>
  <c r="AR114" i="26"/>
  <c r="AS115" i="26"/>
  <c r="AT88" i="26"/>
  <c r="AS116" i="26"/>
  <c r="AR117" i="26"/>
  <c r="AT117" i="26"/>
  <c r="AS118" i="26"/>
  <c r="AT89" i="26"/>
  <c r="AS119" i="26"/>
  <c r="AR120" i="26"/>
  <c r="AT120" i="26"/>
  <c r="AS121" i="26"/>
  <c r="AT90" i="26"/>
  <c r="AS122" i="26"/>
  <c r="AR123" i="26"/>
  <c r="AT123" i="26"/>
  <c r="AS124" i="26"/>
  <c r="AT91" i="26"/>
  <c r="AS125" i="26"/>
  <c r="AR126" i="26"/>
  <c r="AS126" i="26"/>
  <c r="AT126" i="26"/>
  <c r="AT93" i="26"/>
  <c r="AT95" i="26"/>
  <c r="AT97" i="26"/>
  <c r="AT99" i="26"/>
  <c r="AT101" i="26"/>
  <c r="AT103" i="26"/>
  <c r="AT105" i="26"/>
  <c r="AT106" i="26"/>
  <c r="AR110" i="26"/>
  <c r="AT110" i="26"/>
  <c r="AS111" i="26"/>
  <c r="AT87" i="26"/>
  <c r="AS112" i="26"/>
  <c r="AR113" i="26"/>
  <c r="AT113" i="26"/>
  <c r="AS114" i="26"/>
  <c r="AR115" i="26"/>
  <c r="AT115" i="26"/>
  <c r="AR116" i="26"/>
  <c r="AT116" i="26"/>
  <c r="AS117" i="26"/>
  <c r="AR118" i="26"/>
  <c r="AT118" i="26"/>
  <c r="AR119" i="26"/>
  <c r="AT119" i="26"/>
  <c r="AS120" i="26"/>
  <c r="AR121" i="26"/>
  <c r="AT121" i="26"/>
  <c r="AR122" i="26"/>
  <c r="AT122" i="26"/>
  <c r="AS123" i="26"/>
  <c r="AR124" i="26"/>
  <c r="AT124" i="26"/>
  <c r="AR125" i="26"/>
  <c r="AT125" i="26"/>
  <c r="AT92" i="26"/>
  <c r="AT94" i="26"/>
  <c r="AT96" i="26"/>
  <c r="AT98" i="26"/>
  <c r="AT100" i="26"/>
  <c r="AT102" i="26"/>
  <c r="AT104" i="26"/>
  <c r="AT107" i="26"/>
  <c r="D18" i="26"/>
  <c r="D19" i="26"/>
  <c r="D17" i="26"/>
  <c r="D20" i="31" l="1"/>
  <c r="D22" i="31"/>
  <c r="D21" i="31"/>
  <c r="D36" i="31"/>
  <c r="D33" i="31"/>
  <c r="D32" i="31"/>
  <c r="D35" i="31"/>
  <c r="H40" i="31" l="1"/>
  <c r="H64" i="31"/>
  <c r="H88" i="31"/>
  <c r="H112" i="31"/>
  <c r="H136" i="31"/>
  <c r="H160" i="31"/>
  <c r="H184" i="31"/>
  <c r="H208" i="31"/>
  <c r="H195" i="31"/>
  <c r="H41" i="31"/>
  <c r="H65" i="31"/>
  <c r="H89" i="31"/>
  <c r="H113" i="31"/>
  <c r="H137" i="31"/>
  <c r="H161" i="31"/>
  <c r="H185" i="31"/>
  <c r="H145" i="31"/>
  <c r="H98" i="31"/>
  <c r="H123" i="31"/>
  <c r="H42" i="31"/>
  <c r="H66" i="31"/>
  <c r="H90" i="31"/>
  <c r="H114" i="31"/>
  <c r="H138" i="31"/>
  <c r="H162" i="31"/>
  <c r="H186" i="31"/>
  <c r="H69" i="31"/>
  <c r="H165" i="31"/>
  <c r="H49" i="31"/>
  <c r="H170" i="31"/>
  <c r="H43" i="31"/>
  <c r="H67" i="31"/>
  <c r="H91" i="31"/>
  <c r="H115" i="31"/>
  <c r="H139" i="31"/>
  <c r="H163" i="31"/>
  <c r="H187" i="31"/>
  <c r="H140" i="31"/>
  <c r="H188" i="31"/>
  <c r="H117" i="31"/>
  <c r="H189" i="31"/>
  <c r="H146" i="31"/>
  <c r="H99" i="31"/>
  <c r="H44" i="31"/>
  <c r="H68" i="31"/>
  <c r="H92" i="31"/>
  <c r="H116" i="31"/>
  <c r="H164" i="31"/>
  <c r="H45" i="31"/>
  <c r="H141" i="31"/>
  <c r="H193" i="31"/>
  <c r="H50" i="31"/>
  <c r="H75" i="31"/>
  <c r="H93" i="31"/>
  <c r="H169" i="31"/>
  <c r="H122" i="31"/>
  <c r="H147" i="31"/>
  <c r="H46" i="31"/>
  <c r="H70" i="31"/>
  <c r="H94" i="31"/>
  <c r="H118" i="31"/>
  <c r="H142" i="31"/>
  <c r="H166" i="31"/>
  <c r="H190" i="31"/>
  <c r="H73" i="31"/>
  <c r="H74" i="31"/>
  <c r="H51" i="31"/>
  <c r="H47" i="31"/>
  <c r="H71" i="31"/>
  <c r="H95" i="31"/>
  <c r="H119" i="31"/>
  <c r="H143" i="31"/>
  <c r="H167" i="31"/>
  <c r="H191" i="31"/>
  <c r="H97" i="31"/>
  <c r="H171" i="31"/>
  <c r="H48" i="31"/>
  <c r="H72" i="31"/>
  <c r="H96" i="31"/>
  <c r="H120" i="31"/>
  <c r="H144" i="31"/>
  <c r="H168" i="31"/>
  <c r="H192" i="31"/>
  <c r="H121" i="31"/>
  <c r="H194" i="31"/>
  <c r="H59" i="31"/>
  <c r="H107" i="31"/>
  <c r="H155" i="31"/>
  <c r="H203" i="31"/>
  <c r="H60" i="31"/>
  <c r="H108" i="31"/>
  <c r="H156" i="31"/>
  <c r="H61" i="31"/>
  <c r="H109" i="31"/>
  <c r="H158" i="31"/>
  <c r="H80" i="31"/>
  <c r="H177" i="31"/>
  <c r="H178" i="31"/>
  <c r="H131" i="31"/>
  <c r="H85" i="31"/>
  <c r="H182" i="31"/>
  <c r="H148" i="31"/>
  <c r="H200" i="31"/>
  <c r="H204" i="31"/>
  <c r="H157" i="31"/>
  <c r="H110" i="31"/>
  <c r="H206" i="31"/>
  <c r="H81" i="31"/>
  <c r="H83" i="31"/>
  <c r="H87" i="31"/>
  <c r="H183" i="31"/>
  <c r="H100" i="31"/>
  <c r="H53" i="31"/>
  <c r="H152" i="31"/>
  <c r="H205" i="31"/>
  <c r="H176" i="31"/>
  <c r="H34" i="31"/>
  <c r="H36" i="31"/>
  <c r="H133" i="31"/>
  <c r="H86" i="31"/>
  <c r="H101" i="31"/>
  <c r="H102" i="31"/>
  <c r="H62" i="31"/>
  <c r="H129" i="31"/>
  <c r="H82" i="31"/>
  <c r="H35" i="31"/>
  <c r="H38" i="31"/>
  <c r="H104" i="31"/>
  <c r="H63" i="31"/>
  <c r="H111" i="31"/>
  <c r="H159" i="31"/>
  <c r="H207" i="31"/>
  <c r="H76" i="31"/>
  <c r="H124" i="31"/>
  <c r="H77" i="31"/>
  <c r="H78" i="31"/>
  <c r="H79" i="31"/>
  <c r="H128" i="31"/>
  <c r="H130" i="31"/>
  <c r="H132" i="31"/>
  <c r="H37" i="31"/>
  <c r="H52" i="31"/>
  <c r="H149" i="31"/>
  <c r="H172" i="31"/>
  <c r="H125" i="31"/>
  <c r="H126" i="31"/>
  <c r="H31" i="31"/>
  <c r="H32" i="31"/>
  <c r="H33" i="31"/>
  <c r="H135" i="31"/>
  <c r="H197" i="31"/>
  <c r="H150" i="31"/>
  <c r="H29" i="31"/>
  <c r="H173" i="31"/>
  <c r="H30" i="31"/>
  <c r="H174" i="31"/>
  <c r="H175" i="31"/>
  <c r="H179" i="31"/>
  <c r="H180" i="31"/>
  <c r="H134" i="31"/>
  <c r="H196" i="31"/>
  <c r="H127" i="31"/>
  <c r="H181" i="31"/>
  <c r="H39" i="31"/>
  <c r="H54" i="31"/>
  <c r="H84" i="31"/>
  <c r="H198" i="31"/>
  <c r="H56" i="31"/>
  <c r="H28" i="31"/>
  <c r="H55" i="31"/>
  <c r="H103" i="31"/>
  <c r="H151" i="31"/>
  <c r="H199" i="31"/>
  <c r="H57" i="31"/>
  <c r="H105" i="31"/>
  <c r="H153" i="31"/>
  <c r="H201" i="31"/>
  <c r="H58" i="31"/>
  <c r="H106" i="31"/>
  <c r="H154" i="31"/>
  <c r="H202" i="31"/>
  <c r="D28" i="31"/>
  <c r="D30" i="31"/>
  <c r="D29" i="31" s="1"/>
  <c r="D27" i="31"/>
  <c r="K56" i="31" l="1"/>
  <c r="L56" i="31" s="1"/>
  <c r="M56" i="31" s="1"/>
  <c r="I56" i="31"/>
  <c r="I158" i="31"/>
  <c r="K158" i="31"/>
  <c r="L158" i="31" s="1"/>
  <c r="M158" i="31" s="1"/>
  <c r="K119" i="31"/>
  <c r="L119" i="31" s="1"/>
  <c r="M119" i="31" s="1"/>
  <c r="I119" i="31"/>
  <c r="I116" i="31"/>
  <c r="K116" i="31"/>
  <c r="L116" i="31" s="1"/>
  <c r="M116" i="31" s="1"/>
  <c r="K114" i="31"/>
  <c r="L114" i="31" s="1"/>
  <c r="M114" i="31" s="1"/>
  <c r="I114" i="31"/>
  <c r="K36" i="31"/>
  <c r="L36" i="31" s="1"/>
  <c r="M36" i="31" s="1"/>
  <c r="I36" i="31"/>
  <c r="K90" i="31"/>
  <c r="L90" i="31" s="1"/>
  <c r="M90" i="31" s="1"/>
  <c r="I90" i="31"/>
  <c r="K66" i="31"/>
  <c r="L66" i="31" s="1"/>
  <c r="M66" i="31" s="1"/>
  <c r="I66" i="31"/>
  <c r="I149" i="31"/>
  <c r="K149" i="31"/>
  <c r="L149" i="31" s="1"/>
  <c r="M149" i="31" s="1"/>
  <c r="I47" i="31"/>
  <c r="K47" i="31"/>
  <c r="L47" i="31" s="1"/>
  <c r="M47" i="31" s="1"/>
  <c r="K44" i="31"/>
  <c r="L44" i="31" s="1"/>
  <c r="M44" i="31" s="1"/>
  <c r="N43" i="31" s="1"/>
  <c r="I44" i="31"/>
  <c r="K42" i="31"/>
  <c r="L42" i="31" s="1"/>
  <c r="M42" i="31" s="1"/>
  <c r="I42" i="31"/>
  <c r="K138" i="31"/>
  <c r="L138" i="31" s="1"/>
  <c r="M138" i="31" s="1"/>
  <c r="I138" i="31"/>
  <c r="K205" i="31"/>
  <c r="L205" i="31" s="1"/>
  <c r="M205" i="31" s="1"/>
  <c r="I205" i="31"/>
  <c r="K108" i="31"/>
  <c r="L108" i="31" s="1"/>
  <c r="M108" i="31" s="1"/>
  <c r="I108" i="31"/>
  <c r="I51" i="31"/>
  <c r="K51" i="31"/>
  <c r="L51" i="31" s="1"/>
  <c r="M51" i="31" s="1"/>
  <c r="I99" i="31"/>
  <c r="K99" i="31"/>
  <c r="L99" i="31" s="1"/>
  <c r="M99" i="31" s="1"/>
  <c r="K123" i="31"/>
  <c r="L123" i="31" s="1"/>
  <c r="M123" i="31" s="1"/>
  <c r="I123" i="31"/>
  <c r="K52" i="31"/>
  <c r="L52" i="31" s="1"/>
  <c r="M52" i="31" s="1"/>
  <c r="I52" i="31"/>
  <c r="K60" i="31"/>
  <c r="L60" i="31" s="1"/>
  <c r="M60" i="31" s="1"/>
  <c r="I60" i="31"/>
  <c r="I74" i="31"/>
  <c r="K74" i="31"/>
  <c r="L74" i="31" s="1"/>
  <c r="M74" i="31" s="1"/>
  <c r="K146" i="31"/>
  <c r="L146" i="31" s="1"/>
  <c r="M146" i="31" s="1"/>
  <c r="N145" i="31" s="1"/>
  <c r="I146" i="31"/>
  <c r="I98" i="31"/>
  <c r="K98" i="31"/>
  <c r="L98" i="31" s="1"/>
  <c r="M98" i="31" s="1"/>
  <c r="K79" i="31"/>
  <c r="L79" i="31" s="1"/>
  <c r="M79" i="31" s="1"/>
  <c r="N78" i="31" s="1"/>
  <c r="I79" i="31"/>
  <c r="I145" i="31"/>
  <c r="K145" i="31"/>
  <c r="L145" i="31" s="1"/>
  <c r="M145" i="31" s="1"/>
  <c r="K172" i="31"/>
  <c r="L172" i="31" s="1"/>
  <c r="M172" i="31" s="1"/>
  <c r="I172" i="31"/>
  <c r="K84" i="31"/>
  <c r="L84" i="31" s="1"/>
  <c r="M84" i="31" s="1"/>
  <c r="I84" i="31"/>
  <c r="I117" i="31"/>
  <c r="K117" i="31"/>
  <c r="L117" i="31" s="1"/>
  <c r="M117" i="31" s="1"/>
  <c r="N116" i="31" s="1"/>
  <c r="K185" i="31"/>
  <c r="L185" i="31" s="1"/>
  <c r="M185" i="31" s="1"/>
  <c r="I185" i="31"/>
  <c r="K95" i="31"/>
  <c r="L95" i="31" s="1"/>
  <c r="M95" i="31" s="1"/>
  <c r="I95" i="31"/>
  <c r="K152" i="31"/>
  <c r="L152" i="31" s="1"/>
  <c r="M152" i="31" s="1"/>
  <c r="I152" i="31"/>
  <c r="I100" i="31"/>
  <c r="K100" i="31"/>
  <c r="L100" i="31" s="1"/>
  <c r="M100" i="31" s="1"/>
  <c r="I77" i="31"/>
  <c r="K77" i="31"/>
  <c r="L77" i="31" s="1"/>
  <c r="M77" i="31" s="1"/>
  <c r="K183" i="31"/>
  <c r="L183" i="31" s="1"/>
  <c r="M183" i="31" s="1"/>
  <c r="I183" i="31"/>
  <c r="K107" i="31"/>
  <c r="L107" i="31" s="1"/>
  <c r="M107" i="31" s="1"/>
  <c r="I107" i="31"/>
  <c r="I166" i="31"/>
  <c r="K166" i="31"/>
  <c r="L166" i="31" s="1"/>
  <c r="M166" i="31" s="1"/>
  <c r="N165" i="31" s="1"/>
  <c r="K188" i="31"/>
  <c r="L188" i="31" s="1"/>
  <c r="M188" i="31" s="1"/>
  <c r="I188" i="31"/>
  <c r="K161" i="31"/>
  <c r="L161" i="31" s="1"/>
  <c r="M161" i="31" s="1"/>
  <c r="I161" i="31"/>
  <c r="I198" i="31"/>
  <c r="K198" i="31"/>
  <c r="L198" i="31" s="1"/>
  <c r="M198" i="31" s="1"/>
  <c r="I130" i="31"/>
  <c r="K130" i="31"/>
  <c r="L130" i="31" s="1"/>
  <c r="M130" i="31" s="1"/>
  <c r="K59" i="31"/>
  <c r="L59" i="31" s="1"/>
  <c r="M59" i="31" s="1"/>
  <c r="I59" i="31"/>
  <c r="K137" i="31"/>
  <c r="L137" i="31" s="1"/>
  <c r="M137" i="31" s="1"/>
  <c r="I137" i="31"/>
  <c r="I68" i="31"/>
  <c r="K68" i="31"/>
  <c r="L68" i="31" s="1"/>
  <c r="M68" i="31" s="1"/>
  <c r="K155" i="31"/>
  <c r="L155" i="31" s="1"/>
  <c r="M155" i="31" s="1"/>
  <c r="I155" i="31"/>
  <c r="K179" i="31"/>
  <c r="L179" i="31" s="1"/>
  <c r="M179" i="31" s="1"/>
  <c r="I179" i="31"/>
  <c r="I76" i="31"/>
  <c r="K76" i="31"/>
  <c r="L76" i="31" s="1"/>
  <c r="M76" i="31" s="1"/>
  <c r="K83" i="31"/>
  <c r="L83" i="31" s="1"/>
  <c r="M83" i="31" s="1"/>
  <c r="I83" i="31"/>
  <c r="I194" i="31"/>
  <c r="K194" i="31"/>
  <c r="L194" i="31" s="1"/>
  <c r="M194" i="31" s="1"/>
  <c r="I118" i="31"/>
  <c r="K118" i="31"/>
  <c r="L118" i="31" s="1"/>
  <c r="M118" i="31" s="1"/>
  <c r="K187" i="31"/>
  <c r="L187" i="31" s="1"/>
  <c r="M187" i="31" s="1"/>
  <c r="I187" i="31"/>
  <c r="K113" i="31"/>
  <c r="L113" i="31" s="1"/>
  <c r="M113" i="31" s="1"/>
  <c r="I113" i="31"/>
  <c r="K164" i="31"/>
  <c r="L164" i="31" s="1"/>
  <c r="M164" i="31" s="1"/>
  <c r="I164" i="31"/>
  <c r="K132" i="31"/>
  <c r="L132" i="31" s="1"/>
  <c r="M132" i="31" s="1"/>
  <c r="I132" i="31"/>
  <c r="K81" i="31"/>
  <c r="L81" i="31" s="1"/>
  <c r="M81" i="31" s="1"/>
  <c r="I81" i="31"/>
  <c r="K89" i="31"/>
  <c r="L89" i="31" s="1"/>
  <c r="M89" i="31" s="1"/>
  <c r="I89" i="31"/>
  <c r="K109" i="31"/>
  <c r="L109" i="31" s="1"/>
  <c r="M109" i="31" s="1"/>
  <c r="N108" i="31" s="1"/>
  <c r="I109" i="31"/>
  <c r="I39" i="31"/>
  <c r="K39" i="31"/>
  <c r="L39" i="31" s="1"/>
  <c r="M39" i="31" s="1"/>
  <c r="K65" i="31"/>
  <c r="L65" i="31" s="1"/>
  <c r="M65" i="31" s="1"/>
  <c r="I65" i="31"/>
  <c r="K176" i="31"/>
  <c r="L176" i="31" s="1"/>
  <c r="M176" i="31" s="1"/>
  <c r="I176" i="31"/>
  <c r="I41" i="31"/>
  <c r="K41" i="31"/>
  <c r="L41" i="31" s="1"/>
  <c r="M41" i="31" s="1"/>
  <c r="N40" i="31" s="1"/>
  <c r="I86" i="31"/>
  <c r="K86" i="31"/>
  <c r="L86" i="31" s="1"/>
  <c r="M86" i="31" s="1"/>
  <c r="K37" i="31"/>
  <c r="L37" i="31" s="1"/>
  <c r="M37" i="31" s="1"/>
  <c r="I37" i="31"/>
  <c r="K128" i="31"/>
  <c r="L128" i="31" s="1"/>
  <c r="M128" i="31" s="1"/>
  <c r="I128" i="31"/>
  <c r="K140" i="31"/>
  <c r="L140" i="31" s="1"/>
  <c r="M140" i="31" s="1"/>
  <c r="I140" i="31"/>
  <c r="I192" i="31"/>
  <c r="K192" i="31"/>
  <c r="L192" i="31" s="1"/>
  <c r="M192" i="31" s="1"/>
  <c r="K58" i="31"/>
  <c r="L58" i="31" s="1"/>
  <c r="M58" i="31" s="1"/>
  <c r="I58" i="31"/>
  <c r="I29" i="31"/>
  <c r="K29" i="31"/>
  <c r="L29" i="31" s="1"/>
  <c r="M29" i="31" s="1"/>
  <c r="I63" i="31"/>
  <c r="K63" i="31"/>
  <c r="L63" i="31" s="1"/>
  <c r="M63" i="31" s="1"/>
  <c r="N62" i="31" s="1"/>
  <c r="K157" i="31"/>
  <c r="L157" i="31" s="1"/>
  <c r="M157" i="31" s="1"/>
  <c r="N156" i="31" s="1"/>
  <c r="I157" i="31"/>
  <c r="I144" i="31"/>
  <c r="K144" i="31"/>
  <c r="L144" i="31" s="1"/>
  <c r="M144" i="31" s="1"/>
  <c r="N143" i="31" s="1"/>
  <c r="K147" i="31"/>
  <c r="L147" i="31" s="1"/>
  <c r="M147" i="31" s="1"/>
  <c r="I147" i="31"/>
  <c r="K91" i="31"/>
  <c r="L91" i="31" s="1"/>
  <c r="M91" i="31" s="1"/>
  <c r="I91" i="31"/>
  <c r="I195" i="31"/>
  <c r="K195" i="31"/>
  <c r="L195" i="31" s="1"/>
  <c r="M195" i="31" s="1"/>
  <c r="K34" i="31"/>
  <c r="L34" i="31" s="1"/>
  <c r="M34" i="31" s="1"/>
  <c r="I34" i="31"/>
  <c r="K127" i="31"/>
  <c r="L127" i="31" s="1"/>
  <c r="M127" i="31" s="1"/>
  <c r="I127" i="31"/>
  <c r="K196" i="31"/>
  <c r="L196" i="31" s="1"/>
  <c r="M196" i="31" s="1"/>
  <c r="I196" i="31"/>
  <c r="K163" i="31"/>
  <c r="L163" i="31" s="1"/>
  <c r="M163" i="31" s="1"/>
  <c r="I163" i="31"/>
  <c r="K46" i="31"/>
  <c r="L46" i="31" s="1"/>
  <c r="M46" i="31" s="1"/>
  <c r="I46" i="31"/>
  <c r="I150" i="31"/>
  <c r="K150" i="31"/>
  <c r="L150" i="31" s="1"/>
  <c r="M150" i="31" s="1"/>
  <c r="K104" i="31"/>
  <c r="L104" i="31" s="1"/>
  <c r="M104" i="31" s="1"/>
  <c r="N103" i="31" s="1"/>
  <c r="I104" i="31"/>
  <c r="K204" i="31"/>
  <c r="L204" i="31" s="1"/>
  <c r="M204" i="31" s="1"/>
  <c r="I204" i="31"/>
  <c r="I120" i="31"/>
  <c r="K120" i="31"/>
  <c r="L120" i="31" s="1"/>
  <c r="M120" i="31" s="1"/>
  <c r="N119" i="31" s="1"/>
  <c r="I122" i="31"/>
  <c r="K122" i="31"/>
  <c r="L122" i="31" s="1"/>
  <c r="M122" i="31" s="1"/>
  <c r="K67" i="31"/>
  <c r="L67" i="31" s="1"/>
  <c r="M67" i="31" s="1"/>
  <c r="I67" i="31"/>
  <c r="I208" i="31"/>
  <c r="K208" i="31"/>
  <c r="L208" i="31" s="1"/>
  <c r="M208" i="31" s="1"/>
  <c r="K80" i="31"/>
  <c r="L80" i="31" s="1"/>
  <c r="M80" i="31" s="1"/>
  <c r="I80" i="31"/>
  <c r="K156" i="31"/>
  <c r="L156" i="31" s="1"/>
  <c r="M156" i="31" s="1"/>
  <c r="I156" i="31"/>
  <c r="K142" i="31"/>
  <c r="L142" i="31" s="1"/>
  <c r="M142" i="31" s="1"/>
  <c r="I142" i="31"/>
  <c r="K154" i="31"/>
  <c r="L154" i="31" s="1"/>
  <c r="M154" i="31" s="1"/>
  <c r="I154" i="31"/>
  <c r="K115" i="31"/>
  <c r="L115" i="31" s="1"/>
  <c r="M115" i="31" s="1"/>
  <c r="I115" i="31"/>
  <c r="K105" i="31"/>
  <c r="L105" i="31" s="1"/>
  <c r="M105" i="31" s="1"/>
  <c r="I105" i="31"/>
  <c r="I197" i="31"/>
  <c r="K197" i="31"/>
  <c r="L197" i="31" s="1"/>
  <c r="M197" i="31" s="1"/>
  <c r="N196" i="31" s="1"/>
  <c r="K38" i="31"/>
  <c r="L38" i="31" s="1"/>
  <c r="M38" i="31" s="1"/>
  <c r="I38" i="31"/>
  <c r="K200" i="31"/>
  <c r="L200" i="31" s="1"/>
  <c r="M200" i="31" s="1"/>
  <c r="N199" i="31" s="1"/>
  <c r="I200" i="31"/>
  <c r="I96" i="31"/>
  <c r="K96" i="31"/>
  <c r="L96" i="31" s="1"/>
  <c r="M96" i="31" s="1"/>
  <c r="N95" i="31" s="1"/>
  <c r="I169" i="31"/>
  <c r="K169" i="31"/>
  <c r="L169" i="31" s="1"/>
  <c r="M169" i="31" s="1"/>
  <c r="K43" i="31"/>
  <c r="L43" i="31" s="1"/>
  <c r="M43" i="31" s="1"/>
  <c r="I43" i="31"/>
  <c r="K184" i="31"/>
  <c r="L184" i="31" s="1"/>
  <c r="M184" i="31" s="1"/>
  <c r="I184" i="31"/>
  <c r="I71" i="31"/>
  <c r="K71" i="31"/>
  <c r="L71" i="31" s="1"/>
  <c r="M71" i="31" s="1"/>
  <c r="I53" i="31"/>
  <c r="K53" i="31"/>
  <c r="L53" i="31" s="1"/>
  <c r="M53" i="31" s="1"/>
  <c r="I134" i="31"/>
  <c r="K134" i="31"/>
  <c r="L134" i="31" s="1"/>
  <c r="M134" i="31" s="1"/>
  <c r="I124" i="31"/>
  <c r="K124" i="31"/>
  <c r="L124" i="31" s="1"/>
  <c r="M124" i="31" s="1"/>
  <c r="I174" i="31"/>
  <c r="K174" i="31"/>
  <c r="L174" i="31" s="1"/>
  <c r="M174" i="31" s="1"/>
  <c r="K30" i="31"/>
  <c r="L30" i="31" s="1"/>
  <c r="M30" i="31" s="1"/>
  <c r="I30" i="31"/>
  <c r="K110" i="31"/>
  <c r="L110" i="31" s="1"/>
  <c r="M110" i="31" s="1"/>
  <c r="I110" i="31"/>
  <c r="K35" i="31"/>
  <c r="L35" i="31" s="1"/>
  <c r="M35" i="31" s="1"/>
  <c r="I35" i="31"/>
  <c r="K148" i="31"/>
  <c r="L148" i="31" s="1"/>
  <c r="M148" i="31" s="1"/>
  <c r="I148" i="31"/>
  <c r="I72" i="31"/>
  <c r="K72" i="31"/>
  <c r="L72" i="31" s="1"/>
  <c r="M72" i="31" s="1"/>
  <c r="N71" i="31" s="1"/>
  <c r="I93" i="31"/>
  <c r="K93" i="31"/>
  <c r="L93" i="31" s="1"/>
  <c r="M93" i="31" s="1"/>
  <c r="K170" i="31"/>
  <c r="L170" i="31" s="1"/>
  <c r="M170" i="31" s="1"/>
  <c r="I170" i="31"/>
  <c r="I160" i="31"/>
  <c r="K160" i="31"/>
  <c r="L160" i="31" s="1"/>
  <c r="M160" i="31" s="1"/>
  <c r="K78" i="31"/>
  <c r="L78" i="31" s="1"/>
  <c r="M78" i="31" s="1"/>
  <c r="I78" i="31"/>
  <c r="K180" i="31"/>
  <c r="L180" i="31" s="1"/>
  <c r="M180" i="31" s="1"/>
  <c r="I180" i="31"/>
  <c r="K175" i="31"/>
  <c r="L175" i="31" s="1"/>
  <c r="M175" i="31" s="1"/>
  <c r="I175" i="31"/>
  <c r="I159" i="31"/>
  <c r="K159" i="31"/>
  <c r="L159" i="31" s="1"/>
  <c r="M159" i="31" s="1"/>
  <c r="N158" i="31" s="1"/>
  <c r="I111" i="31"/>
  <c r="K111" i="31"/>
  <c r="L111" i="31" s="1"/>
  <c r="M111" i="31" s="1"/>
  <c r="K82" i="31"/>
  <c r="L82" i="31" s="1"/>
  <c r="M82" i="31" s="1"/>
  <c r="I82" i="31"/>
  <c r="K182" i="31"/>
  <c r="L182" i="31" s="1"/>
  <c r="M182" i="31" s="1"/>
  <c r="I182" i="31"/>
  <c r="I48" i="31"/>
  <c r="K48" i="31"/>
  <c r="L48" i="31" s="1"/>
  <c r="M48" i="31" s="1"/>
  <c r="K75" i="31"/>
  <c r="L75" i="31" s="1"/>
  <c r="M75" i="31" s="1"/>
  <c r="I75" i="31"/>
  <c r="I49" i="31"/>
  <c r="K49" i="31"/>
  <c r="L49" i="31" s="1"/>
  <c r="M49" i="31" s="1"/>
  <c r="I136" i="31"/>
  <c r="K136" i="31"/>
  <c r="L136" i="31" s="1"/>
  <c r="M136" i="31" s="1"/>
  <c r="K143" i="31"/>
  <c r="L143" i="31" s="1"/>
  <c r="M143" i="31" s="1"/>
  <c r="I143" i="31"/>
  <c r="K54" i="31"/>
  <c r="L54" i="31" s="1"/>
  <c r="M54" i="31" s="1"/>
  <c r="I54" i="31"/>
  <c r="I73" i="31"/>
  <c r="K73" i="31"/>
  <c r="L73" i="31" s="1"/>
  <c r="M73" i="31" s="1"/>
  <c r="I87" i="31"/>
  <c r="K87" i="31"/>
  <c r="L87" i="31" s="1"/>
  <c r="M87" i="31" s="1"/>
  <c r="K202" i="31"/>
  <c r="L202" i="31" s="1"/>
  <c r="M202" i="31" s="1"/>
  <c r="I202" i="31"/>
  <c r="K139" i="31"/>
  <c r="L139" i="31" s="1"/>
  <c r="M139" i="31" s="1"/>
  <c r="N138" i="31" s="1"/>
  <c r="I139" i="31"/>
  <c r="K153" i="31"/>
  <c r="L153" i="31" s="1"/>
  <c r="M153" i="31" s="1"/>
  <c r="I153" i="31"/>
  <c r="K33" i="31"/>
  <c r="L33" i="31" s="1"/>
  <c r="M33" i="31" s="1"/>
  <c r="I33" i="31"/>
  <c r="K151" i="31"/>
  <c r="L151" i="31" s="1"/>
  <c r="M151" i="31" s="1"/>
  <c r="I151" i="31"/>
  <c r="K32" i="31"/>
  <c r="L32" i="31" s="1"/>
  <c r="M32" i="31" s="1"/>
  <c r="I32" i="31"/>
  <c r="K129" i="31"/>
  <c r="L129" i="31" s="1"/>
  <c r="M129" i="31" s="1"/>
  <c r="I129" i="31"/>
  <c r="K85" i="31"/>
  <c r="L85" i="31" s="1"/>
  <c r="M85" i="31" s="1"/>
  <c r="N84" i="31" s="1"/>
  <c r="I85" i="31"/>
  <c r="I171" i="31"/>
  <c r="K171" i="31"/>
  <c r="L171" i="31" s="1"/>
  <c r="M171" i="31" s="1"/>
  <c r="I50" i="31"/>
  <c r="K50" i="31"/>
  <c r="L50" i="31" s="1"/>
  <c r="M50" i="31" s="1"/>
  <c r="I165" i="31"/>
  <c r="K165" i="31"/>
  <c r="L165" i="31" s="1"/>
  <c r="M165" i="31" s="1"/>
  <c r="K112" i="31"/>
  <c r="L112" i="31" s="1"/>
  <c r="M112" i="31" s="1"/>
  <c r="I112" i="31"/>
  <c r="K133" i="31"/>
  <c r="L133" i="31" s="1"/>
  <c r="M133" i="31" s="1"/>
  <c r="I133" i="31"/>
  <c r="K203" i="31"/>
  <c r="L203" i="31" s="1"/>
  <c r="M203" i="31" s="1"/>
  <c r="N202" i="31" s="1"/>
  <c r="I203" i="31"/>
  <c r="K94" i="31"/>
  <c r="L94" i="31" s="1"/>
  <c r="M94" i="31" s="1"/>
  <c r="N93" i="31" s="1"/>
  <c r="I94" i="31"/>
  <c r="K106" i="31"/>
  <c r="L106" i="31" s="1"/>
  <c r="M106" i="31" s="1"/>
  <c r="I106" i="31"/>
  <c r="I168" i="31"/>
  <c r="K168" i="31"/>
  <c r="L168" i="31" s="1"/>
  <c r="M168" i="31" s="1"/>
  <c r="I135" i="31"/>
  <c r="K135" i="31"/>
  <c r="L135" i="31" s="1"/>
  <c r="M135" i="31" s="1"/>
  <c r="N134" i="31" s="1"/>
  <c r="K103" i="31"/>
  <c r="L103" i="31" s="1"/>
  <c r="M103" i="31" s="1"/>
  <c r="I103" i="31"/>
  <c r="K31" i="31"/>
  <c r="L31" i="31" s="1"/>
  <c r="M31" i="31" s="1"/>
  <c r="I31" i="31"/>
  <c r="I62" i="31"/>
  <c r="K62" i="31"/>
  <c r="L62" i="31" s="1"/>
  <c r="M62" i="31" s="1"/>
  <c r="K131" i="31"/>
  <c r="L131" i="31" s="1"/>
  <c r="M131" i="31" s="1"/>
  <c r="I131" i="31"/>
  <c r="I97" i="31"/>
  <c r="K97" i="31"/>
  <c r="L97" i="31" s="1"/>
  <c r="M97" i="31" s="1"/>
  <c r="I193" i="31"/>
  <c r="K193" i="31"/>
  <c r="L193" i="31" s="1"/>
  <c r="M193" i="31" s="1"/>
  <c r="I69" i="31"/>
  <c r="K69" i="31"/>
  <c r="L69" i="31" s="1"/>
  <c r="M69" i="31" s="1"/>
  <c r="I88" i="31"/>
  <c r="K88" i="31"/>
  <c r="L88" i="31" s="1"/>
  <c r="M88" i="31" s="1"/>
  <c r="K61" i="31"/>
  <c r="L61" i="31" s="1"/>
  <c r="M61" i="31" s="1"/>
  <c r="I61" i="31"/>
  <c r="K181" i="31"/>
  <c r="L181" i="31" s="1"/>
  <c r="M181" i="31" s="1"/>
  <c r="I181" i="31"/>
  <c r="K190" i="31"/>
  <c r="L190" i="31" s="1"/>
  <c r="M190" i="31" s="1"/>
  <c r="N189" i="31" s="1"/>
  <c r="I190" i="31"/>
  <c r="I121" i="31"/>
  <c r="K121" i="31"/>
  <c r="L121" i="31" s="1"/>
  <c r="M121" i="31" s="1"/>
  <c r="N120" i="31" s="1"/>
  <c r="I70" i="31"/>
  <c r="K70" i="31"/>
  <c r="L70" i="31" s="1"/>
  <c r="M70" i="31" s="1"/>
  <c r="K201" i="31"/>
  <c r="L201" i="31" s="1"/>
  <c r="M201" i="31" s="1"/>
  <c r="I201" i="31"/>
  <c r="K199" i="31"/>
  <c r="L199" i="31" s="1"/>
  <c r="M199" i="31" s="1"/>
  <c r="N198" i="31" s="1"/>
  <c r="I199" i="31"/>
  <c r="K55" i="31"/>
  <c r="L55" i="31" s="1"/>
  <c r="M55" i="31" s="1"/>
  <c r="N54" i="31" s="1"/>
  <c r="I55" i="31"/>
  <c r="K126" i="31"/>
  <c r="L126" i="31" s="1"/>
  <c r="M126" i="31" s="1"/>
  <c r="I126" i="31"/>
  <c r="K102" i="31"/>
  <c r="L102" i="31" s="1"/>
  <c r="M102" i="31" s="1"/>
  <c r="I102" i="31"/>
  <c r="K178" i="31"/>
  <c r="L178" i="31" s="1"/>
  <c r="M178" i="31" s="1"/>
  <c r="I178" i="31"/>
  <c r="K191" i="31"/>
  <c r="L191" i="31" s="1"/>
  <c r="M191" i="31" s="1"/>
  <c r="I191" i="31"/>
  <c r="I141" i="31"/>
  <c r="K141" i="31"/>
  <c r="L141" i="31" s="1"/>
  <c r="M141" i="31" s="1"/>
  <c r="N140" i="31" s="1"/>
  <c r="K186" i="31"/>
  <c r="L186" i="31" s="1"/>
  <c r="M186" i="31" s="1"/>
  <c r="I186" i="31"/>
  <c r="I64" i="31"/>
  <c r="K64" i="31"/>
  <c r="L64" i="31" s="1"/>
  <c r="M64" i="31" s="1"/>
  <c r="N63" i="31" s="1"/>
  <c r="I92" i="31"/>
  <c r="K92" i="31"/>
  <c r="L92" i="31" s="1"/>
  <c r="M92" i="31" s="1"/>
  <c r="N91" i="31" s="1"/>
  <c r="I189" i="31"/>
  <c r="K189" i="31"/>
  <c r="L189" i="31" s="1"/>
  <c r="M189" i="31" s="1"/>
  <c r="N188" i="31" s="1"/>
  <c r="I207" i="31"/>
  <c r="K207" i="31"/>
  <c r="L207" i="31" s="1"/>
  <c r="M207" i="31" s="1"/>
  <c r="I206" i="31"/>
  <c r="K206" i="31"/>
  <c r="L206" i="31" s="1"/>
  <c r="M206" i="31" s="1"/>
  <c r="I173" i="31"/>
  <c r="K173" i="31"/>
  <c r="L173" i="31" s="1"/>
  <c r="M173" i="31" s="1"/>
  <c r="K57" i="31"/>
  <c r="L57" i="31" s="1"/>
  <c r="M57" i="31" s="1"/>
  <c r="N56" i="31" s="1"/>
  <c r="I57" i="31"/>
  <c r="K28" i="31"/>
  <c r="L28" i="31" s="1"/>
  <c r="M28" i="31" s="1"/>
  <c r="I28" i="31"/>
  <c r="I125" i="31"/>
  <c r="K125" i="31"/>
  <c r="L125" i="31" s="1"/>
  <c r="M125" i="31" s="1"/>
  <c r="I101" i="31"/>
  <c r="K101" i="31"/>
  <c r="L101" i="31" s="1"/>
  <c r="M101" i="31" s="1"/>
  <c r="K177" i="31"/>
  <c r="L177" i="31" s="1"/>
  <c r="M177" i="31" s="1"/>
  <c r="I177" i="31"/>
  <c r="I167" i="31"/>
  <c r="K167" i="31"/>
  <c r="L167" i="31" s="1"/>
  <c r="M167" i="31" s="1"/>
  <c r="K45" i="31"/>
  <c r="L45" i="31" s="1"/>
  <c r="M45" i="31" s="1"/>
  <c r="I45" i="31"/>
  <c r="K162" i="31"/>
  <c r="L162" i="31" s="1"/>
  <c r="M162" i="31" s="1"/>
  <c r="N161" i="31" s="1"/>
  <c r="I162" i="31"/>
  <c r="I40" i="31"/>
  <c r="K40" i="31"/>
  <c r="L40" i="31" s="1"/>
  <c r="M40" i="31" s="1"/>
  <c r="O145" i="31"/>
  <c r="O118" i="31"/>
  <c r="O86" i="31"/>
  <c r="O195" i="31"/>
  <c r="O208" i="31"/>
  <c r="O93" i="31"/>
  <c r="O49" i="31"/>
  <c r="O70" i="31"/>
  <c r="O189" i="31"/>
  <c r="O40" i="31"/>
  <c r="O103" i="31"/>
  <c r="O48" i="31"/>
  <c r="O79" i="31"/>
  <c r="O56" i="31"/>
  <c r="O138" i="31"/>
  <c r="O188" i="31"/>
  <c r="O43" i="31"/>
  <c r="O129" i="31"/>
  <c r="O112" i="31"/>
  <c r="O69" i="31"/>
  <c r="O44" i="31"/>
  <c r="O158" i="31"/>
  <c r="O136" i="31"/>
  <c r="O207" i="31"/>
  <c r="O102" i="31"/>
  <c r="O167" i="31"/>
  <c r="O107" i="31"/>
  <c r="O205" i="31"/>
  <c r="O172" i="31"/>
  <c r="O161" i="31"/>
  <c r="O187" i="31"/>
  <c r="O37" i="31"/>
  <c r="O34" i="31"/>
  <c r="O80" i="31"/>
  <c r="O184" i="31"/>
  <c r="O170" i="31"/>
  <c r="O85" i="31"/>
  <c r="O31" i="31"/>
  <c r="O201" i="31"/>
  <c r="O71" i="31"/>
  <c r="O160" i="31"/>
  <c r="O171" i="31"/>
  <c r="O62" i="31"/>
  <c r="O206" i="31"/>
  <c r="O97" i="31"/>
  <c r="O87" i="31"/>
  <c r="O159" i="31"/>
  <c r="O197" i="31"/>
  <c r="O198" i="31"/>
  <c r="O29" i="31"/>
  <c r="O119" i="31"/>
  <c r="O108" i="31"/>
  <c r="O84" i="31"/>
  <c r="O113" i="31"/>
  <c r="O128" i="31"/>
  <c r="O127" i="31"/>
  <c r="O156" i="31"/>
  <c r="O143" i="31"/>
  <c r="O199" i="31"/>
  <c r="O173" i="31"/>
  <c r="O165" i="31"/>
  <c r="O150" i="31"/>
  <c r="O88" i="31"/>
  <c r="O141" i="31"/>
  <c r="O147" i="31"/>
  <c r="O116" i="31"/>
  <c r="O51" i="31"/>
  <c r="O117" i="31"/>
  <c r="O130" i="31"/>
  <c r="O53" i="31"/>
  <c r="O50" i="31"/>
  <c r="O126" i="31"/>
  <c r="O193" i="31"/>
  <c r="O178" i="31"/>
  <c r="O111" i="31"/>
  <c r="O164" i="31"/>
  <c r="O140" i="31"/>
  <c r="O196" i="31"/>
  <c r="O142" i="31"/>
  <c r="O78" i="31"/>
  <c r="O54" i="31"/>
  <c r="O131" i="31"/>
  <c r="O55" i="31"/>
  <c r="O57" i="31"/>
  <c r="O139" i="31"/>
  <c r="O168" i="31"/>
  <c r="O99" i="31"/>
  <c r="O192" i="31"/>
  <c r="O134" i="31"/>
  <c r="O73" i="31"/>
  <c r="O125" i="31"/>
  <c r="O133" i="31"/>
  <c r="O45" i="31"/>
  <c r="O92" i="31"/>
  <c r="O42" i="31"/>
  <c r="O114" i="31"/>
  <c r="O185" i="31"/>
  <c r="O59" i="31"/>
  <c r="O132" i="31"/>
  <c r="O163" i="31"/>
  <c r="O154" i="31"/>
  <c r="O180" i="31"/>
  <c r="O175" i="31"/>
  <c r="O28" i="31"/>
  <c r="O191" i="31"/>
  <c r="O124" i="31"/>
  <c r="O83" i="31"/>
  <c r="O36" i="31"/>
  <c r="O123" i="31"/>
  <c r="O95" i="31"/>
  <c r="O137" i="31"/>
  <c r="O81" i="31"/>
  <c r="O58" i="31"/>
  <c r="O46" i="31"/>
  <c r="O115" i="31"/>
  <c r="O101" i="31"/>
  <c r="O151" i="31"/>
  <c r="O68" i="31"/>
  <c r="O174" i="31"/>
  <c r="O203" i="31"/>
  <c r="O75" i="31"/>
  <c r="O90" i="31"/>
  <c r="O52" i="31"/>
  <c r="O152" i="31"/>
  <c r="O89" i="31"/>
  <c r="O105" i="31"/>
  <c r="O202" i="31"/>
  <c r="O64" i="31"/>
  <c r="O176" i="31"/>
  <c r="O100" i="31"/>
  <c r="O63" i="31"/>
  <c r="O66" i="31"/>
  <c r="O60" i="31"/>
  <c r="O155" i="31"/>
  <c r="O109" i="31"/>
  <c r="O104" i="31"/>
  <c r="O30" i="31"/>
  <c r="O148" i="31"/>
  <c r="O149" i="31"/>
  <c r="O74" i="31"/>
  <c r="O77" i="31"/>
  <c r="O39" i="31"/>
  <c r="O179" i="31"/>
  <c r="O157" i="31"/>
  <c r="O204" i="31"/>
  <c r="O38" i="31"/>
  <c r="O110" i="31"/>
  <c r="O82" i="31"/>
  <c r="O153" i="31"/>
  <c r="O94" i="31"/>
  <c r="O61" i="31"/>
  <c r="O177" i="31"/>
  <c r="O47" i="31"/>
  <c r="O76" i="31"/>
  <c r="O144" i="31"/>
  <c r="O120" i="31"/>
  <c r="O190" i="31"/>
  <c r="O91" i="31"/>
  <c r="O146" i="31"/>
  <c r="O183" i="31"/>
  <c r="O65" i="31"/>
  <c r="O200" i="31"/>
  <c r="O35" i="31"/>
  <c r="O182" i="31"/>
  <c r="O33" i="31"/>
  <c r="O106" i="31"/>
  <c r="O181" i="31"/>
  <c r="O186" i="31"/>
  <c r="O135" i="31"/>
  <c r="O32" i="31"/>
  <c r="O162" i="31"/>
  <c r="O98" i="31"/>
  <c r="O122" i="31"/>
  <c r="O96" i="31"/>
  <c r="O166" i="31"/>
  <c r="O194" i="31"/>
  <c r="O41" i="31"/>
  <c r="O169" i="31"/>
  <c r="O72" i="31"/>
  <c r="O121" i="31"/>
  <c r="O67" i="31"/>
  <c r="N146" i="31" l="1"/>
  <c r="N47" i="31"/>
  <c r="N192" i="31"/>
  <c r="N105" i="31"/>
  <c r="N152" i="31"/>
  <c r="N60" i="31"/>
  <c r="N97" i="31"/>
  <c r="N175" i="31"/>
  <c r="N81" i="31"/>
  <c r="N173" i="31"/>
  <c r="N68" i="31"/>
  <c r="N31" i="31"/>
  <c r="N150" i="31"/>
  <c r="N185" i="31"/>
  <c r="N180" i="31"/>
  <c r="N34" i="31"/>
  <c r="N37" i="31"/>
  <c r="N29" i="31"/>
  <c r="N154" i="31"/>
  <c r="N59" i="31"/>
  <c r="N51" i="31"/>
  <c r="N132" i="31"/>
  <c r="N201" i="31"/>
  <c r="N86" i="31"/>
  <c r="N114" i="31"/>
  <c r="N164" i="31"/>
  <c r="N130" i="31"/>
  <c r="N142" i="31"/>
  <c r="N167" i="31"/>
  <c r="N80" i="31"/>
  <c r="N136" i="31"/>
  <c r="N195" i="31"/>
  <c r="N87" i="31"/>
  <c r="N172" i="31"/>
  <c r="N205" i="31"/>
  <c r="N100" i="31"/>
  <c r="N124" i="31"/>
  <c r="N74" i="31"/>
  <c r="N149" i="31"/>
  <c r="N66" i="31"/>
  <c r="N90" i="31"/>
  <c r="N109" i="31"/>
  <c r="N99" i="31"/>
  <c r="N168" i="31"/>
  <c r="N193" i="31"/>
  <c r="N73" i="31"/>
  <c r="N123" i="31"/>
  <c r="N147" i="31"/>
  <c r="N53" i="31"/>
  <c r="N36" i="31"/>
  <c r="N44" i="31"/>
  <c r="N176" i="31"/>
  <c r="N128" i="31"/>
  <c r="J67" i="31"/>
  <c r="P67" i="31" s="1"/>
  <c r="J121" i="31"/>
  <c r="P121" i="31" s="1"/>
  <c r="J72" i="31"/>
  <c r="P72" i="31" s="1"/>
  <c r="J169" i="31"/>
  <c r="P169" i="31" s="1"/>
  <c r="J41" i="31"/>
  <c r="P41" i="31" s="1"/>
  <c r="J194" i="31"/>
  <c r="P194" i="31" s="1"/>
  <c r="J166" i="31"/>
  <c r="P166" i="31" s="1"/>
  <c r="N41" i="31"/>
  <c r="J96" i="31"/>
  <c r="P96" i="31" s="1"/>
  <c r="J122" i="31"/>
  <c r="P122" i="31" s="1"/>
  <c r="N82" i="31"/>
  <c r="N106" i="31"/>
  <c r="J98" i="31"/>
  <c r="P98" i="31" s="1"/>
  <c r="J162" i="31"/>
  <c r="P162" i="31" s="1"/>
  <c r="J32" i="31"/>
  <c r="P32" i="31" s="1"/>
  <c r="J135" i="31"/>
  <c r="P135" i="31" s="1"/>
  <c r="J186" i="31"/>
  <c r="P186" i="31" s="1"/>
  <c r="J181" i="31"/>
  <c r="P181" i="31" s="1"/>
  <c r="J106" i="31"/>
  <c r="P106" i="31" s="1"/>
  <c r="J33" i="31"/>
  <c r="P33" i="31" s="1"/>
  <c r="J182" i="31"/>
  <c r="P182" i="31" s="1"/>
  <c r="J35" i="31"/>
  <c r="P35" i="31" s="1"/>
  <c r="J200" i="31"/>
  <c r="P200" i="31" s="1"/>
  <c r="J65" i="31"/>
  <c r="P65" i="31" s="1"/>
  <c r="N75" i="31"/>
  <c r="J183" i="31"/>
  <c r="P183" i="31" s="1"/>
  <c r="J146" i="31"/>
  <c r="P146" i="31" s="1"/>
  <c r="Q146" i="31" s="1"/>
  <c r="N46" i="31"/>
  <c r="J91" i="31"/>
  <c r="P91" i="31" s="1"/>
  <c r="Q91" i="31" s="1"/>
  <c r="J190" i="31"/>
  <c r="P190" i="31" s="1"/>
  <c r="N32" i="31"/>
  <c r="N181" i="31"/>
  <c r="J120" i="31"/>
  <c r="P120" i="31" s="1"/>
  <c r="Q120" i="31" s="1"/>
  <c r="J144" i="31"/>
  <c r="P144" i="31" s="1"/>
  <c r="N64" i="31"/>
  <c r="J76" i="31"/>
  <c r="P76" i="31" s="1"/>
  <c r="N182" i="31"/>
  <c r="J47" i="31"/>
  <c r="P47" i="31" s="1"/>
  <c r="Q47" i="31" s="1"/>
  <c r="J177" i="31"/>
  <c r="P177" i="31" s="1"/>
  <c r="J61" i="31"/>
  <c r="P61" i="31" s="1"/>
  <c r="J94" i="31"/>
  <c r="P94" i="31" s="1"/>
  <c r="J153" i="31"/>
  <c r="P153" i="31" s="1"/>
  <c r="J82" i="31"/>
  <c r="P82" i="31" s="1"/>
  <c r="J110" i="31"/>
  <c r="P110" i="31" s="1"/>
  <c r="J38" i="31"/>
  <c r="P38" i="31" s="1"/>
  <c r="J204" i="31"/>
  <c r="P204" i="31" s="1"/>
  <c r="J157" i="31"/>
  <c r="P157" i="31" s="1"/>
  <c r="N38" i="31"/>
  <c r="J179" i="31"/>
  <c r="P179" i="31" s="1"/>
  <c r="N76" i="31"/>
  <c r="N148" i="31"/>
  <c r="N121" i="31"/>
  <c r="N203" i="31"/>
  <c r="J39" i="31"/>
  <c r="P39" i="31" s="1"/>
  <c r="N178" i="31"/>
  <c r="J77" i="31"/>
  <c r="P77" i="31" s="1"/>
  <c r="J74" i="31"/>
  <c r="P74" i="31" s="1"/>
  <c r="J149" i="31"/>
  <c r="P149" i="31" s="1"/>
  <c r="Q149" i="31" s="1"/>
  <c r="J148" i="31"/>
  <c r="P148" i="31" s="1"/>
  <c r="N110" i="31"/>
  <c r="J30" i="31"/>
  <c r="P30" i="31" s="1"/>
  <c r="J104" i="31"/>
  <c r="P104" i="31" s="1"/>
  <c r="J109" i="31"/>
  <c r="P109" i="31" s="1"/>
  <c r="Q109" i="31" s="1"/>
  <c r="J155" i="31"/>
  <c r="P155" i="31" s="1"/>
  <c r="J60" i="31"/>
  <c r="P60" i="31" s="1"/>
  <c r="Q60" i="31" s="1"/>
  <c r="J66" i="31"/>
  <c r="P66" i="31" s="1"/>
  <c r="J63" i="31"/>
  <c r="P63" i="31" s="1"/>
  <c r="Q63" i="31" s="1"/>
  <c r="J100" i="31"/>
  <c r="P100" i="31" s="1"/>
  <c r="N65" i="31"/>
  <c r="J176" i="31"/>
  <c r="P176" i="31" s="1"/>
  <c r="J64" i="31"/>
  <c r="P64" i="31" s="1"/>
  <c r="J202" i="31"/>
  <c r="P202" i="31" s="1"/>
  <c r="Q202" i="31" s="1"/>
  <c r="J105" i="31"/>
  <c r="P105" i="31" s="1"/>
  <c r="N28" i="31"/>
  <c r="J89" i="31"/>
  <c r="P89" i="31" s="1"/>
  <c r="N67" i="31"/>
  <c r="J152" i="31"/>
  <c r="P152" i="31" s="1"/>
  <c r="J52" i="31"/>
  <c r="P52" i="31" s="1"/>
  <c r="J90" i="31"/>
  <c r="P90" i="31" s="1"/>
  <c r="J75" i="31"/>
  <c r="P75" i="31" s="1"/>
  <c r="J203" i="31"/>
  <c r="P203" i="31" s="1"/>
  <c r="J174" i="31"/>
  <c r="P174" i="31" s="1"/>
  <c r="N88" i="31"/>
  <c r="J68" i="31"/>
  <c r="P68" i="31" s="1"/>
  <c r="Q68" i="31" s="1"/>
  <c r="N151" i="31"/>
  <c r="N89" i="31"/>
  <c r="J151" i="31"/>
  <c r="P151" i="31" s="1"/>
  <c r="J101" i="31"/>
  <c r="P101" i="31" s="1"/>
  <c r="J115" i="31"/>
  <c r="P115" i="31" s="1"/>
  <c r="J46" i="31"/>
  <c r="P46" i="31" s="1"/>
  <c r="J58" i="31"/>
  <c r="P58" i="31" s="1"/>
  <c r="Q58" i="31" s="1"/>
  <c r="J81" i="31"/>
  <c r="P81" i="31" s="1"/>
  <c r="J137" i="31"/>
  <c r="P137" i="31" s="1"/>
  <c r="J95" i="31"/>
  <c r="P95" i="31" s="1"/>
  <c r="Q95" i="31" s="1"/>
  <c r="J123" i="31"/>
  <c r="P123" i="31" s="1"/>
  <c r="J36" i="31"/>
  <c r="P36" i="31" s="1"/>
  <c r="J83" i="31"/>
  <c r="P83" i="31" s="1"/>
  <c r="N111" i="31"/>
  <c r="J124" i="31"/>
  <c r="P124" i="31" s="1"/>
  <c r="N45" i="31"/>
  <c r="N57" i="31"/>
  <c r="N94" i="31"/>
  <c r="N122" i="31"/>
  <c r="N35" i="31"/>
  <c r="J191" i="31"/>
  <c r="P191" i="31" s="1"/>
  <c r="J28" i="31"/>
  <c r="P28" i="31" s="1"/>
  <c r="J175" i="31"/>
  <c r="P175" i="31" s="1"/>
  <c r="Q175" i="31" s="1"/>
  <c r="N96" i="31"/>
  <c r="N72" i="31"/>
  <c r="J180" i="31"/>
  <c r="P180" i="31" s="1"/>
  <c r="N133" i="31"/>
  <c r="J154" i="31"/>
  <c r="P154" i="31" s="1"/>
  <c r="Q154" i="31" s="1"/>
  <c r="J163" i="31"/>
  <c r="P163" i="31" s="1"/>
  <c r="N191" i="31"/>
  <c r="J132" i="31"/>
  <c r="P132" i="31" s="1"/>
  <c r="J59" i="31"/>
  <c r="P59" i="31" s="1"/>
  <c r="J185" i="31"/>
  <c r="P185" i="31" s="1"/>
  <c r="N98" i="31"/>
  <c r="J114" i="31"/>
  <c r="P114" i="31" s="1"/>
  <c r="J42" i="31"/>
  <c r="P42" i="31" s="1"/>
  <c r="J92" i="31"/>
  <c r="P92" i="31" s="1"/>
  <c r="J45" i="31"/>
  <c r="P45" i="31" s="1"/>
  <c r="J133" i="31"/>
  <c r="P133" i="31" s="1"/>
  <c r="J125" i="31"/>
  <c r="P125" i="31" s="1"/>
  <c r="N125" i="31"/>
  <c r="J73" i="31"/>
  <c r="P73" i="31" s="1"/>
  <c r="N179" i="31"/>
  <c r="J134" i="31"/>
  <c r="P134" i="31" s="1"/>
  <c r="Q134" i="31" s="1"/>
  <c r="N153" i="31"/>
  <c r="N162" i="31"/>
  <c r="J192" i="31"/>
  <c r="P192" i="31" s="1"/>
  <c r="Q192" i="31" s="1"/>
  <c r="N131" i="31"/>
  <c r="N58" i="31"/>
  <c r="N184" i="31"/>
  <c r="J99" i="31"/>
  <c r="P99" i="31" s="1"/>
  <c r="Q99" i="31" s="1"/>
  <c r="N113" i="31"/>
  <c r="J168" i="31"/>
  <c r="P168" i="31" s="1"/>
  <c r="Q168" i="31" s="1"/>
  <c r="J139" i="31"/>
  <c r="P139" i="31" s="1"/>
  <c r="N174" i="31"/>
  <c r="J57" i="31"/>
  <c r="P57" i="31" s="1"/>
  <c r="J55" i="31"/>
  <c r="P55" i="31" s="1"/>
  <c r="J131" i="31"/>
  <c r="P131" i="31" s="1"/>
  <c r="N49" i="31"/>
  <c r="J54" i="31"/>
  <c r="P54" i="31" s="1"/>
  <c r="Q54" i="31" s="1"/>
  <c r="J78" i="31"/>
  <c r="P78" i="31" s="1"/>
  <c r="Q78" i="31" s="1"/>
  <c r="N52" i="31"/>
  <c r="J142" i="31"/>
  <c r="P142" i="31" s="1"/>
  <c r="J196" i="31"/>
  <c r="P196" i="31" s="1"/>
  <c r="Q196" i="31" s="1"/>
  <c r="J140" i="31"/>
  <c r="P140" i="31" s="1"/>
  <c r="Q140" i="31" s="1"/>
  <c r="J164" i="31"/>
  <c r="P164" i="31" s="1"/>
  <c r="N129" i="31"/>
  <c r="N50" i="31"/>
  <c r="N115" i="31"/>
  <c r="J111" i="31"/>
  <c r="P111" i="31" s="1"/>
  <c r="J178" i="31"/>
  <c r="P178" i="31" s="1"/>
  <c r="N177" i="31"/>
  <c r="J193" i="31"/>
  <c r="P193" i="31" s="1"/>
  <c r="J126" i="31"/>
  <c r="P126" i="31" s="1"/>
  <c r="J50" i="31"/>
  <c r="P50" i="31" s="1"/>
  <c r="N77" i="31"/>
  <c r="J53" i="31"/>
  <c r="P53" i="31" s="1"/>
  <c r="N141" i="31"/>
  <c r="N139" i="31"/>
  <c r="N163" i="31"/>
  <c r="J130" i="31"/>
  <c r="P130" i="31" s="1"/>
  <c r="J117" i="31"/>
  <c r="P117" i="31" s="1"/>
  <c r="J51" i="31"/>
  <c r="P51" i="31" s="1"/>
  <c r="J116" i="31"/>
  <c r="P116" i="31" s="1"/>
  <c r="Q116" i="31" s="1"/>
  <c r="J147" i="31"/>
  <c r="P147" i="31" s="1"/>
  <c r="J141" i="31"/>
  <c r="P141" i="31" s="1"/>
  <c r="J88" i="31"/>
  <c r="P88" i="31" s="1"/>
  <c r="J150" i="31"/>
  <c r="P150" i="31" s="1"/>
  <c r="J165" i="31"/>
  <c r="P165" i="31" s="1"/>
  <c r="Q165" i="31" s="1"/>
  <c r="J173" i="31"/>
  <c r="P173" i="31" s="1"/>
  <c r="Q173" i="31" s="1"/>
  <c r="J199" i="31"/>
  <c r="P199" i="31" s="1"/>
  <c r="Q199" i="31" s="1"/>
  <c r="N61" i="31"/>
  <c r="N170" i="31"/>
  <c r="J143" i="31"/>
  <c r="P143" i="31" s="1"/>
  <c r="Q143" i="31" s="1"/>
  <c r="N159" i="31"/>
  <c r="N70" i="31"/>
  <c r="J156" i="31"/>
  <c r="P156" i="31" s="1"/>
  <c r="Q156" i="31" s="1"/>
  <c r="J127" i="31"/>
  <c r="P127" i="31" s="1"/>
  <c r="J128" i="31"/>
  <c r="P128" i="31" s="1"/>
  <c r="J113" i="31"/>
  <c r="P113" i="31" s="1"/>
  <c r="N197" i="31"/>
  <c r="J84" i="31"/>
  <c r="P84" i="31" s="1"/>
  <c r="Q84" i="31" s="1"/>
  <c r="J108" i="31"/>
  <c r="P108" i="31" s="1"/>
  <c r="Q108" i="31" s="1"/>
  <c r="J119" i="31"/>
  <c r="P119" i="31" s="1"/>
  <c r="Q119" i="31" s="1"/>
  <c r="J29" i="31"/>
  <c r="P29" i="31" s="1"/>
  <c r="N101" i="31"/>
  <c r="N155" i="31"/>
  <c r="N126" i="31"/>
  <c r="N127" i="31"/>
  <c r="N112" i="31"/>
  <c r="J198" i="31"/>
  <c r="P198" i="31" s="1"/>
  <c r="Q198" i="31" s="1"/>
  <c r="N83" i="31"/>
  <c r="N107" i="31"/>
  <c r="N118" i="31"/>
  <c r="J197" i="31"/>
  <c r="P197" i="31" s="1"/>
  <c r="J159" i="31"/>
  <c r="P159" i="31" s="1"/>
  <c r="J87" i="31"/>
  <c r="P87" i="31" s="1"/>
  <c r="J97" i="31"/>
  <c r="P97" i="31" s="1"/>
  <c r="Q97" i="31" s="1"/>
  <c r="J206" i="31"/>
  <c r="P206" i="31" s="1"/>
  <c r="J62" i="31"/>
  <c r="P62" i="31" s="1"/>
  <c r="Q62" i="31" s="1"/>
  <c r="J171" i="31"/>
  <c r="P171" i="31" s="1"/>
  <c r="J160" i="31"/>
  <c r="P160" i="31" s="1"/>
  <c r="J71" i="31"/>
  <c r="P71" i="31" s="1"/>
  <c r="Q71" i="31" s="1"/>
  <c r="N206" i="31"/>
  <c r="J201" i="31"/>
  <c r="P201" i="31" s="1"/>
  <c r="Q201" i="31" s="1"/>
  <c r="J31" i="31"/>
  <c r="P31" i="31" s="1"/>
  <c r="Q31" i="31" s="1"/>
  <c r="J85" i="31"/>
  <c r="P85" i="31" s="1"/>
  <c r="N135" i="31"/>
  <c r="J170" i="31"/>
  <c r="P170" i="31" s="1"/>
  <c r="J184" i="31"/>
  <c r="P184" i="31" s="1"/>
  <c r="J80" i="31"/>
  <c r="P80" i="31" s="1"/>
  <c r="J34" i="31"/>
  <c r="P34" i="31" s="1"/>
  <c r="J37" i="31"/>
  <c r="P37" i="31" s="1"/>
  <c r="J187" i="31"/>
  <c r="P187" i="31" s="1"/>
  <c r="J161" i="31"/>
  <c r="P161" i="31" s="1"/>
  <c r="Q161" i="31" s="1"/>
  <c r="J172" i="31"/>
  <c r="P172" i="31" s="1"/>
  <c r="J205" i="31"/>
  <c r="P205" i="31" s="1"/>
  <c r="N157" i="31"/>
  <c r="J107" i="31"/>
  <c r="P107" i="31" s="1"/>
  <c r="N166" i="31"/>
  <c r="J167" i="31"/>
  <c r="P167" i="31" s="1"/>
  <c r="J102" i="31"/>
  <c r="P102" i="31" s="1"/>
  <c r="J207" i="31"/>
  <c r="P207" i="31" s="1"/>
  <c r="N30" i="31"/>
  <c r="J136" i="31"/>
  <c r="P136" i="31" s="1"/>
  <c r="N169" i="31"/>
  <c r="N183" i="31"/>
  <c r="N79" i="31"/>
  <c r="N33" i="31"/>
  <c r="N186" i="31"/>
  <c r="N160" i="31"/>
  <c r="N171" i="31"/>
  <c r="N204" i="31"/>
  <c r="J158" i="31"/>
  <c r="P158" i="31" s="1"/>
  <c r="Q158" i="31" s="1"/>
  <c r="J44" i="31"/>
  <c r="P44" i="31" s="1"/>
  <c r="J69" i="31"/>
  <c r="P69" i="31" s="1"/>
  <c r="J112" i="31"/>
  <c r="P112" i="31" s="1"/>
  <c r="N39" i="31"/>
  <c r="N69" i="31"/>
  <c r="J129" i="31"/>
  <c r="P129" i="31" s="1"/>
  <c r="N92" i="31"/>
  <c r="J43" i="31"/>
  <c r="P43" i="31" s="1"/>
  <c r="Q43" i="31" s="1"/>
  <c r="N207" i="31"/>
  <c r="N208" i="31" s="1"/>
  <c r="N194" i="31"/>
  <c r="N85" i="31"/>
  <c r="N117" i="31"/>
  <c r="J188" i="31"/>
  <c r="P188" i="31" s="1"/>
  <c r="Q188" i="31" s="1"/>
  <c r="N144" i="31"/>
  <c r="J138" i="31"/>
  <c r="P138" i="31" s="1"/>
  <c r="Q138" i="31" s="1"/>
  <c r="J56" i="31"/>
  <c r="P56" i="31" s="1"/>
  <c r="Q56" i="31" s="1"/>
  <c r="J79" i="31"/>
  <c r="P79" i="31" s="1"/>
  <c r="J48" i="31"/>
  <c r="P48" i="31" s="1"/>
  <c r="N190" i="31"/>
  <c r="N104" i="31"/>
  <c r="N200" i="31"/>
  <c r="J103" i="31"/>
  <c r="P103" i="31" s="1"/>
  <c r="Q103" i="31" s="1"/>
  <c r="N48" i="31"/>
  <c r="J40" i="31"/>
  <c r="P40" i="31" s="1"/>
  <c r="Q40" i="31" s="1"/>
  <c r="J189" i="31"/>
  <c r="P189" i="31" s="1"/>
  <c r="Q189" i="31" s="1"/>
  <c r="J70" i="31"/>
  <c r="P70" i="31" s="1"/>
  <c r="N102" i="31"/>
  <c r="J49" i="31"/>
  <c r="P49" i="31" s="1"/>
  <c r="J93" i="31"/>
  <c r="P93" i="31" s="1"/>
  <c r="Q93" i="31" s="1"/>
  <c r="N42" i="31"/>
  <c r="J208" i="31"/>
  <c r="P208" i="31" s="1"/>
  <c r="J195" i="31"/>
  <c r="P195" i="31" s="1"/>
  <c r="J86" i="31"/>
  <c r="P86" i="31" s="1"/>
  <c r="J118" i="31"/>
  <c r="P118" i="31" s="1"/>
  <c r="N187" i="31"/>
  <c r="J145" i="31"/>
  <c r="P145" i="31" s="1"/>
  <c r="Q145" i="31" s="1"/>
  <c r="N137" i="31"/>
  <c r="N55" i="31"/>
  <c r="Q105" i="31" l="1"/>
  <c r="Q113" i="31"/>
  <c r="Q132" i="31"/>
  <c r="Q150" i="31"/>
  <c r="Q34" i="31"/>
  <c r="Q29" i="31"/>
  <c r="Q185" i="31"/>
  <c r="Q59" i="31"/>
  <c r="Q81" i="31"/>
  <c r="Q100" i="31"/>
  <c r="Q152" i="31"/>
  <c r="Q37" i="31"/>
  <c r="Q184" i="31"/>
  <c r="Q130" i="31"/>
  <c r="Q51" i="31"/>
  <c r="Q114" i="31"/>
  <c r="Q80" i="31"/>
  <c r="Q193" i="31"/>
  <c r="Q142" i="31"/>
  <c r="Q86" i="31"/>
  <c r="Q195" i="31"/>
  <c r="Q164" i="31"/>
  <c r="Q123" i="31"/>
  <c r="Q180" i="31"/>
  <c r="Q136" i="31"/>
  <c r="Q167" i="31"/>
  <c r="Q176" i="31"/>
  <c r="Q53" i="31"/>
  <c r="Q124" i="31"/>
  <c r="Q44" i="31"/>
  <c r="Q87" i="31"/>
  <c r="Q45" i="31"/>
  <c r="Q147" i="31"/>
  <c r="Q182" i="31"/>
  <c r="Q66" i="31"/>
  <c r="Q151" i="31"/>
  <c r="Q172" i="31"/>
  <c r="Q205" i="31"/>
  <c r="Q128" i="31"/>
  <c r="Q200" i="31"/>
  <c r="Q203" i="31"/>
  <c r="Q74" i="31"/>
  <c r="Q73" i="31"/>
  <c r="Q33" i="31"/>
  <c r="Q186" i="31"/>
  <c r="Q163" i="31"/>
  <c r="Q104" i="31"/>
  <c r="Q191" i="31"/>
  <c r="Q118" i="31"/>
  <c r="Q75" i="31"/>
  <c r="Q77" i="31"/>
  <c r="Q197" i="31"/>
  <c r="Q90" i="31"/>
  <c r="Q190" i="31"/>
  <c r="Q169" i="31"/>
  <c r="Q133" i="31"/>
  <c r="Q89" i="31"/>
  <c r="Q72" i="31"/>
  <c r="Q49" i="31"/>
  <c r="Q141" i="31"/>
  <c r="Q183" i="31"/>
  <c r="Q206" i="31"/>
  <c r="Q79" i="31"/>
  <c r="Q36" i="31"/>
  <c r="Q52" i="31"/>
  <c r="Q39" i="31"/>
  <c r="Q41" i="31"/>
  <c r="Q135" i="31"/>
  <c r="Q65" i="31"/>
  <c r="Q139" i="31"/>
  <c r="Q46" i="31"/>
  <c r="Q208" i="31"/>
  <c r="Q48" i="31"/>
  <c r="Q155" i="31"/>
  <c r="Q129" i="31"/>
  <c r="Q160" i="31"/>
  <c r="Q171" i="31"/>
  <c r="Q76" i="31"/>
  <c r="Q207" i="31"/>
  <c r="Q178" i="31"/>
  <c r="Q148" i="31"/>
  <c r="Q102" i="31"/>
  <c r="Q111" i="31"/>
  <c r="Q28" i="31"/>
  <c r="Q174" i="31"/>
  <c r="Q122" i="31"/>
  <c r="Q144" i="31"/>
  <c r="Q30" i="31"/>
  <c r="Q96" i="31"/>
  <c r="Q110" i="31"/>
  <c r="Q159" i="31"/>
  <c r="Q107" i="31"/>
  <c r="Q166" i="31"/>
  <c r="Q194" i="31"/>
  <c r="Q125" i="31"/>
  <c r="Q106" i="31"/>
  <c r="Q121" i="31"/>
  <c r="Q67" i="31"/>
  <c r="Q69" i="31"/>
  <c r="Q117" i="31"/>
  <c r="Q131" i="31"/>
  <c r="Q204" i="31"/>
  <c r="Q35" i="31"/>
  <c r="Q187" i="31"/>
  <c r="Q55" i="31"/>
  <c r="Q38" i="31"/>
  <c r="Q179" i="31"/>
  <c r="Q57" i="31"/>
  <c r="Q83" i="31"/>
  <c r="Q42" i="31"/>
  <c r="Q170" i="31"/>
  <c r="Q85" i="31"/>
  <c r="Q112" i="31"/>
  <c r="Q153" i="31"/>
  <c r="Q94" i="31"/>
  <c r="Q70" i="31"/>
  <c r="Q61" i="31"/>
  <c r="Q64" i="31"/>
  <c r="Q177" i="31"/>
  <c r="Q157" i="31"/>
  <c r="Q127" i="31"/>
  <c r="Q126" i="31"/>
  <c r="Q162" i="31"/>
  <c r="Q92" i="31"/>
  <c r="Q88" i="31"/>
  <c r="Q137" i="31"/>
  <c r="Q115" i="31"/>
  <c r="Q101" i="31"/>
  <c r="Q50" i="31"/>
  <c r="Q181" i="31"/>
  <c r="Q32" i="31"/>
  <c r="Q98" i="31"/>
  <c r="Q82" i="31"/>
  <c r="I16" i="31" l="1"/>
  <c r="I19" i="31" s="1"/>
</calcChain>
</file>

<file path=xl/comments1.xml><?xml version="1.0" encoding="utf-8"?>
<comments xmlns="http://schemas.openxmlformats.org/spreadsheetml/2006/main">
  <authors>
    <author>Charles M Swenson</author>
  </authors>
  <commentList>
    <comment ref="D5" authorId="0" shapeId="0">
      <text>
        <r>
          <rPr>
            <b/>
            <sz val="9"/>
            <color indexed="81"/>
            <rFont val="Tahoma"/>
            <family val="2"/>
          </rPr>
          <t>Charles M Swenson:</t>
        </r>
        <r>
          <rPr>
            <sz val="9"/>
            <color indexed="81"/>
            <rFont val="Tahoma"/>
            <family val="2"/>
          </rPr>
          <t xml:space="preserve">
This Cell is linked and Controlled by the Orbitial Mechanics Page
</t>
        </r>
      </text>
    </comment>
    <comment ref="D6" authorId="0" shapeId="0">
      <text>
        <r>
          <rPr>
            <b/>
            <sz val="9"/>
            <color indexed="81"/>
            <rFont val="Tahoma"/>
            <family val="2"/>
          </rPr>
          <t>Charles M Swenson:</t>
        </r>
        <r>
          <rPr>
            <sz val="9"/>
            <color indexed="81"/>
            <rFont val="Tahoma"/>
            <family val="2"/>
          </rPr>
          <t xml:space="preserve">
Format this cell at type General so that fractional date can be observed
</t>
        </r>
      </text>
    </comment>
    <comment ref="C22" authorId="0" shapeId="0">
      <text>
        <r>
          <rPr>
            <b/>
            <sz val="9"/>
            <color indexed="81"/>
            <rFont val="Tahoma"/>
            <family val="2"/>
          </rPr>
          <t>Charles M Swenson:</t>
        </r>
        <r>
          <rPr>
            <sz val="9"/>
            <color indexed="81"/>
            <rFont val="Tahoma"/>
            <family val="2"/>
          </rPr>
          <t xml:space="preserve">
The "sunspot number" is given by the sum of the number of individual sunspots and ten times the number of groups. Since most sunspot groups have, on average, about ten spots, this formula for counting sunspots gives reliable numbers even when the observing conditions are less than ideal and small spots are hard to see. Monthly averages of the sunspot numbers show that the number of sunspots visible on the sun waxes and wanes with an approximate 11-year cycle.
There are two major "official" sunspot numbers reported. The International Sunspot Number is compiled by the Solar Influences Data Analysis Center in Belgium. The NOAA sunspot number is compiled by the US National Oceanic and Atmospheric Administration. The numbers tabulated in this table are derived from the International Sunspot Numbers.</t>
        </r>
      </text>
    </comment>
    <comment ref="J22" authorId="0" shapeId="0">
      <text>
        <r>
          <rPr>
            <b/>
            <sz val="9"/>
            <color indexed="81"/>
            <rFont val="Tahoma"/>
            <family val="2"/>
          </rPr>
          <t>Charles M Swenson:</t>
        </r>
        <r>
          <rPr>
            <sz val="9"/>
            <color indexed="81"/>
            <rFont val="Tahoma"/>
            <family val="2"/>
          </rPr>
          <t xml:space="preserve">
An indicator of the level of solar activity is the flux of radio emission from the Sun at a wavelength of 10.7 cm (2.8 GHz frequency). This flux has been measured daily since 1947. It is an important indicator of solar activity because it tends to follow the changes in the solar ultraviolet that influence the Earth's upper atmosphere and ionosphere. Many models of the upper atmosphere, including MSIS, use the 10.7 cm flux (F10.7) as input to determine atmospheric densities and satellite drag. F10.7 has been shown to follow the trends of the sunspot number quite closely. </t>
        </r>
      </text>
    </comment>
    <comment ref="Q22" authorId="0" shapeId="0">
      <text>
        <r>
          <rPr>
            <b/>
            <sz val="9"/>
            <color indexed="81"/>
            <rFont val="Tahoma"/>
            <family val="2"/>
          </rPr>
          <t>Charles M Swenson:</t>
        </r>
        <r>
          <rPr>
            <sz val="9"/>
            <color indexed="81"/>
            <rFont val="Tahoma"/>
            <family val="2"/>
          </rPr>
          <t xml:space="preserve">
The MSISE model describes the neutral temperature and densities in Earth's atmosphere from ground to thermospheric heights. Below 72.5 km the model is primarily based on the MAP Handbook (Labitzke et al., 1985) tabulation of zonal average temperature and pressure by Barnett and Corney, which was also used for the CIRA-86. Below 20 km these data were supplemented with averages from the National Meteorological Center (NMC). In addition, pitot tube, falling sphere, and grenade sounder rocket measurements from 1947 to 1972 were taken into consideration. Above 72.5 km MSISE-90 is essentially a revised MSIS-86 model taking into account data derived from space shuttle flights and newer incoherent scatter results. For someone interested only in the thermosphere (above 120 km), the author recommends the MSIS-86 model. MSISE is also not the model of preference for specialized tropospheric work. It is rather for studies that reach across several atmospheric boundaries. </t>
        </r>
      </text>
    </comment>
    <comment ref="C23" authorId="0" shapeId="0">
      <text>
        <r>
          <rPr>
            <b/>
            <sz val="8"/>
            <color indexed="81"/>
            <rFont val="Tahoma"/>
            <family val="2"/>
          </rPr>
          <t>Charles M Swenson:</t>
        </r>
        <r>
          <rPr>
            <sz val="8"/>
            <color indexed="81"/>
            <rFont val="Tahoma"/>
            <family val="2"/>
          </rPr>
          <t xml:space="preserve">
 Data for this table and graphic were obtained from 
http://solarscience.msfc.nasa.gov/predict.shtml
Download Text files, parse using Excel "Text to Columns" and paste into the table</t>
        </r>
      </text>
    </comment>
    <comment ref="J23" authorId="0" shapeId="0">
      <text>
        <r>
          <rPr>
            <b/>
            <sz val="8"/>
            <color indexed="81"/>
            <rFont val="Tahoma"/>
            <family val="2"/>
          </rPr>
          <t>Charles M Swenson:</t>
        </r>
        <r>
          <rPr>
            <sz val="8"/>
            <color indexed="81"/>
            <rFont val="Tahoma"/>
            <family val="2"/>
          </rPr>
          <t xml:space="preserve">
 Data for this table and graphic were obtained from 
http://solarscience.msfc.nasa.gov/predict.shtml
Download Text files, parse using Excel "Text to Columns" and paste into the table</t>
        </r>
      </text>
    </comment>
  </commentList>
</comments>
</file>

<file path=xl/comments2.xml><?xml version="1.0" encoding="utf-8"?>
<comments xmlns="http://schemas.openxmlformats.org/spreadsheetml/2006/main">
  <authors>
    <author>Charles M Swenson</author>
  </authors>
  <commentList>
    <comment ref="G13" authorId="0" shapeId="0">
      <text>
        <r>
          <rPr>
            <b/>
            <sz val="9"/>
            <color indexed="81"/>
            <rFont val="Tahoma"/>
            <family val="2"/>
          </rPr>
          <t>Charles M Swenson:</t>
        </r>
        <r>
          <rPr>
            <sz val="9"/>
            <color indexed="81"/>
            <rFont val="Tahoma"/>
            <family val="2"/>
          </rPr>
          <t xml:space="preserve">
This should be set to 2.2 </t>
        </r>
      </text>
    </comment>
    <comment ref="G14" authorId="0" shapeId="0">
      <text>
        <r>
          <rPr>
            <b/>
            <sz val="8"/>
            <color indexed="81"/>
            <rFont val="Tahoma"/>
            <family val="2"/>
          </rPr>
          <t>Charles M Swenson:</t>
        </r>
        <r>
          <rPr>
            <sz val="8"/>
            <color indexed="81"/>
            <rFont val="Tahoma"/>
            <family val="2"/>
          </rPr>
          <t xml:space="preserve">
some use M/A others use A/M …… oh well</t>
        </r>
      </text>
    </comment>
    <comment ref="G16" authorId="0" shapeId="0">
      <text>
        <r>
          <rPr>
            <b/>
            <sz val="8"/>
            <color indexed="81"/>
            <rFont val="Tahoma"/>
            <family val="2"/>
          </rPr>
          <t>Charles M Swenson:</t>
        </r>
        <r>
          <rPr>
            <sz val="8"/>
            <color indexed="81"/>
            <rFont val="Tahoma"/>
            <family val="2"/>
          </rPr>
          <t xml:space="preserve">
Sum of the impulses around an orbit.
This is effectivly integrating F=ma where F is the drag force as a function of true anomaly</t>
        </r>
      </text>
    </comment>
    <comment ref="B21" authorId="0" shapeId="0">
      <text>
        <r>
          <rPr>
            <b/>
            <sz val="8"/>
            <color indexed="81"/>
            <rFont val="Tahoma"/>
            <family val="2"/>
          </rPr>
          <t>Charles M Swenson:</t>
        </r>
        <r>
          <rPr>
            <sz val="8"/>
            <color indexed="81"/>
            <rFont val="Tahoma"/>
            <family val="2"/>
          </rPr>
          <t xml:space="preserve">
Mean angular velocity
 or mean angular frequency.</t>
        </r>
      </text>
    </comment>
    <comment ref="Z24" authorId="0" shapeId="0">
      <text>
        <r>
          <rPr>
            <b/>
            <sz val="9"/>
            <color indexed="81"/>
            <rFont val="Tahoma"/>
            <family val="2"/>
          </rPr>
          <t xml:space="preserve">Charles M Swenson:
</t>
        </r>
        <r>
          <rPr>
            <sz val="9"/>
            <color indexed="81"/>
            <rFont val="Tahoma"/>
            <family val="2"/>
          </rPr>
          <t>The example table shows the effects of changing thermosphere density over the lifetime of a mission on the Total delta V required for drag makeup.
Set the mission duration to 30 days (cell I17)
Choose the Solar Activity Level
Run the macro by activating the Button
Or call the macro InputOutputTable
Compare to cell I19 for a 6 year mission</t>
        </r>
      </text>
    </comment>
    <comment ref="M25" authorId="0" shapeId="0">
      <text>
        <r>
          <rPr>
            <b/>
            <sz val="9"/>
            <color indexed="81"/>
            <rFont val="Tahoma"/>
            <family val="2"/>
          </rPr>
          <t>Charles M Swenson:</t>
        </r>
        <r>
          <rPr>
            <sz val="9"/>
            <color indexed="81"/>
            <rFont val="Tahoma"/>
            <family val="2"/>
          </rPr>
          <t xml:space="preserve">
Time of Flight
Time computed from Keplers equation to get to this position in the orbit</t>
        </r>
      </text>
    </comment>
    <comment ref="N25" authorId="0" shapeId="0">
      <text>
        <r>
          <rPr>
            <b/>
            <sz val="9"/>
            <color indexed="81"/>
            <rFont val="Tahoma"/>
            <family val="2"/>
          </rPr>
          <t>Charles M Swenson:</t>
        </r>
        <r>
          <rPr>
            <sz val="9"/>
            <color indexed="81"/>
            <rFont val="Tahoma"/>
            <family val="2"/>
          </rPr>
          <t xml:space="preserve">
The Elapsed time since the last time step</t>
        </r>
      </text>
    </comment>
    <comment ref="O25" authorId="0" shapeId="0">
      <text>
        <r>
          <rPr>
            <b/>
            <sz val="9"/>
            <color indexed="81"/>
            <rFont val="Tahoma"/>
            <family val="2"/>
          </rPr>
          <t>Charles M Swenson:</t>
        </r>
        <r>
          <rPr>
            <sz val="9"/>
            <color indexed="81"/>
            <rFont val="Tahoma"/>
            <family val="2"/>
          </rPr>
          <t xml:space="preserve">
This data comes from the Thermosphere worksheet via the table "Solar Activity, Thermosphere Density Table"
A Choose statement is used to select either the 95%, 50%, or 5% activity level curve.</t>
        </r>
      </text>
    </comment>
    <comment ref="Z26" authorId="0" shapeId="0">
      <text>
        <r>
          <rPr>
            <b/>
            <sz val="9"/>
            <color indexed="81"/>
            <rFont val="Tahoma"/>
            <family val="2"/>
          </rPr>
          <t>Charles M Swenson:</t>
        </r>
        <r>
          <rPr>
            <sz val="9"/>
            <color indexed="81"/>
            <rFont val="Tahoma"/>
            <family val="2"/>
          </rPr>
          <t xml:space="preserve">
This is the cell address of the input data</t>
        </r>
      </text>
    </comment>
    <comment ref="AA26" authorId="0" shapeId="0">
      <text>
        <r>
          <rPr>
            <b/>
            <sz val="9"/>
            <color indexed="81"/>
            <rFont val="Tahoma"/>
            <family val="2"/>
          </rPr>
          <t>Charles M Swenson:</t>
        </r>
        <r>
          <rPr>
            <sz val="9"/>
            <color indexed="81"/>
            <rFont val="Tahoma"/>
            <family val="2"/>
          </rPr>
          <t xml:space="preserve">
These is the cell address of the output data</t>
        </r>
      </text>
    </comment>
    <comment ref="B27" authorId="0" shapeId="0">
      <text>
        <r>
          <rPr>
            <b/>
            <sz val="8"/>
            <color indexed="81"/>
            <rFont val="Tahoma"/>
            <family val="2"/>
          </rPr>
          <t>Charles M Swenson:</t>
        </r>
        <r>
          <rPr>
            <sz val="8"/>
            <color indexed="81"/>
            <rFont val="Tahoma"/>
            <family val="2"/>
          </rPr>
          <t xml:space="preserve">
Regression of the line of nodes
EQ 4.36 of </t>
        </r>
        <r>
          <rPr>
            <i/>
            <sz val="8"/>
            <color indexed="81"/>
            <rFont val="Tahoma"/>
            <family val="2"/>
          </rPr>
          <t>Spacecraft Systems Engineering</t>
        </r>
        <r>
          <rPr>
            <sz val="8"/>
            <color indexed="81"/>
            <rFont val="Tahoma"/>
            <family val="2"/>
          </rPr>
          <t xml:space="preserve"> or next calculation and mean motion. See EQ 3.7.2 from </t>
        </r>
        <r>
          <rPr>
            <i/>
            <sz val="8"/>
            <color indexed="81"/>
            <rFont val="Tahoma"/>
            <family val="2"/>
          </rPr>
          <t xml:space="preserve">Fundamentals of Space Systems </t>
        </r>
        <r>
          <rPr>
            <sz val="8"/>
            <color indexed="81"/>
            <rFont val="Tahoma"/>
            <family val="2"/>
          </rPr>
          <t>if using that text.</t>
        </r>
      </text>
    </comment>
    <comment ref="B28" authorId="0" shapeId="0">
      <text>
        <r>
          <rPr>
            <b/>
            <sz val="8"/>
            <color indexed="81"/>
            <rFont val="Tahoma"/>
            <family val="2"/>
          </rPr>
          <t>Charles M Swenson:</t>
        </r>
        <r>
          <rPr>
            <sz val="8"/>
            <color indexed="81"/>
            <rFont val="Tahoma"/>
            <family val="2"/>
          </rPr>
          <t xml:space="preserve">
Charles M Swenson:
Regression of the line of nodes
EQ 4.37 of </t>
        </r>
        <r>
          <rPr>
            <i/>
            <sz val="8"/>
            <color indexed="81"/>
            <rFont val="Tahoma"/>
            <family val="2"/>
          </rPr>
          <t>Spacecraft Systems Engineering</t>
        </r>
        <r>
          <rPr>
            <sz val="8"/>
            <color indexed="81"/>
            <rFont val="Tahoma"/>
            <family val="2"/>
          </rPr>
          <t>. See EQ 3.7.2 from</t>
        </r>
        <r>
          <rPr>
            <i/>
            <sz val="8"/>
            <color indexed="81"/>
            <rFont val="Tahoma"/>
            <family val="2"/>
          </rPr>
          <t xml:space="preserve"> Fundamentals of Space Systems</t>
        </r>
        <r>
          <rPr>
            <sz val="8"/>
            <color indexed="81"/>
            <rFont val="Tahoma"/>
            <family val="2"/>
          </rPr>
          <t xml:space="preserve"> if using that text.</t>
        </r>
      </text>
    </comment>
    <comment ref="B29" authorId="0" shapeId="0">
      <text>
        <r>
          <rPr>
            <b/>
            <sz val="8"/>
            <color indexed="81"/>
            <rFont val="Tahoma"/>
            <family val="2"/>
          </rPr>
          <t>Charles M Swenson:</t>
        </r>
        <r>
          <rPr>
            <sz val="8"/>
            <color indexed="81"/>
            <rFont val="Tahoma"/>
            <family val="2"/>
          </rPr>
          <t xml:space="preserve">
Precession of the line of apsides Eq 4.38  from </t>
        </r>
        <r>
          <rPr>
            <i/>
            <sz val="8"/>
            <color indexed="81"/>
            <rFont val="Tahoma"/>
            <family val="2"/>
          </rPr>
          <t>Spacecraft Systems Engineering</t>
        </r>
        <r>
          <rPr>
            <sz val="8"/>
            <color indexed="81"/>
            <rFont val="Tahoma"/>
            <family val="2"/>
          </rPr>
          <t xml:space="preserve"> or next calculations and mean motion.  See EQ 3.7.2 from </t>
        </r>
        <r>
          <rPr>
            <i/>
            <sz val="8"/>
            <color indexed="81"/>
            <rFont val="Tahoma"/>
            <family val="2"/>
          </rPr>
          <t>Fundamentals of Space Systems</t>
        </r>
        <r>
          <rPr>
            <sz val="8"/>
            <color indexed="81"/>
            <rFont val="Tahoma"/>
            <family val="2"/>
          </rPr>
          <t xml:space="preserve"> if using that text.</t>
        </r>
      </text>
    </comment>
    <comment ref="B30" authorId="0" shapeId="0">
      <text>
        <r>
          <rPr>
            <b/>
            <sz val="8"/>
            <color indexed="81"/>
            <rFont val="Tahoma"/>
            <family val="2"/>
          </rPr>
          <t>Charles M Swenson:</t>
        </r>
        <r>
          <rPr>
            <sz val="8"/>
            <color indexed="81"/>
            <rFont val="Tahoma"/>
            <family val="2"/>
          </rPr>
          <t xml:space="preserve">
Precession of the line of apsides Eq 4.39  from </t>
        </r>
        <r>
          <rPr>
            <i/>
            <sz val="8"/>
            <color indexed="81"/>
            <rFont val="Tahoma"/>
            <family val="2"/>
          </rPr>
          <t>Spacecraft Systems Engineering</t>
        </r>
        <r>
          <rPr>
            <sz val="8"/>
            <color indexed="81"/>
            <rFont val="Tahoma"/>
            <family val="2"/>
          </rPr>
          <t xml:space="preserve">. See EQ 3.7.2 from </t>
        </r>
        <r>
          <rPr>
            <i/>
            <sz val="8"/>
            <color indexed="81"/>
            <rFont val="Tahoma"/>
            <family val="2"/>
          </rPr>
          <t>Fundamentals of Space Systems</t>
        </r>
        <r>
          <rPr>
            <sz val="8"/>
            <color indexed="81"/>
            <rFont val="Tahoma"/>
            <family val="2"/>
          </rPr>
          <t xml:space="preserve"> if using that text.</t>
        </r>
      </text>
    </comment>
    <comment ref="N208" authorId="0" shapeId="0">
      <text>
        <r>
          <rPr>
            <b/>
            <sz val="8"/>
            <color indexed="81"/>
            <rFont val="Tahoma"/>
            <family val="2"/>
          </rPr>
          <t>Charles M Swenson:</t>
        </r>
        <r>
          <rPr>
            <sz val="8"/>
            <color indexed="81"/>
            <rFont val="Tahoma"/>
            <family val="2"/>
          </rPr>
          <t xml:space="preserve">
Set equal to previous 
time delta for simplicity
</t>
        </r>
      </text>
    </comment>
  </commentList>
</comments>
</file>

<file path=xl/comments3.xml><?xml version="1.0" encoding="utf-8"?>
<comments xmlns="http://schemas.openxmlformats.org/spreadsheetml/2006/main">
  <authors>
    <author>Charles M Swenson</author>
  </authors>
  <commentList>
    <comment ref="B19" authorId="0" shapeId="0">
      <text>
        <r>
          <rPr>
            <b/>
            <sz val="8"/>
            <color indexed="81"/>
            <rFont val="Tahoma"/>
            <family val="2"/>
          </rPr>
          <t>Charles M Swenson:</t>
        </r>
        <r>
          <rPr>
            <sz val="8"/>
            <color indexed="81"/>
            <rFont val="Tahoma"/>
            <family val="2"/>
          </rPr>
          <t xml:space="preserve">
Mean angular velocity
 or mean angular frequency.</t>
        </r>
      </text>
    </comment>
    <comment ref="G19" authorId="0" shapeId="0">
      <text>
        <r>
          <rPr>
            <b/>
            <sz val="8"/>
            <color indexed="81"/>
            <rFont val="Tahoma"/>
            <family val="2"/>
          </rPr>
          <t>Charles M Swenson:</t>
        </r>
        <r>
          <rPr>
            <sz val="8"/>
            <color indexed="81"/>
            <rFont val="Tahoma"/>
            <family val="2"/>
          </rPr>
          <t xml:space="preserve">
Mean angular velocity
 or mean angular frequency.</t>
        </r>
      </text>
    </comment>
    <comment ref="B22" authorId="0" shapeId="0">
      <text>
        <r>
          <rPr>
            <b/>
            <sz val="9"/>
            <color indexed="81"/>
            <rFont val="Tahoma"/>
            <family val="2"/>
          </rPr>
          <t>Charles M Swenson:</t>
        </r>
        <r>
          <rPr>
            <sz val="9"/>
            <color indexed="81"/>
            <rFont val="Tahoma"/>
            <family val="2"/>
          </rPr>
          <t xml:space="preserve">
The smallest delta V occures when the first burn transfer is done at the largest velocity (perigee) of the low orbit and the second burn is done at the slowest velocity (appogee) of the high orbit.
The shape of the transfer obit is determined by the obit which connects the low and high orbits in this way.</t>
        </r>
      </text>
    </comment>
    <comment ref="I25" authorId="0" shapeId="0">
      <text>
        <r>
          <rPr>
            <b/>
            <sz val="9"/>
            <color indexed="81"/>
            <rFont val="Tahoma"/>
            <family val="2"/>
          </rPr>
          <t>Charles M Swenson:</t>
        </r>
        <r>
          <rPr>
            <sz val="9"/>
            <color indexed="81"/>
            <rFont val="Tahoma"/>
            <family val="2"/>
          </rPr>
          <t xml:space="preserve">
use an absloute value here
</t>
        </r>
      </text>
    </comment>
    <comment ref="N25" authorId="0" shapeId="0">
      <text>
        <r>
          <rPr>
            <b/>
            <sz val="9"/>
            <color indexed="81"/>
            <rFont val="Tahoma"/>
            <family val="2"/>
          </rPr>
          <t>Charles M Swenson:</t>
        </r>
        <r>
          <rPr>
            <sz val="9"/>
            <color indexed="81"/>
            <rFont val="Tahoma"/>
            <family val="2"/>
          </rPr>
          <t xml:space="preserve">
use an absloute value here
</t>
        </r>
      </text>
    </comment>
    <comment ref="G26" authorId="0" shapeId="0">
      <text>
        <r>
          <rPr>
            <b/>
            <sz val="9"/>
            <color indexed="81"/>
            <rFont val="Tahoma"/>
            <family val="2"/>
          </rPr>
          <t>Charles M Swenson:</t>
        </r>
        <r>
          <rPr>
            <sz val="9"/>
            <color indexed="81"/>
            <rFont val="Tahoma"/>
            <family val="2"/>
          </rPr>
          <t xml:space="preserve">
A combined in-plane change and a orbit inclination change at the low orbit requires more delta V than if done at the high orbit</t>
        </r>
      </text>
    </comment>
  </commentList>
</comments>
</file>

<file path=xl/comments4.xml><?xml version="1.0" encoding="utf-8"?>
<comments xmlns="http://schemas.openxmlformats.org/spreadsheetml/2006/main">
  <authors>
    <author>Charles M Swenson</author>
  </authors>
  <commentList>
    <comment ref="G13" authorId="0" shapeId="0">
      <text>
        <r>
          <rPr>
            <b/>
            <sz val="9"/>
            <color indexed="81"/>
            <rFont val="Tahoma"/>
            <family val="2"/>
          </rPr>
          <t>Charles M Swenson:</t>
        </r>
        <r>
          <rPr>
            <sz val="9"/>
            <color indexed="81"/>
            <rFont val="Tahoma"/>
            <family val="2"/>
          </rPr>
          <t xml:space="preserve">
This should be set to 2.2 </t>
        </r>
      </text>
    </comment>
    <comment ref="G14" authorId="0" shapeId="0">
      <text>
        <r>
          <rPr>
            <b/>
            <sz val="8"/>
            <color indexed="81"/>
            <rFont val="Tahoma"/>
            <family val="2"/>
          </rPr>
          <t>Charles M Swenson:</t>
        </r>
        <r>
          <rPr>
            <sz val="8"/>
            <color indexed="81"/>
            <rFont val="Tahoma"/>
            <family val="2"/>
          </rPr>
          <t xml:space="preserve">
some use M/A others use A/M …… oh well</t>
        </r>
      </text>
    </comment>
    <comment ref="G16" authorId="0" shapeId="0">
      <text>
        <r>
          <rPr>
            <b/>
            <sz val="8"/>
            <color indexed="81"/>
            <rFont val="Tahoma"/>
            <family val="2"/>
          </rPr>
          <t>Charles M Swenson:</t>
        </r>
        <r>
          <rPr>
            <sz val="8"/>
            <color indexed="81"/>
            <rFont val="Tahoma"/>
            <family val="2"/>
          </rPr>
          <t xml:space="preserve">
Sum of the impulses around an orbit.
This is effectivly integrating F=ma where F is the drag force as a function of true anomaly</t>
        </r>
      </text>
    </comment>
    <comment ref="B21" authorId="0" shapeId="0">
      <text>
        <r>
          <rPr>
            <b/>
            <sz val="8"/>
            <color indexed="81"/>
            <rFont val="Tahoma"/>
            <family val="2"/>
          </rPr>
          <t>Charles M Swenson:</t>
        </r>
        <r>
          <rPr>
            <sz val="8"/>
            <color indexed="81"/>
            <rFont val="Tahoma"/>
            <family val="2"/>
          </rPr>
          <t xml:space="preserve">
Mean angular velocity
 or mean angular frequency.</t>
        </r>
      </text>
    </comment>
    <comment ref="Z24" authorId="0" shapeId="0">
      <text>
        <r>
          <rPr>
            <b/>
            <sz val="9"/>
            <color indexed="81"/>
            <rFont val="Tahoma"/>
            <family val="2"/>
          </rPr>
          <t xml:space="preserve">Charles M Swenson:
</t>
        </r>
        <r>
          <rPr>
            <sz val="9"/>
            <color indexed="81"/>
            <rFont val="Tahoma"/>
            <family val="2"/>
          </rPr>
          <t>The example table shows the effects of changing thermosphere density over the lifetime of a mission on the Total delta V required for drag makeup.
Set the mission duration to 30 days (cell I17)
then set the Solar Activity Level
Run the macro by activating the Button
Or call the macro InputOutputTable and manually specify the inputs
Compare output to cell I19 for a 6 year mission.</t>
        </r>
      </text>
    </comment>
    <comment ref="M25" authorId="0" shapeId="0">
      <text>
        <r>
          <rPr>
            <b/>
            <sz val="9"/>
            <color indexed="81"/>
            <rFont val="Tahoma"/>
            <family val="2"/>
          </rPr>
          <t>Charles M Swenson:</t>
        </r>
        <r>
          <rPr>
            <sz val="9"/>
            <color indexed="81"/>
            <rFont val="Tahoma"/>
            <family val="2"/>
          </rPr>
          <t xml:space="preserve">
Time of Flight
Time computed from Keplers equation to get to this position in the orbit</t>
        </r>
      </text>
    </comment>
    <comment ref="N25" authorId="0" shapeId="0">
      <text>
        <r>
          <rPr>
            <b/>
            <sz val="9"/>
            <color indexed="81"/>
            <rFont val="Tahoma"/>
            <family val="2"/>
          </rPr>
          <t>Charles M Swenson:</t>
        </r>
        <r>
          <rPr>
            <sz val="9"/>
            <color indexed="81"/>
            <rFont val="Tahoma"/>
            <family val="2"/>
          </rPr>
          <t xml:space="preserve">
The Elapsed time since the last time step</t>
        </r>
      </text>
    </comment>
    <comment ref="O25" authorId="0" shapeId="0">
      <text>
        <r>
          <rPr>
            <b/>
            <sz val="9"/>
            <color indexed="81"/>
            <rFont val="Tahoma"/>
            <family val="2"/>
          </rPr>
          <t>Charles M Swenson:</t>
        </r>
        <r>
          <rPr>
            <sz val="9"/>
            <color indexed="81"/>
            <rFont val="Tahoma"/>
            <family val="2"/>
          </rPr>
          <t xml:space="preserve">
This data comes from the Thermosphere worksheet via the table "Solar Activity, Thermosphere Density Table"
A Choose statement is used to select either the 95%, 50%, or 5% activity level curve.</t>
        </r>
      </text>
    </comment>
    <comment ref="Z26" authorId="0" shapeId="0">
      <text>
        <r>
          <rPr>
            <b/>
            <sz val="9"/>
            <color indexed="81"/>
            <rFont val="Tahoma"/>
            <family val="2"/>
          </rPr>
          <t>Charles M Swenson:</t>
        </r>
        <r>
          <rPr>
            <sz val="9"/>
            <color indexed="81"/>
            <rFont val="Tahoma"/>
            <family val="2"/>
          </rPr>
          <t xml:space="preserve">
This is the cell address of the input data</t>
        </r>
      </text>
    </comment>
    <comment ref="AA26" authorId="0" shapeId="0">
      <text>
        <r>
          <rPr>
            <b/>
            <sz val="9"/>
            <color indexed="81"/>
            <rFont val="Tahoma"/>
            <family val="2"/>
          </rPr>
          <t>Charles M Swenson:</t>
        </r>
        <r>
          <rPr>
            <sz val="9"/>
            <color indexed="81"/>
            <rFont val="Tahoma"/>
            <family val="2"/>
          </rPr>
          <t xml:space="preserve">
These is the cell address of the output data</t>
        </r>
      </text>
    </comment>
    <comment ref="B27" authorId="0" shapeId="0">
      <text>
        <r>
          <rPr>
            <b/>
            <sz val="8"/>
            <color indexed="81"/>
            <rFont val="Tahoma"/>
            <family val="2"/>
          </rPr>
          <t>Charles M Swenson:</t>
        </r>
        <r>
          <rPr>
            <sz val="8"/>
            <color indexed="81"/>
            <rFont val="Tahoma"/>
            <family val="2"/>
          </rPr>
          <t xml:space="preserve">
Regression of the line of nodes
EQ 4.36 of </t>
        </r>
        <r>
          <rPr>
            <i/>
            <sz val="8"/>
            <color indexed="81"/>
            <rFont val="Tahoma"/>
            <family val="2"/>
          </rPr>
          <t>Spacecraft Systems Engineering</t>
        </r>
        <r>
          <rPr>
            <sz val="8"/>
            <color indexed="81"/>
            <rFont val="Tahoma"/>
            <family val="2"/>
          </rPr>
          <t xml:space="preserve"> or next calculation and mean motion. See EQ 3.7.2 from </t>
        </r>
        <r>
          <rPr>
            <i/>
            <sz val="8"/>
            <color indexed="81"/>
            <rFont val="Tahoma"/>
            <family val="2"/>
          </rPr>
          <t xml:space="preserve">Fundamentals of Space Systems </t>
        </r>
        <r>
          <rPr>
            <sz val="8"/>
            <color indexed="81"/>
            <rFont val="Tahoma"/>
            <family val="2"/>
          </rPr>
          <t>if using that text.</t>
        </r>
      </text>
    </comment>
    <comment ref="B28" authorId="0" shapeId="0">
      <text>
        <r>
          <rPr>
            <b/>
            <sz val="8"/>
            <color indexed="81"/>
            <rFont val="Tahoma"/>
            <family val="2"/>
          </rPr>
          <t>Charles M Swenson:</t>
        </r>
        <r>
          <rPr>
            <sz val="8"/>
            <color indexed="81"/>
            <rFont val="Tahoma"/>
            <family val="2"/>
          </rPr>
          <t xml:space="preserve">
Charles M Swenson:
Regression of the line of nodes
EQ 4.37 of </t>
        </r>
        <r>
          <rPr>
            <i/>
            <sz val="8"/>
            <color indexed="81"/>
            <rFont val="Tahoma"/>
            <family val="2"/>
          </rPr>
          <t>Spacecraft Systems Engineering</t>
        </r>
        <r>
          <rPr>
            <sz val="8"/>
            <color indexed="81"/>
            <rFont val="Tahoma"/>
            <family val="2"/>
          </rPr>
          <t>. See EQ 3.7.2 from</t>
        </r>
        <r>
          <rPr>
            <i/>
            <sz val="8"/>
            <color indexed="81"/>
            <rFont val="Tahoma"/>
            <family val="2"/>
          </rPr>
          <t xml:space="preserve"> Fundamentals of Space Systems</t>
        </r>
        <r>
          <rPr>
            <sz val="8"/>
            <color indexed="81"/>
            <rFont val="Tahoma"/>
            <family val="2"/>
          </rPr>
          <t xml:space="preserve"> if using that text.</t>
        </r>
      </text>
    </comment>
    <comment ref="B29" authorId="0" shapeId="0">
      <text>
        <r>
          <rPr>
            <b/>
            <sz val="8"/>
            <color indexed="81"/>
            <rFont val="Tahoma"/>
            <family val="2"/>
          </rPr>
          <t>Charles M Swenson:</t>
        </r>
        <r>
          <rPr>
            <sz val="8"/>
            <color indexed="81"/>
            <rFont val="Tahoma"/>
            <family val="2"/>
          </rPr>
          <t xml:space="preserve">
Precession of the line of apsides Eq 4.38  from </t>
        </r>
        <r>
          <rPr>
            <i/>
            <sz val="8"/>
            <color indexed="81"/>
            <rFont val="Tahoma"/>
            <family val="2"/>
          </rPr>
          <t>Spacecraft Systems Engineering</t>
        </r>
        <r>
          <rPr>
            <sz val="8"/>
            <color indexed="81"/>
            <rFont val="Tahoma"/>
            <family val="2"/>
          </rPr>
          <t xml:space="preserve"> or next calculations and mean motion.  See EQ 3.7.2 from </t>
        </r>
        <r>
          <rPr>
            <i/>
            <sz val="8"/>
            <color indexed="81"/>
            <rFont val="Tahoma"/>
            <family val="2"/>
          </rPr>
          <t>Fundamentals of Space Systems</t>
        </r>
        <r>
          <rPr>
            <sz val="8"/>
            <color indexed="81"/>
            <rFont val="Tahoma"/>
            <family val="2"/>
          </rPr>
          <t xml:space="preserve"> if using that text.</t>
        </r>
      </text>
    </comment>
    <comment ref="B30" authorId="0" shapeId="0">
      <text>
        <r>
          <rPr>
            <b/>
            <sz val="8"/>
            <color indexed="81"/>
            <rFont val="Tahoma"/>
            <family val="2"/>
          </rPr>
          <t>Charles M Swenson:</t>
        </r>
        <r>
          <rPr>
            <sz val="8"/>
            <color indexed="81"/>
            <rFont val="Tahoma"/>
            <family val="2"/>
          </rPr>
          <t xml:space="preserve">
Precession of the line of apsides Eq 4.39  from </t>
        </r>
        <r>
          <rPr>
            <i/>
            <sz val="8"/>
            <color indexed="81"/>
            <rFont val="Tahoma"/>
            <family val="2"/>
          </rPr>
          <t>Spacecraft Systems Engineering</t>
        </r>
        <r>
          <rPr>
            <sz val="8"/>
            <color indexed="81"/>
            <rFont val="Tahoma"/>
            <family val="2"/>
          </rPr>
          <t xml:space="preserve">. See EQ 3.7.2 from </t>
        </r>
        <r>
          <rPr>
            <i/>
            <sz val="8"/>
            <color indexed="81"/>
            <rFont val="Tahoma"/>
            <family val="2"/>
          </rPr>
          <t>Fundamentals of Space Systems</t>
        </r>
        <r>
          <rPr>
            <sz val="8"/>
            <color indexed="81"/>
            <rFont val="Tahoma"/>
            <family val="2"/>
          </rPr>
          <t xml:space="preserve"> if using that text.</t>
        </r>
      </text>
    </comment>
    <comment ref="N208" authorId="0" shapeId="0">
      <text>
        <r>
          <rPr>
            <b/>
            <sz val="8"/>
            <color indexed="81"/>
            <rFont val="Tahoma"/>
            <family val="2"/>
          </rPr>
          <t>Charles M Swenson:</t>
        </r>
        <r>
          <rPr>
            <sz val="8"/>
            <color indexed="81"/>
            <rFont val="Tahoma"/>
            <family val="2"/>
          </rPr>
          <t xml:space="preserve">
Set equal to previous 
time delta for simplicity
</t>
        </r>
      </text>
    </comment>
  </commentList>
</comments>
</file>

<file path=xl/comments5.xml><?xml version="1.0" encoding="utf-8"?>
<comments xmlns="http://schemas.openxmlformats.org/spreadsheetml/2006/main">
  <authors>
    <author>Charles M Swenson</author>
  </authors>
  <commentList>
    <comment ref="B19" authorId="0" shapeId="0">
      <text>
        <r>
          <rPr>
            <b/>
            <sz val="8"/>
            <color indexed="81"/>
            <rFont val="Tahoma"/>
            <family val="2"/>
          </rPr>
          <t>Charles M Swenson:</t>
        </r>
        <r>
          <rPr>
            <sz val="8"/>
            <color indexed="81"/>
            <rFont val="Tahoma"/>
            <family val="2"/>
          </rPr>
          <t xml:space="preserve">
Mean angular velocity
 or mean angular frequency.</t>
        </r>
      </text>
    </comment>
    <comment ref="G19" authorId="0" shapeId="0">
      <text>
        <r>
          <rPr>
            <b/>
            <sz val="8"/>
            <color indexed="81"/>
            <rFont val="Tahoma"/>
            <family val="2"/>
          </rPr>
          <t>Charles M Swenson:</t>
        </r>
        <r>
          <rPr>
            <sz val="8"/>
            <color indexed="81"/>
            <rFont val="Tahoma"/>
            <family val="2"/>
          </rPr>
          <t xml:space="preserve">
Mean angular velocity
 or mean angular frequency.</t>
        </r>
      </text>
    </comment>
    <comment ref="B22" authorId="0" shapeId="0">
      <text>
        <r>
          <rPr>
            <b/>
            <sz val="9"/>
            <color indexed="81"/>
            <rFont val="Tahoma"/>
            <family val="2"/>
          </rPr>
          <t>Charles M Swenson:</t>
        </r>
        <r>
          <rPr>
            <sz val="9"/>
            <color indexed="81"/>
            <rFont val="Tahoma"/>
            <family val="2"/>
          </rPr>
          <t xml:space="preserve">
The smallest delta V occures when the first burn transfer is done at the largest velocity (perigee) of the low orbit and the second burn is done at the slowest velocity (appogee) of the high orbit.
The shape of the transfer obit is determined by the obit which connects the low and high orbits in this way.</t>
        </r>
      </text>
    </comment>
    <comment ref="I25" authorId="0" shapeId="0">
      <text>
        <r>
          <rPr>
            <b/>
            <sz val="9"/>
            <color indexed="81"/>
            <rFont val="Tahoma"/>
            <family val="2"/>
          </rPr>
          <t>Charles M Swenson:</t>
        </r>
        <r>
          <rPr>
            <sz val="9"/>
            <color indexed="81"/>
            <rFont val="Tahoma"/>
            <family val="2"/>
          </rPr>
          <t xml:space="preserve">
use an absloute value here
</t>
        </r>
      </text>
    </comment>
    <comment ref="N25" authorId="0" shapeId="0">
      <text>
        <r>
          <rPr>
            <b/>
            <sz val="9"/>
            <color indexed="81"/>
            <rFont val="Tahoma"/>
            <family val="2"/>
          </rPr>
          <t>Charles M Swenson:</t>
        </r>
        <r>
          <rPr>
            <sz val="9"/>
            <color indexed="81"/>
            <rFont val="Tahoma"/>
            <family val="2"/>
          </rPr>
          <t xml:space="preserve">
use an absloute value here
</t>
        </r>
      </text>
    </comment>
    <comment ref="G26" authorId="0" shapeId="0">
      <text>
        <r>
          <rPr>
            <b/>
            <sz val="9"/>
            <color indexed="81"/>
            <rFont val="Tahoma"/>
            <family val="2"/>
          </rPr>
          <t>Charles M Swenson:</t>
        </r>
        <r>
          <rPr>
            <sz val="9"/>
            <color indexed="81"/>
            <rFont val="Tahoma"/>
            <family val="2"/>
          </rPr>
          <t xml:space="preserve">
A combined in-plane change and a orbit inclination change at the low orbit requires more delta V than if done at the high orbit</t>
        </r>
      </text>
    </comment>
  </commentList>
</comments>
</file>

<file path=xl/sharedStrings.xml><?xml version="1.0" encoding="utf-8"?>
<sst xmlns="http://schemas.openxmlformats.org/spreadsheetml/2006/main" count="852" uniqueCount="219">
  <si>
    <t>Density</t>
  </si>
  <si>
    <t>Time Index</t>
  </si>
  <si>
    <t>Years</t>
  </si>
  <si>
    <t>Altitude of Interest</t>
  </si>
  <si>
    <t>Atmospheric Density 95%</t>
  </si>
  <si>
    <t>Atmospheric Density 50%</t>
  </si>
  <si>
    <t>Atmospheric Density 5%</t>
  </si>
  <si>
    <t>m</t>
  </si>
  <si>
    <t>km</t>
  </si>
  <si>
    <t>km/s</t>
  </si>
  <si>
    <t>Values</t>
  </si>
  <si>
    <t>Units</t>
  </si>
  <si>
    <t>Orbital Mechanics Worksheet</t>
  </si>
  <si>
    <t>Eccentricity</t>
  </si>
  <si>
    <t>Earth gravitational constant</t>
  </si>
  <si>
    <r>
      <t>km</t>
    </r>
    <r>
      <rPr>
        <vertAlign val="superscript"/>
        <sz val="10"/>
        <rFont val="Arial"/>
        <family val="2"/>
      </rPr>
      <t>3</t>
    </r>
    <r>
      <rPr>
        <sz val="10"/>
        <rFont val="Arial"/>
        <family val="2"/>
      </rPr>
      <t>/s</t>
    </r>
    <r>
      <rPr>
        <vertAlign val="superscript"/>
        <sz val="10"/>
        <rFont val="Arial"/>
        <family val="2"/>
      </rPr>
      <t>2</t>
    </r>
  </si>
  <si>
    <t>Radius of perigee</t>
  </si>
  <si>
    <t>Radius of apogee</t>
  </si>
  <si>
    <t>Earth radius</t>
  </si>
  <si>
    <t xml:space="preserve">km </t>
  </si>
  <si>
    <t>Velocity at perigee</t>
  </si>
  <si>
    <t>Velocity at apogee</t>
  </si>
  <si>
    <t>Semilactus rectum</t>
  </si>
  <si>
    <t>TOF</t>
  </si>
  <si>
    <t>a</t>
  </si>
  <si>
    <t>e</t>
  </si>
  <si>
    <t>Shuttle</t>
  </si>
  <si>
    <r>
      <t>d</t>
    </r>
    <r>
      <rPr>
        <sz val="10"/>
        <rFont val="Symbol"/>
        <family val="1"/>
      </rPr>
      <t>W</t>
    </r>
    <r>
      <rPr>
        <sz val="10"/>
        <rFont val="Arial"/>
        <family val="2"/>
      </rPr>
      <t>/dt</t>
    </r>
  </si>
  <si>
    <r>
      <t>d</t>
    </r>
    <r>
      <rPr>
        <sz val="10"/>
        <rFont val="Symbol"/>
        <family val="1"/>
      </rPr>
      <t>w</t>
    </r>
    <r>
      <rPr>
        <sz val="10"/>
        <rFont val="Arial"/>
        <family val="2"/>
      </rPr>
      <t>/dt</t>
    </r>
  </si>
  <si>
    <t>Sun-Synchronous</t>
  </si>
  <si>
    <t>GPS</t>
  </si>
  <si>
    <t>Molniya</t>
  </si>
  <si>
    <t>Geosynchronous</t>
  </si>
  <si>
    <t>Symbol</t>
  </si>
  <si>
    <r>
      <t>R</t>
    </r>
    <r>
      <rPr>
        <vertAlign val="subscript"/>
        <sz val="10"/>
        <rFont val="Arial"/>
        <family val="2"/>
      </rPr>
      <t>E</t>
    </r>
  </si>
  <si>
    <r>
      <t>h</t>
    </r>
    <r>
      <rPr>
        <vertAlign val="subscript"/>
        <sz val="10"/>
        <rFont val="Arial"/>
        <family val="2"/>
      </rPr>
      <t>p</t>
    </r>
  </si>
  <si>
    <r>
      <t>h</t>
    </r>
    <r>
      <rPr>
        <vertAlign val="subscript"/>
        <sz val="10"/>
        <rFont val="Arial"/>
        <family val="2"/>
      </rPr>
      <t>a</t>
    </r>
  </si>
  <si>
    <r>
      <t>r</t>
    </r>
    <r>
      <rPr>
        <vertAlign val="subscript"/>
        <sz val="10"/>
        <rFont val="Arial"/>
        <family val="2"/>
      </rPr>
      <t>p</t>
    </r>
  </si>
  <si>
    <r>
      <t>r</t>
    </r>
    <r>
      <rPr>
        <vertAlign val="subscript"/>
        <sz val="10"/>
        <rFont val="Arial"/>
        <family val="2"/>
      </rPr>
      <t>a</t>
    </r>
  </si>
  <si>
    <r>
      <t>V</t>
    </r>
    <r>
      <rPr>
        <vertAlign val="subscript"/>
        <sz val="10"/>
        <rFont val="Arial"/>
        <family val="2"/>
      </rPr>
      <t>p</t>
    </r>
  </si>
  <si>
    <r>
      <t>V</t>
    </r>
    <r>
      <rPr>
        <vertAlign val="subscript"/>
        <sz val="10"/>
        <rFont val="Arial"/>
        <family val="2"/>
      </rPr>
      <t>a</t>
    </r>
  </si>
  <si>
    <t>p</t>
  </si>
  <si>
    <t>θ</t>
  </si>
  <si>
    <t>r</t>
  </si>
  <si>
    <t>V</t>
  </si>
  <si>
    <t>E</t>
  </si>
  <si>
    <t>M</t>
  </si>
  <si>
    <t>t</t>
  </si>
  <si>
    <t xml:space="preserve">True Anomaly </t>
  </si>
  <si>
    <t xml:space="preserve">Radius </t>
  </si>
  <si>
    <t xml:space="preserve">Velocity </t>
  </si>
  <si>
    <t xml:space="preserve">Eccentric Anomaly </t>
  </si>
  <si>
    <t xml:space="preserve">Mean Anomaly </t>
  </si>
  <si>
    <t>Inclination</t>
  </si>
  <si>
    <t>deg/day</t>
  </si>
  <si>
    <t>rads</t>
  </si>
  <si>
    <t xml:space="preserve">Inclination </t>
  </si>
  <si>
    <t>deg</t>
  </si>
  <si>
    <t>s</t>
  </si>
  <si>
    <t>Perigee altitude</t>
  </si>
  <si>
    <t>Apogee altitude</t>
  </si>
  <si>
    <t>Constants</t>
  </si>
  <si>
    <t>i</t>
  </si>
  <si>
    <t>min</t>
  </si>
  <si>
    <t>Color Code Key</t>
  </si>
  <si>
    <t>User Inputs</t>
  </si>
  <si>
    <t>calculated value</t>
  </si>
  <si>
    <t>Heading</t>
  </si>
  <si>
    <t>Sub Heading</t>
  </si>
  <si>
    <t>Mean Motion</t>
  </si>
  <si>
    <t>rev/day</t>
  </si>
  <si>
    <t>Earth J2 Gravitational Harmonic</t>
  </si>
  <si>
    <t>Effect of Moon</t>
  </si>
  <si>
    <t>Effect of Sun</t>
  </si>
  <si>
    <t>Sample Orbits</t>
  </si>
  <si>
    <t>On Argument of Periapsis</t>
  </si>
  <si>
    <t>On RAAN</t>
  </si>
  <si>
    <t>n</t>
  </si>
  <si>
    <t>Value</t>
  </si>
  <si>
    <r>
      <t>J</t>
    </r>
    <r>
      <rPr>
        <vertAlign val="subscript"/>
        <sz val="10"/>
        <rFont val="Arial"/>
        <family val="2"/>
      </rPr>
      <t>2</t>
    </r>
  </si>
  <si>
    <t>unitless</t>
  </si>
  <si>
    <t>deg/rev</t>
  </si>
  <si>
    <t>ISS</t>
  </si>
  <si>
    <t>Orbit Period</t>
  </si>
  <si>
    <r>
      <t>t</t>
    </r>
    <r>
      <rPr>
        <vertAlign val="subscript"/>
        <sz val="10"/>
        <rFont val="Arial"/>
        <family val="2"/>
      </rPr>
      <t>s</t>
    </r>
  </si>
  <si>
    <t>Satellite Orbit</t>
  </si>
  <si>
    <t>rad/day</t>
  </si>
  <si>
    <r>
      <t>r</t>
    </r>
    <r>
      <rPr>
        <b/>
        <vertAlign val="subscript"/>
        <sz val="10"/>
        <color indexed="9"/>
        <rFont val="Arial"/>
        <family val="2"/>
      </rPr>
      <t xml:space="preserve">a </t>
    </r>
    <r>
      <rPr>
        <b/>
        <sz val="10"/>
        <color indexed="9"/>
        <rFont val="Arial"/>
        <family val="2"/>
      </rPr>
      <t>(km)</t>
    </r>
  </si>
  <si>
    <r>
      <t>r</t>
    </r>
    <r>
      <rPr>
        <b/>
        <vertAlign val="subscript"/>
        <sz val="10"/>
        <color indexed="9"/>
        <rFont val="Arial"/>
        <family val="2"/>
      </rPr>
      <t xml:space="preserve">p </t>
    </r>
    <r>
      <rPr>
        <b/>
        <sz val="10"/>
        <color indexed="9"/>
        <rFont val="Arial"/>
        <family val="2"/>
      </rPr>
      <t>(km)</t>
    </r>
  </si>
  <si>
    <t>i (deg)</t>
  </si>
  <si>
    <t>Drag Coefficient</t>
  </si>
  <si>
    <r>
      <t>kg/m</t>
    </r>
    <r>
      <rPr>
        <vertAlign val="superscript"/>
        <sz val="10"/>
        <rFont val="Arial"/>
        <family val="2"/>
      </rPr>
      <t>3</t>
    </r>
  </si>
  <si>
    <t>Year</t>
  </si>
  <si>
    <t>Month</t>
  </si>
  <si>
    <t>Index</t>
  </si>
  <si>
    <t>Sunspot Number 95%</t>
  </si>
  <si>
    <t>Sunspot Number 50%</t>
  </si>
  <si>
    <t>Sunspot Number 5%</t>
  </si>
  <si>
    <t>Spacecraft Mass</t>
  </si>
  <si>
    <t xml:space="preserve">kg </t>
  </si>
  <si>
    <r>
      <t>A</t>
    </r>
    <r>
      <rPr>
        <vertAlign val="subscript"/>
        <sz val="10"/>
        <rFont val="Symbol"/>
        <family val="1"/>
      </rPr>
      <t>^</t>
    </r>
  </si>
  <si>
    <t>Quantities</t>
  </si>
  <si>
    <t>Ballistic coefficient</t>
  </si>
  <si>
    <t>Semi major axis</t>
  </si>
  <si>
    <t>Orbit Perturbation Effects</t>
  </si>
  <si>
    <t>Force</t>
  </si>
  <si>
    <t>Impulse</t>
  </si>
  <si>
    <r>
      <t>D</t>
    </r>
    <r>
      <rPr>
        <b/>
        <sz val="10"/>
        <rFont val="Arial"/>
        <family val="2"/>
      </rPr>
      <t>V</t>
    </r>
  </si>
  <si>
    <r>
      <t>F</t>
    </r>
    <r>
      <rPr>
        <b/>
        <vertAlign val="subscript"/>
        <sz val="10"/>
        <rFont val="Arial"/>
        <family val="2"/>
      </rPr>
      <t>D</t>
    </r>
  </si>
  <si>
    <r>
      <t>kg/(m s</t>
    </r>
    <r>
      <rPr>
        <vertAlign val="superscript"/>
        <sz val="10"/>
        <rFont val="Arial"/>
        <family val="2"/>
      </rPr>
      <t>2</t>
    </r>
    <r>
      <rPr>
        <sz val="10"/>
        <rFont val="Arial"/>
        <family val="2"/>
      </rPr>
      <t>)</t>
    </r>
  </si>
  <si>
    <t>Time Step</t>
  </si>
  <si>
    <r>
      <t>D</t>
    </r>
    <r>
      <rPr>
        <b/>
        <sz val="10"/>
        <rFont val="Arial"/>
        <family val="2"/>
      </rPr>
      <t>T</t>
    </r>
  </si>
  <si>
    <t>m/s</t>
  </si>
  <si>
    <t>(m/s)/rev</t>
  </si>
  <si>
    <t>Mission Duration</t>
  </si>
  <si>
    <t>Average Drag Impulse</t>
  </si>
  <si>
    <t>Crossection Area</t>
  </si>
  <si>
    <r>
      <t>kg/m</t>
    </r>
    <r>
      <rPr>
        <vertAlign val="superscript"/>
        <sz val="10"/>
        <rFont val="Arial"/>
        <family val="2"/>
      </rPr>
      <t>2</t>
    </r>
  </si>
  <si>
    <r>
      <t>m</t>
    </r>
    <r>
      <rPr>
        <vertAlign val="superscript"/>
        <sz val="10"/>
        <rFont val="Arial"/>
        <family val="2"/>
      </rPr>
      <t>2</t>
    </r>
  </si>
  <si>
    <t>Orbit Transfer Worksheet</t>
  </si>
  <si>
    <r>
      <t>D</t>
    </r>
    <r>
      <rPr>
        <sz val="10"/>
        <rFont val="Arial"/>
        <family val="2"/>
      </rPr>
      <t>i</t>
    </r>
  </si>
  <si>
    <r>
      <t>D</t>
    </r>
    <r>
      <rPr>
        <sz val="10"/>
        <rFont val="Arial"/>
        <family val="2"/>
      </rPr>
      <t>V</t>
    </r>
    <r>
      <rPr>
        <vertAlign val="subscript"/>
        <sz val="10"/>
        <rFont val="Symbol"/>
        <family val="1"/>
      </rPr>
      <t>1</t>
    </r>
  </si>
  <si>
    <t>Required Inclination Change</t>
  </si>
  <si>
    <t>Inplane transfer (at high orbit)</t>
  </si>
  <si>
    <t>Combined transfer (at high orbit)</t>
  </si>
  <si>
    <r>
      <t>D</t>
    </r>
    <r>
      <rPr>
        <sz val="10"/>
        <rFont val="Arial"/>
        <family val="2"/>
      </rPr>
      <t>V</t>
    </r>
    <r>
      <rPr>
        <vertAlign val="subscript"/>
        <sz val="10"/>
        <rFont val="Symbol"/>
        <family val="1"/>
      </rPr>
      <t>2</t>
    </r>
  </si>
  <si>
    <t>Total Delta V for Transfer</t>
  </si>
  <si>
    <r>
      <t>D</t>
    </r>
    <r>
      <rPr>
        <sz val="10"/>
        <rFont val="Arial"/>
        <family val="2"/>
      </rPr>
      <t>V</t>
    </r>
    <r>
      <rPr>
        <vertAlign val="subscript"/>
        <sz val="10"/>
        <rFont val="Arial"/>
        <family val="2"/>
      </rPr>
      <t>p to a</t>
    </r>
  </si>
  <si>
    <t>Date</t>
  </si>
  <si>
    <t xml:space="preserve"> Satellite Low Orbit</t>
  </si>
  <si>
    <t xml:space="preserve"> Satellite High Orbit</t>
  </si>
  <si>
    <t>Transfer Orbit</t>
  </si>
  <si>
    <t>Special Orbits Worksheet</t>
  </si>
  <si>
    <t>Sun Synchronous Orbit</t>
  </si>
  <si>
    <t>Altitude</t>
  </si>
  <si>
    <t>Radius</t>
  </si>
  <si>
    <r>
      <t>T</t>
    </r>
    <r>
      <rPr>
        <vertAlign val="subscript"/>
        <sz val="10"/>
        <rFont val="Arial"/>
        <family val="2"/>
      </rPr>
      <t>mission</t>
    </r>
  </si>
  <si>
    <r>
      <t>D</t>
    </r>
    <r>
      <rPr>
        <sz val="10"/>
        <rFont val="Arial"/>
        <family val="2"/>
      </rPr>
      <t>V</t>
    </r>
    <r>
      <rPr>
        <vertAlign val="subscript"/>
        <sz val="10"/>
        <rFont val="Arial"/>
        <family val="2"/>
      </rPr>
      <t>rev</t>
    </r>
  </si>
  <si>
    <t>Model data</t>
  </si>
  <si>
    <t>Solar Activity</t>
  </si>
  <si>
    <t>selection</t>
  </si>
  <si>
    <t>High</t>
  </si>
  <si>
    <t>Avg</t>
  </si>
  <si>
    <t>Low</t>
  </si>
  <si>
    <t>Solar Activity, Thermosphere Density Table</t>
  </si>
  <si>
    <t>1st Burn (at low orbit)</t>
  </si>
  <si>
    <t>2nd Burn (at high orbit)</t>
  </si>
  <si>
    <t>In-plane change only</t>
  </si>
  <si>
    <t>Combined plane change</t>
  </si>
  <si>
    <r>
      <rPr>
        <sz val="10"/>
        <rFont val="Symbol"/>
        <family val="1"/>
      </rPr>
      <t>D</t>
    </r>
    <r>
      <rPr>
        <sz val="10"/>
        <rFont val="Arial"/>
        <family val="2"/>
      </rPr>
      <t>i</t>
    </r>
  </si>
  <si>
    <t>Inclination change only (magnitude)</t>
  </si>
  <si>
    <t>rad</t>
  </si>
  <si>
    <t>Solar Activity, Neutral Atmosphere Prediction</t>
  </si>
  <si>
    <t>Date and Solar Index's</t>
  </si>
  <si>
    <t>Date (month/Day/Year)</t>
  </si>
  <si>
    <t>Excel date</t>
  </si>
  <si>
    <t>Zurich #</t>
  </si>
  <si>
    <t>F10.7 Index 95%</t>
  </si>
  <si>
    <t>F10.7 Index 50%</t>
  </si>
  <si>
    <t>F10.7 Index 5%</t>
  </si>
  <si>
    <t>Orbit Averaged Thermosphere Density</t>
  </si>
  <si>
    <t>g/cm3</t>
  </si>
  <si>
    <t>International Sunspot Number Index</t>
  </si>
  <si>
    <t xml:space="preserve">F10.7 Index </t>
  </si>
  <si>
    <t>MSIS Model Data at Night</t>
  </si>
  <si>
    <t>MSIS Model Data During Day</t>
  </si>
  <si>
    <t>Average Day and Night Model Data</t>
  </si>
  <si>
    <t>Cycle 23 Sunspot Number Prediction (September 20011)</t>
  </si>
  <si>
    <t>F10.7 Index Prediction (September 2011)</t>
  </si>
  <si>
    <t>Night Time Neutral MSIS Atmosphere Model (Equator and Equinox)</t>
  </si>
  <si>
    <t>Day Time Neutral MSIS Atmosphere Model (Equator and Equinox)</t>
  </si>
  <si>
    <t>Day and Night Average</t>
  </si>
  <si>
    <t>R (95%)</t>
  </si>
  <si>
    <t>R (50%)</t>
  </si>
  <si>
    <t>(R 5%)</t>
  </si>
  <si>
    <t>F10.7 (95%)</t>
  </si>
  <si>
    <t>F10.7 (50%)</t>
  </si>
  <si>
    <t>F10.7 (5%)</t>
  </si>
  <si>
    <t>Height</t>
  </si>
  <si>
    <t xml:space="preserve">Density (g*cm-3) </t>
  </si>
  <si>
    <t>Temperature (K)</t>
  </si>
  <si>
    <t>Density at F10.7 Prediction</t>
  </si>
  <si>
    <t>Km</t>
  </si>
  <si>
    <t>Line</t>
  </si>
  <si>
    <r>
      <t xml:space="preserve">Ephemeris, Drag and Makeup </t>
    </r>
    <r>
      <rPr>
        <b/>
        <sz val="14"/>
        <rFont val="Symbol"/>
        <family val="1"/>
      </rPr>
      <t>D</t>
    </r>
    <r>
      <rPr>
        <b/>
        <sz val="14"/>
        <rFont val="Arial"/>
        <family val="2"/>
      </rPr>
      <t>V Table</t>
    </r>
  </si>
  <si>
    <t>Day and Night Average Thermosphere</t>
  </si>
  <si>
    <t>F 10.7 Prediction</t>
  </si>
  <si>
    <t>Linked to Thermosphere Worksheet</t>
  </si>
  <si>
    <r>
      <t xml:space="preserve">Satellite Drag and Makeup </t>
    </r>
    <r>
      <rPr>
        <b/>
        <i/>
        <sz val="16"/>
        <rFont val="Symbol"/>
        <family val="1"/>
        <charset val="2"/>
      </rPr>
      <t>D</t>
    </r>
    <r>
      <rPr>
        <b/>
        <i/>
        <sz val="16"/>
        <rFont val="Arial"/>
        <family val="2"/>
      </rPr>
      <t>V</t>
    </r>
  </si>
  <si>
    <r>
      <t>D</t>
    </r>
    <r>
      <rPr>
        <b/>
        <sz val="10"/>
        <rFont val="Arial"/>
        <family val="2"/>
      </rPr>
      <t>V</t>
    </r>
    <r>
      <rPr>
        <b/>
        <vertAlign val="subscript"/>
        <sz val="10"/>
        <rFont val="Arial"/>
        <family val="2"/>
      </rPr>
      <t>total</t>
    </r>
  </si>
  <si>
    <r>
      <t xml:space="preserve">Summary from Ephemeris, Drag and Makeup </t>
    </r>
    <r>
      <rPr>
        <b/>
        <sz val="10"/>
        <rFont val="Symbol"/>
        <family val="1"/>
        <charset val="2"/>
      </rPr>
      <t>D</t>
    </r>
    <r>
      <rPr>
        <b/>
        <sz val="10"/>
        <rFont val="Arial"/>
        <family val="2"/>
      </rPr>
      <t>V Table</t>
    </r>
  </si>
  <si>
    <t>Typical Spacecraft Orbits</t>
  </si>
  <si>
    <r>
      <t xml:space="preserve">Required </t>
    </r>
    <r>
      <rPr>
        <b/>
        <sz val="10"/>
        <rFont val="Symbol"/>
        <family val="1"/>
        <charset val="2"/>
      </rPr>
      <t>D</t>
    </r>
    <r>
      <rPr>
        <b/>
        <sz val="10"/>
        <rFont val="Arial"/>
        <family val="2"/>
      </rPr>
      <t>V Makeup</t>
    </r>
  </si>
  <si>
    <t>Mission Start (month/Day/Year)</t>
  </si>
  <si>
    <t>Example Table</t>
  </si>
  <si>
    <t>Mission Start</t>
  </si>
  <si>
    <t>I10</t>
  </si>
  <si>
    <t>I16</t>
  </si>
  <si>
    <t>I19</t>
  </si>
  <si>
    <r>
      <rPr>
        <b/>
        <sz val="10"/>
        <color indexed="9"/>
        <rFont val="Symbol"/>
        <family val="1"/>
        <charset val="2"/>
      </rPr>
      <t>D</t>
    </r>
    <r>
      <rPr>
        <b/>
        <sz val="10"/>
        <color indexed="9"/>
        <rFont val="Arial"/>
        <family val="2"/>
      </rPr>
      <t>Vtotal</t>
    </r>
  </si>
  <si>
    <t xml:space="preserve">ECE 5230 2012 </t>
  </si>
  <si>
    <t>Earth Synchronous Orbit</t>
  </si>
  <si>
    <t>Unitless</t>
  </si>
  <si>
    <t>Sun and Earth Synchronous Orbit</t>
  </si>
  <si>
    <t xml:space="preserve">Question </t>
  </si>
  <si>
    <t>Answer</t>
  </si>
  <si>
    <t>4a</t>
  </si>
  <si>
    <t>4b</t>
  </si>
  <si>
    <t>4c</t>
  </si>
  <si>
    <t>About how days does it take for the ISS to drift through 360 degrees of the right ascension of the ascending node?</t>
  </si>
  <si>
    <t>What is the inclination of an orbit that has zero drift of the line of apsis?</t>
  </si>
  <si>
    <t>Determine the altitude of the circular orbit that has a period of 12 hours?</t>
  </si>
  <si>
    <t>What ΔV is required of the upper stage to place it and the CubeSat into a disposal orbit?</t>
  </si>
  <si>
    <t>If the CubeSat were to include propulsion system what type of ΔV would be required to maintain its orbit for one year?</t>
  </si>
  <si>
    <t>How long will it take the satellite to drift 20 degrees away from the orbital plane of the primary satellite?</t>
  </si>
  <si>
    <t>Place a plot for solar min and max of the ΔV as a function of the ballistic coefficient below</t>
  </si>
  <si>
    <t>Answers to Questions</t>
  </si>
  <si>
    <t>ou</t>
  </si>
  <si>
    <t>2.65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</si>
</sst>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0"/>
    <numFmt numFmtId="165" formatCode="0.000E+00"/>
    <numFmt numFmtId="166" formatCode="0.0000E+00"/>
    <numFmt numFmtId="167" formatCode="0.0"/>
  </numFmts>
  <fonts count="37" x14ac:knownFonts="1">
    <font>
      <sz val="10"/>
      <name val="Arial"/>
    </font>
    <font>
      <b/>
      <i/>
      <sz val="20"/>
      <name val="Arial"/>
      <family val="2"/>
    </font>
    <font>
      <vertAlign val="superscript"/>
      <sz val="10"/>
      <name val="Arial"/>
      <family val="2"/>
    </font>
    <font>
      <b/>
      <sz val="10"/>
      <color indexed="9"/>
      <name val="Arial"/>
      <family val="2"/>
    </font>
    <font>
      <b/>
      <sz val="10"/>
      <color indexed="9"/>
      <name val="Arial"/>
      <family val="2"/>
    </font>
    <font>
      <sz val="10"/>
      <name val="Symbol"/>
      <family val="1"/>
    </font>
    <font>
      <sz val="10"/>
      <name val="Arial"/>
      <family val="2"/>
    </font>
    <font>
      <b/>
      <sz val="10"/>
      <name val="Arial"/>
      <family val="2"/>
    </font>
    <font>
      <vertAlign val="subscript"/>
      <sz val="10"/>
      <name val="Arial"/>
      <family val="2"/>
    </font>
    <font>
      <b/>
      <sz val="10"/>
      <color indexed="8"/>
      <name val="Arial"/>
      <family val="2"/>
    </font>
    <font>
      <sz val="10"/>
      <color indexed="8"/>
      <name val="Arial"/>
      <family val="2"/>
    </font>
    <font>
      <sz val="10"/>
      <name val="Arial Unicode MS"/>
      <family val="2"/>
    </font>
    <font>
      <b/>
      <vertAlign val="subscript"/>
      <sz val="10"/>
      <color indexed="9"/>
      <name val="Arial"/>
      <family val="2"/>
    </font>
    <font>
      <b/>
      <i/>
      <sz val="16"/>
      <name val="Arial"/>
      <family val="2"/>
    </font>
    <font>
      <sz val="10"/>
      <color indexed="9"/>
      <name val="Arial Unicode MS"/>
      <family val="2"/>
    </font>
    <font>
      <sz val="10"/>
      <color indexed="9"/>
      <name val="Arial"/>
      <family val="2"/>
    </font>
    <font>
      <b/>
      <sz val="10"/>
      <name val="Symbol"/>
      <family val="1"/>
    </font>
    <font>
      <vertAlign val="subscript"/>
      <sz val="10"/>
      <name val="Symbol"/>
      <family val="1"/>
    </font>
    <font>
      <b/>
      <vertAlign val="subscript"/>
      <sz val="10"/>
      <name val="Arial"/>
      <family val="2"/>
    </font>
    <font>
      <i/>
      <sz val="8"/>
      <color indexed="81"/>
      <name val="Tahoma"/>
      <family val="2"/>
    </font>
    <font>
      <sz val="8"/>
      <color rgb="FF000000"/>
      <name val="Tahoma"/>
      <family val="2"/>
    </font>
    <font>
      <b/>
      <sz val="8"/>
      <color indexed="81"/>
      <name val="Tahoma"/>
      <family val="2"/>
    </font>
    <font>
      <sz val="8"/>
      <color indexed="81"/>
      <name val="Tahoma"/>
      <family val="2"/>
    </font>
    <font>
      <sz val="9"/>
      <color indexed="81"/>
      <name val="Tahoma"/>
      <family val="2"/>
    </font>
    <font>
      <b/>
      <sz val="9"/>
      <color indexed="81"/>
      <name val="Tahoma"/>
      <family val="2"/>
    </font>
    <font>
      <b/>
      <sz val="14"/>
      <name val="Arial"/>
      <family val="2"/>
    </font>
    <font>
      <b/>
      <sz val="14"/>
      <name val="Symbol"/>
      <family val="1"/>
    </font>
    <font>
      <b/>
      <i/>
      <sz val="16"/>
      <name val="Symbol"/>
      <family val="1"/>
      <charset val="2"/>
    </font>
    <font>
      <sz val="10"/>
      <color theme="0"/>
      <name val="Arial"/>
      <family val="2"/>
    </font>
    <font>
      <b/>
      <sz val="10"/>
      <name val="Symbol"/>
      <family val="1"/>
      <charset val="2"/>
    </font>
    <font>
      <b/>
      <i/>
      <sz val="14"/>
      <name val="Arial"/>
      <family val="2"/>
    </font>
    <font>
      <b/>
      <sz val="10"/>
      <color indexed="9"/>
      <name val="Symbol"/>
      <family val="1"/>
      <charset val="2"/>
    </font>
    <font>
      <b/>
      <sz val="10"/>
      <color indexed="9"/>
      <name val="Cambria"/>
      <family val="1"/>
      <scheme val="major"/>
    </font>
    <font>
      <sz val="10"/>
      <name val="Cambria"/>
      <family val="1"/>
      <scheme val="major"/>
    </font>
    <font>
      <sz val="12"/>
      <name val="Times New Roman"/>
      <family val="1"/>
    </font>
    <font>
      <sz val="10"/>
      <color rgb="FF000000"/>
      <name val="Arial"/>
      <family val="2"/>
    </font>
    <font>
      <sz val="8"/>
      <color rgb="FF000000"/>
      <name val="Segoe UI"/>
      <family val="2"/>
    </font>
  </fonts>
  <fills count="7">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21"/>
        <bgColor indexed="64"/>
      </patternFill>
    </fill>
    <fill>
      <patternFill patternType="solid">
        <fgColor indexed="47"/>
        <bgColor indexed="64"/>
      </patternFill>
    </fill>
    <fill>
      <patternFill patternType="solid">
        <fgColor theme="4" tint="0.39997558519241921"/>
        <bgColor indexed="64"/>
      </patternFill>
    </fill>
  </fills>
  <borders count="63">
    <border>
      <left/>
      <right/>
      <top/>
      <bottom/>
      <diagonal/>
    </border>
    <border>
      <left style="medium">
        <color auto="1"/>
      </left>
      <right/>
      <top style="thin">
        <color auto="1"/>
      </top>
      <bottom style="hair">
        <color auto="1"/>
      </bottom>
      <diagonal/>
    </border>
    <border>
      <left/>
      <right style="medium">
        <color auto="1"/>
      </right>
      <top style="thin">
        <color auto="1"/>
      </top>
      <bottom style="hair">
        <color auto="1"/>
      </bottom>
      <diagonal/>
    </border>
    <border>
      <left style="medium">
        <color auto="1"/>
      </left>
      <right/>
      <top style="hair">
        <color auto="1"/>
      </top>
      <bottom style="hair">
        <color auto="1"/>
      </bottom>
      <diagonal/>
    </border>
    <border>
      <left/>
      <right/>
      <top style="hair">
        <color auto="1"/>
      </top>
      <bottom style="hair">
        <color auto="1"/>
      </bottom>
      <diagonal/>
    </border>
    <border>
      <left/>
      <right style="medium">
        <color auto="1"/>
      </right>
      <top style="hair">
        <color auto="1"/>
      </top>
      <bottom style="hair">
        <color auto="1"/>
      </bottom>
      <diagonal/>
    </border>
    <border>
      <left style="medium">
        <color auto="1"/>
      </left>
      <right/>
      <top style="hair">
        <color auto="1"/>
      </top>
      <bottom/>
      <diagonal/>
    </border>
    <border>
      <left/>
      <right style="medium">
        <color auto="1"/>
      </right>
      <top style="hair">
        <color auto="1"/>
      </top>
      <bottom/>
      <diagonal/>
    </border>
    <border>
      <left style="medium">
        <color auto="1"/>
      </left>
      <right/>
      <top/>
      <bottom style="hair">
        <color auto="1"/>
      </bottom>
      <diagonal/>
    </border>
    <border>
      <left/>
      <right/>
      <top/>
      <bottom style="hair">
        <color auto="1"/>
      </bottom>
      <diagonal/>
    </border>
    <border>
      <left/>
      <right style="medium">
        <color auto="1"/>
      </right>
      <top/>
      <bottom style="hair">
        <color auto="1"/>
      </bottom>
      <diagonal/>
    </border>
    <border>
      <left/>
      <right/>
      <top style="thin">
        <color auto="1"/>
      </top>
      <bottom style="hair">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right/>
      <top style="hair">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hair">
        <color auto="1"/>
      </top>
      <bottom style="medium">
        <color auto="1"/>
      </bottom>
      <diagonal/>
    </border>
    <border>
      <left/>
      <right/>
      <top style="hair">
        <color auto="1"/>
      </top>
      <bottom style="medium">
        <color auto="1"/>
      </bottom>
      <diagonal/>
    </border>
    <border>
      <left/>
      <right style="medium">
        <color auto="1"/>
      </right>
      <top style="hair">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thin">
        <color auto="1"/>
      </top>
      <bottom/>
      <diagonal/>
    </border>
    <border>
      <left/>
      <right style="medium">
        <color auto="1"/>
      </right>
      <top style="thin">
        <color auto="1"/>
      </top>
      <bottom/>
      <diagonal/>
    </border>
    <border>
      <left/>
      <right/>
      <top style="medium">
        <color auto="1"/>
      </top>
      <bottom style="hair">
        <color auto="1"/>
      </bottom>
      <diagonal/>
    </border>
    <border>
      <left/>
      <right style="medium">
        <color auto="1"/>
      </right>
      <top style="medium">
        <color auto="1"/>
      </top>
      <bottom style="hair">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diagonal/>
    </border>
    <border>
      <left style="medium">
        <color auto="1"/>
      </left>
      <right/>
      <top style="thin">
        <color auto="1"/>
      </top>
      <bottom style="medium">
        <color auto="1"/>
      </bottom>
      <diagonal/>
    </border>
    <border>
      <left style="medium">
        <color auto="1"/>
      </left>
      <right style="medium">
        <color auto="1"/>
      </right>
      <top style="medium">
        <color auto="1"/>
      </top>
      <bottom/>
      <diagonal/>
    </border>
    <border>
      <left/>
      <right style="thin">
        <color auto="1"/>
      </right>
      <top/>
      <bottom/>
      <diagonal/>
    </border>
    <border>
      <left style="medium">
        <color auto="1"/>
      </left>
      <right style="thin">
        <color auto="1"/>
      </right>
      <top style="thin">
        <color auto="1"/>
      </top>
      <bottom/>
      <diagonal/>
    </border>
    <border>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bottom style="medium">
        <color auto="1"/>
      </bottom>
      <diagonal/>
    </border>
    <border>
      <left style="medium">
        <color auto="1"/>
      </left>
      <right/>
      <top style="medium">
        <color auto="1"/>
      </top>
      <bottom style="hair">
        <color auto="1"/>
      </bottom>
      <diagonal/>
    </border>
    <border>
      <left/>
      <right style="thin">
        <color auto="1"/>
      </right>
      <top style="thin">
        <color auto="1"/>
      </top>
      <bottom style="hair">
        <color auto="1"/>
      </bottom>
      <diagonal/>
    </border>
    <border>
      <left style="thin">
        <color auto="1"/>
      </left>
      <right/>
      <top style="medium">
        <color auto="1"/>
      </top>
      <bottom style="hair">
        <color auto="1"/>
      </bottom>
      <diagonal/>
    </border>
    <border>
      <left/>
      <right style="thin">
        <color auto="1"/>
      </right>
      <top style="medium">
        <color auto="1"/>
      </top>
      <bottom style="hair">
        <color auto="1"/>
      </bottom>
      <diagonal/>
    </border>
    <border>
      <left style="medium">
        <color auto="1"/>
      </left>
      <right style="thin">
        <color auto="1"/>
      </right>
      <top/>
      <bottom style="hair">
        <color auto="1"/>
      </bottom>
      <diagonal/>
    </border>
    <border>
      <left style="medium">
        <color auto="1"/>
      </left>
      <right style="medium">
        <color auto="1"/>
      </right>
      <top style="medium">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hair">
        <color auto="1"/>
      </bottom>
      <diagonal/>
    </border>
    <border>
      <left style="medium">
        <color auto="1"/>
      </left>
      <right style="thin">
        <color auto="1"/>
      </right>
      <top style="hair">
        <color auto="1"/>
      </top>
      <bottom style="hair">
        <color auto="1"/>
      </bottom>
      <diagonal/>
    </border>
    <border>
      <left style="medium">
        <color auto="1"/>
      </left>
      <right style="medium">
        <color auto="1"/>
      </right>
      <top style="hair">
        <color auto="1"/>
      </top>
      <bottom style="hair">
        <color auto="1"/>
      </bottom>
      <diagonal/>
    </border>
    <border>
      <left/>
      <right style="thin">
        <color auto="1"/>
      </right>
      <top/>
      <bottom style="hair">
        <color auto="1"/>
      </bottom>
      <diagonal/>
    </border>
    <border>
      <left/>
      <right style="thin">
        <color auto="1"/>
      </right>
      <top style="hair">
        <color auto="1"/>
      </top>
      <bottom style="medium">
        <color auto="1"/>
      </bottom>
      <diagonal/>
    </border>
    <border>
      <left style="thin">
        <color auto="1"/>
      </left>
      <right/>
      <top style="hair">
        <color auto="1"/>
      </top>
      <bottom style="medium">
        <color auto="1"/>
      </bottom>
      <diagonal/>
    </border>
    <border>
      <left style="medium">
        <color auto="1"/>
      </left>
      <right style="thin">
        <color auto="1"/>
      </right>
      <top style="hair">
        <color auto="1"/>
      </top>
      <bottom style="medium">
        <color auto="1"/>
      </bottom>
      <diagonal/>
    </border>
    <border>
      <left style="medium">
        <color auto="1"/>
      </left>
      <right style="medium">
        <color auto="1"/>
      </right>
      <top style="hair">
        <color auto="1"/>
      </top>
      <bottom style="medium">
        <color auto="1"/>
      </bottom>
      <diagonal/>
    </border>
    <border>
      <left style="medium">
        <color auto="1"/>
      </left>
      <right style="thin">
        <color auto="1"/>
      </right>
      <top/>
      <bottom/>
      <diagonal/>
    </border>
  </borders>
  <cellStyleXfs count="7">
    <xf numFmtId="0" fontId="0" fillId="0" borderId="0"/>
    <xf numFmtId="0" fontId="6" fillId="0" borderId="0"/>
    <xf numFmtId="0" fontId="6" fillId="2" borderId="4"/>
    <xf numFmtId="164" fontId="10" fillId="5" borderId="4"/>
    <xf numFmtId="0" fontId="3" fillId="4" borderId="13">
      <alignment horizontal="center"/>
    </xf>
    <xf numFmtId="11" fontId="6" fillId="6" borderId="4"/>
    <xf numFmtId="0" fontId="6" fillId="3" borderId="4"/>
  </cellStyleXfs>
  <cellXfs count="319">
    <xf numFmtId="0" fontId="0" fillId="0" borderId="0" xfId="0"/>
    <xf numFmtId="0" fontId="1" fillId="0" borderId="0" xfId="0" applyFont="1"/>
    <xf numFmtId="0" fontId="0" fillId="0" borderId="0" xfId="0" applyFill="1"/>
    <xf numFmtId="0" fontId="0" fillId="2" borderId="1" xfId="0" applyFill="1" applyBorder="1"/>
    <xf numFmtId="0" fontId="0" fillId="2" borderId="2" xfId="0" applyFill="1" applyBorder="1"/>
    <xf numFmtId="0" fontId="0" fillId="2" borderId="3" xfId="0" applyFill="1" applyBorder="1"/>
    <xf numFmtId="0" fontId="0" fillId="3"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0" xfId="0" applyFill="1" applyBorder="1"/>
    <xf numFmtId="0" fontId="0" fillId="2" borderId="11" xfId="0" applyFill="1" applyBorder="1"/>
    <xf numFmtId="0" fontId="0" fillId="3" borderId="9" xfId="0" applyFill="1" applyBorder="1"/>
    <xf numFmtId="0" fontId="4" fillId="4" borderId="12" xfId="0" applyFont="1" applyFill="1" applyBorder="1" applyAlignment="1">
      <alignment horizontal="center"/>
    </xf>
    <xf numFmtId="0" fontId="4" fillId="4" borderId="13" xfId="0" applyFont="1" applyFill="1" applyBorder="1" applyAlignment="1">
      <alignment horizontal="center"/>
    </xf>
    <xf numFmtId="0" fontId="4" fillId="4" borderId="14" xfId="0" applyFont="1" applyFill="1" applyBorder="1" applyAlignment="1">
      <alignment horizontal="center"/>
    </xf>
    <xf numFmtId="0" fontId="3" fillId="4" borderId="13" xfId="0" applyFont="1" applyFill="1" applyBorder="1" applyAlignment="1">
      <alignment horizontal="center"/>
    </xf>
    <xf numFmtId="0" fontId="3" fillId="4" borderId="12" xfId="0" applyFont="1" applyFill="1" applyBorder="1" applyAlignment="1">
      <alignment horizontal="center"/>
    </xf>
    <xf numFmtId="0" fontId="3" fillId="4" borderId="14" xfId="0" applyFont="1" applyFill="1" applyBorder="1" applyAlignment="1">
      <alignment horizontal="center"/>
    </xf>
    <xf numFmtId="0" fontId="9" fillId="2" borderId="15" xfId="0" applyFont="1" applyFill="1" applyBorder="1" applyAlignment="1">
      <alignment horizontal="center"/>
    </xf>
    <xf numFmtId="0" fontId="9" fillId="2" borderId="16" xfId="0" applyFont="1" applyFill="1" applyBorder="1" applyAlignment="1">
      <alignment horizontal="center"/>
    </xf>
    <xf numFmtId="0" fontId="9" fillId="2" borderId="17" xfId="0" applyFont="1" applyFill="1" applyBorder="1" applyAlignment="1">
      <alignment horizontal="center"/>
    </xf>
    <xf numFmtId="0" fontId="0" fillId="2" borderId="18" xfId="0" applyFill="1" applyBorder="1" applyAlignment="1">
      <alignment horizontal="center"/>
    </xf>
    <xf numFmtId="0" fontId="0" fillId="2" borderId="19" xfId="0" applyFill="1" applyBorder="1" applyAlignment="1">
      <alignment horizontal="center"/>
    </xf>
    <xf numFmtId="0" fontId="0" fillId="2" borderId="0" xfId="0" applyFill="1" applyBorder="1" applyAlignment="1">
      <alignment horizontal="center"/>
    </xf>
    <xf numFmtId="0" fontId="0" fillId="2" borderId="21" xfId="0" applyFill="1" applyBorder="1" applyAlignment="1">
      <alignment horizontal="center"/>
    </xf>
    <xf numFmtId="0" fontId="0" fillId="2" borderId="18" xfId="0" applyFill="1" applyBorder="1"/>
    <xf numFmtId="0" fontId="6" fillId="2" borderId="19" xfId="0" applyFont="1" applyFill="1" applyBorder="1" applyAlignment="1">
      <alignment horizontal="center"/>
    </xf>
    <xf numFmtId="0" fontId="0" fillId="0" borderId="0" xfId="0" applyFill="1" applyBorder="1"/>
    <xf numFmtId="0" fontId="6" fillId="0" borderId="0" xfId="0" applyFont="1" applyFill="1" applyBorder="1" applyAlignment="1">
      <alignment horizontal="center"/>
    </xf>
    <xf numFmtId="0" fontId="7" fillId="0" borderId="0" xfId="0" applyFont="1" applyFill="1" applyBorder="1"/>
    <xf numFmtId="0" fontId="0" fillId="2" borderId="20" xfId="0" applyFill="1" applyBorder="1" applyAlignment="1">
      <alignment horizontal="center"/>
    </xf>
    <xf numFmtId="0" fontId="0" fillId="2" borderId="22" xfId="0" applyFill="1" applyBorder="1"/>
    <xf numFmtId="0" fontId="0" fillId="5" borderId="4" xfId="0" applyFill="1" applyBorder="1"/>
    <xf numFmtId="0" fontId="0" fillId="5" borderId="23" xfId="0" applyFill="1" applyBorder="1"/>
    <xf numFmtId="0" fontId="0" fillId="5" borderId="4" xfId="0" applyFill="1" applyBorder="1" applyAlignment="1">
      <alignment horizontal="center"/>
    </xf>
    <xf numFmtId="0" fontId="0" fillId="5" borderId="9" xfId="0" applyFill="1" applyBorder="1" applyAlignment="1">
      <alignment horizontal="center"/>
    </xf>
    <xf numFmtId="2" fontId="0" fillId="5" borderId="9" xfId="0" applyNumberFormat="1" applyFill="1" applyBorder="1" applyAlignment="1">
      <alignment horizontal="center"/>
    </xf>
    <xf numFmtId="2" fontId="0" fillId="5" borderId="10" xfId="0" applyNumberFormat="1" applyFill="1" applyBorder="1" applyAlignment="1">
      <alignment horizontal="center"/>
    </xf>
    <xf numFmtId="2" fontId="0" fillId="5" borderId="4" xfId="0" applyNumberFormat="1" applyFill="1" applyBorder="1" applyAlignment="1">
      <alignment horizontal="center"/>
    </xf>
    <xf numFmtId="2" fontId="0" fillId="5" borderId="5" xfId="0" applyNumberFormat="1" applyFill="1" applyBorder="1" applyAlignment="1">
      <alignment horizontal="center"/>
    </xf>
    <xf numFmtId="0" fontId="0" fillId="5" borderId="19" xfId="0" applyFill="1" applyBorder="1" applyAlignment="1">
      <alignment horizontal="center"/>
    </xf>
    <xf numFmtId="2" fontId="0" fillId="5" borderId="19" xfId="0" applyNumberFormat="1" applyFill="1" applyBorder="1" applyAlignment="1">
      <alignment horizontal="center"/>
    </xf>
    <xf numFmtId="2" fontId="0" fillId="5" borderId="22" xfId="0" applyNumberFormat="1" applyFill="1" applyBorder="1" applyAlignment="1">
      <alignment horizontal="center"/>
    </xf>
    <xf numFmtId="0" fontId="0" fillId="3" borderId="8" xfId="0" applyFill="1" applyBorder="1" applyAlignment="1">
      <alignment horizontal="center"/>
    </xf>
    <xf numFmtId="0" fontId="0" fillId="3" borderId="3" xfId="0" applyFill="1" applyBorder="1" applyAlignment="1">
      <alignment horizontal="center"/>
    </xf>
    <xf numFmtId="0" fontId="0" fillId="3" borderId="18" xfId="0" applyFill="1" applyBorder="1" applyAlignment="1">
      <alignment horizontal="center"/>
    </xf>
    <xf numFmtId="0" fontId="0" fillId="5" borderId="0" xfId="0" applyFill="1" applyBorder="1"/>
    <xf numFmtId="0" fontId="3" fillId="4" borderId="25" xfId="0" applyFont="1" applyFill="1" applyBorder="1" applyAlignment="1">
      <alignment horizontal="center"/>
    </xf>
    <xf numFmtId="0" fontId="3" fillId="4" borderId="26" xfId="0" applyFont="1" applyFill="1" applyBorder="1" applyAlignment="1">
      <alignment horizontal="center"/>
    </xf>
    <xf numFmtId="0" fontId="10" fillId="0" borderId="0" xfId="0" applyFont="1" applyFill="1" applyBorder="1" applyAlignment="1">
      <alignment horizontal="center"/>
    </xf>
    <xf numFmtId="0" fontId="4" fillId="4" borderId="25" xfId="0" applyFont="1" applyFill="1" applyBorder="1" applyAlignment="1">
      <alignment horizontal="center"/>
    </xf>
    <xf numFmtId="0" fontId="4" fillId="4" borderId="24" xfId="0" applyFont="1" applyFill="1" applyBorder="1"/>
    <xf numFmtId="0" fontId="7" fillId="2" borderId="18" xfId="0" applyFont="1" applyFill="1" applyBorder="1"/>
    <xf numFmtId="2" fontId="0" fillId="5" borderId="4" xfId="0" applyNumberFormat="1" applyFill="1" applyBorder="1"/>
    <xf numFmtId="2" fontId="0" fillId="5" borderId="23" xfId="0" applyNumberFormat="1" applyFill="1" applyBorder="1"/>
    <xf numFmtId="0" fontId="13" fillId="0" borderId="0" xfId="0" applyFont="1"/>
    <xf numFmtId="166" fontId="0" fillId="2" borderId="19" xfId="0" applyNumberFormat="1" applyFill="1" applyBorder="1"/>
    <xf numFmtId="0" fontId="4" fillId="4" borderId="26" xfId="0" applyFont="1" applyFill="1" applyBorder="1" applyAlignment="1">
      <alignment horizontal="center"/>
    </xf>
    <xf numFmtId="0" fontId="0" fillId="0" borderId="0" xfId="0" applyBorder="1"/>
    <xf numFmtId="3" fontId="6" fillId="0" borderId="0" xfId="0" applyNumberFormat="1" applyFont="1" applyFill="1" applyBorder="1" applyAlignment="1">
      <alignment horizontal="center"/>
    </xf>
    <xf numFmtId="0" fontId="0" fillId="2" borderId="27" xfId="0" applyFill="1" applyBorder="1"/>
    <xf numFmtId="2" fontId="0" fillId="5" borderId="28" xfId="0" applyNumberFormat="1" applyFill="1" applyBorder="1"/>
    <xf numFmtId="0" fontId="0" fillId="2" borderId="29" xfId="0" applyFill="1" applyBorder="1"/>
    <xf numFmtId="0" fontId="0" fillId="2" borderId="4" xfId="0" applyFill="1" applyBorder="1"/>
    <xf numFmtId="0" fontId="6" fillId="2" borderId="4" xfId="0" applyFont="1" applyFill="1" applyBorder="1" applyAlignment="1">
      <alignment horizontal="center"/>
    </xf>
    <xf numFmtId="0" fontId="7" fillId="2" borderId="3" xfId="0" applyFont="1" applyFill="1" applyBorder="1"/>
    <xf numFmtId="0" fontId="0" fillId="2" borderId="3" xfId="0" applyFill="1" applyBorder="1" applyAlignment="1">
      <alignment horizontal="right"/>
    </xf>
    <xf numFmtId="0" fontId="0" fillId="2" borderId="27" xfId="0" applyFill="1" applyBorder="1" applyAlignment="1">
      <alignment horizontal="right"/>
    </xf>
    <xf numFmtId="0" fontId="6" fillId="2" borderId="28" xfId="0" applyFont="1" applyFill="1" applyBorder="1" applyAlignment="1">
      <alignment horizontal="center"/>
    </xf>
    <xf numFmtId="0" fontId="0" fillId="2" borderId="4" xfId="0" applyFill="1" applyBorder="1" applyAlignment="1">
      <alignment horizontal="center"/>
    </xf>
    <xf numFmtId="0" fontId="0" fillId="2" borderId="5" xfId="0" applyFill="1" applyBorder="1" applyAlignment="1">
      <alignment horizontal="center"/>
    </xf>
    <xf numFmtId="3" fontId="6" fillId="2" borderId="4" xfId="0" applyNumberFormat="1" applyFont="1" applyFill="1" applyBorder="1" applyAlignment="1">
      <alignment horizontal="center"/>
    </xf>
    <xf numFmtId="0" fontId="6" fillId="2" borderId="5" xfId="0" applyFont="1" applyFill="1" applyBorder="1" applyAlignment="1">
      <alignment horizontal="center"/>
    </xf>
    <xf numFmtId="3" fontId="6" fillId="2" borderId="19" xfId="0" applyNumberFormat="1" applyFont="1" applyFill="1" applyBorder="1" applyAlignment="1">
      <alignment horizontal="center"/>
    </xf>
    <xf numFmtId="0" fontId="6" fillId="2" borderId="22" xfId="0" applyFont="1" applyFill="1" applyBorder="1" applyAlignment="1">
      <alignment horizontal="center"/>
    </xf>
    <xf numFmtId="167" fontId="0" fillId="2" borderId="5" xfId="0" applyNumberFormat="1" applyFill="1" applyBorder="1" applyAlignment="1">
      <alignment horizontal="center"/>
    </xf>
    <xf numFmtId="0" fontId="3" fillId="4" borderId="24" xfId="0" applyFont="1" applyFill="1" applyBorder="1"/>
    <xf numFmtId="0" fontId="3" fillId="4" borderId="25" xfId="0" applyFont="1" applyFill="1" applyBorder="1"/>
    <xf numFmtId="0" fontId="3" fillId="4" borderId="26" xfId="0" applyFont="1" applyFill="1" applyBorder="1"/>
    <xf numFmtId="0" fontId="0" fillId="3" borderId="23" xfId="0" applyFill="1" applyBorder="1"/>
    <xf numFmtId="0" fontId="7" fillId="2" borderId="0" xfId="0" applyFont="1" applyFill="1" applyBorder="1" applyAlignment="1">
      <alignment horizontal="center"/>
    </xf>
    <xf numFmtId="164" fontId="0" fillId="5" borderId="0" xfId="0" applyNumberFormat="1" applyFill="1" applyBorder="1" applyAlignment="1">
      <alignment horizontal="center"/>
    </xf>
    <xf numFmtId="0" fontId="11" fillId="2" borderId="20" xfId="0" applyFont="1" applyFill="1" applyBorder="1"/>
    <xf numFmtId="0" fontId="0" fillId="2" borderId="19" xfId="0" applyFill="1" applyBorder="1"/>
    <xf numFmtId="0" fontId="0" fillId="5" borderId="19" xfId="0" applyFill="1" applyBorder="1"/>
    <xf numFmtId="0" fontId="16" fillId="2" borderId="0" xfId="0" applyFont="1" applyFill="1" applyBorder="1" applyAlignment="1">
      <alignment horizontal="center"/>
    </xf>
    <xf numFmtId="0" fontId="0" fillId="0" borderId="0" xfId="0" applyFill="1" applyBorder="1" applyAlignment="1">
      <alignment horizontal="center"/>
    </xf>
    <xf numFmtId="0" fontId="0" fillId="2" borderId="23" xfId="0" applyFill="1" applyBorder="1" applyAlignment="1">
      <alignment horizontal="center"/>
    </xf>
    <xf numFmtId="11" fontId="0" fillId="5" borderId="0" xfId="0" applyNumberFormat="1" applyFill="1" applyBorder="1" applyAlignment="1">
      <alignment horizontal="center"/>
    </xf>
    <xf numFmtId="0" fontId="3" fillId="4" borderId="32" xfId="0" applyFont="1" applyFill="1" applyBorder="1" applyAlignment="1">
      <alignment horizontal="center"/>
    </xf>
    <xf numFmtId="0" fontId="3" fillId="4" borderId="30" xfId="0" applyFont="1" applyFill="1" applyBorder="1" applyAlignment="1">
      <alignment horizontal="center"/>
    </xf>
    <xf numFmtId="0" fontId="3" fillId="4" borderId="31" xfId="0" applyFont="1" applyFill="1" applyBorder="1" applyAlignment="1">
      <alignment horizontal="center"/>
    </xf>
    <xf numFmtId="1" fontId="0" fillId="5" borderId="0" xfId="0" applyNumberFormat="1" applyFill="1" applyBorder="1" applyAlignment="1">
      <alignment horizontal="center"/>
    </xf>
    <xf numFmtId="1" fontId="0" fillId="0" borderId="0" xfId="0" applyNumberFormat="1" applyFill="1" applyBorder="1" applyAlignment="1">
      <alignment horizontal="center"/>
    </xf>
    <xf numFmtId="164" fontId="0" fillId="0" borderId="0" xfId="0" applyNumberFormat="1" applyFill="1" applyBorder="1" applyAlignment="1">
      <alignment horizontal="center"/>
    </xf>
    <xf numFmtId="11" fontId="0" fillId="0" borderId="0" xfId="0" applyNumberFormat="1" applyFill="1" applyBorder="1" applyAlignment="1">
      <alignment horizontal="center"/>
    </xf>
    <xf numFmtId="165" fontId="0" fillId="0" borderId="0" xfId="0" applyNumberFormat="1" applyFill="1" applyBorder="1" applyAlignment="1">
      <alignment horizontal="center"/>
    </xf>
    <xf numFmtId="0" fontId="7" fillId="2" borderId="20" xfId="0" applyFont="1" applyFill="1" applyBorder="1" applyAlignment="1">
      <alignment horizontal="center"/>
    </xf>
    <xf numFmtId="0" fontId="16" fillId="2" borderId="21" xfId="0" applyFont="1" applyFill="1" applyBorder="1" applyAlignment="1">
      <alignment horizontal="center"/>
    </xf>
    <xf numFmtId="165" fontId="0" fillId="5" borderId="21" xfId="0" applyNumberFormat="1" applyFill="1" applyBorder="1" applyAlignment="1">
      <alignment horizontal="center"/>
    </xf>
    <xf numFmtId="1" fontId="0" fillId="5" borderId="19" xfId="0" applyNumberFormat="1" applyFill="1" applyBorder="1" applyAlignment="1">
      <alignment horizontal="center"/>
    </xf>
    <xf numFmtId="164" fontId="0" fillId="5" borderId="19" xfId="0" applyNumberFormat="1" applyFill="1" applyBorder="1" applyAlignment="1">
      <alignment horizontal="center"/>
    </xf>
    <xf numFmtId="11" fontId="0" fillId="5" borderId="19" xfId="0" applyNumberFormat="1" applyFill="1" applyBorder="1" applyAlignment="1">
      <alignment horizontal="center"/>
    </xf>
    <xf numFmtId="165" fontId="0" fillId="5" borderId="22" xfId="0" applyNumberFormat="1" applyFill="1" applyBorder="1" applyAlignment="1">
      <alignment horizontal="center"/>
    </xf>
    <xf numFmtId="0" fontId="0" fillId="2" borderId="9" xfId="0" applyFill="1" applyBorder="1" applyAlignment="1">
      <alignment horizontal="center"/>
    </xf>
    <xf numFmtId="0" fontId="5" fillId="2" borderId="23" xfId="0" applyFont="1" applyFill="1" applyBorder="1" applyAlignment="1">
      <alignment horizontal="center"/>
    </xf>
    <xf numFmtId="0" fontId="0" fillId="2" borderId="28" xfId="0" applyFill="1" applyBorder="1" applyAlignment="1">
      <alignment horizontal="center"/>
    </xf>
    <xf numFmtId="0" fontId="5" fillId="2" borderId="4" xfId="0" applyFont="1" applyFill="1" applyBorder="1" applyAlignment="1">
      <alignment horizontal="center"/>
    </xf>
    <xf numFmtId="164" fontId="0" fillId="5" borderId="23" xfId="0" applyNumberFormat="1" applyFill="1" applyBorder="1"/>
    <xf numFmtId="164" fontId="0" fillId="5" borderId="4" xfId="0" applyNumberFormat="1" applyFill="1" applyBorder="1"/>
    <xf numFmtId="0" fontId="5" fillId="0" borderId="0" xfId="0" applyFont="1" applyFill="1" applyBorder="1" applyAlignment="1">
      <alignment horizontal="center"/>
    </xf>
    <xf numFmtId="164" fontId="0" fillId="0" borderId="0" xfId="0" applyNumberFormat="1" applyFill="1" applyBorder="1"/>
    <xf numFmtId="0" fontId="5" fillId="2" borderId="28" xfId="0" applyFont="1" applyFill="1" applyBorder="1" applyAlignment="1">
      <alignment horizontal="center"/>
    </xf>
    <xf numFmtId="164" fontId="0" fillId="5" borderId="28" xfId="0" applyNumberFormat="1" applyFill="1" applyBorder="1"/>
    <xf numFmtId="0" fontId="13" fillId="0" borderId="0" xfId="0" applyFont="1" applyFill="1" applyBorder="1"/>
    <xf numFmtId="0" fontId="4" fillId="0" borderId="0" xfId="0" applyFont="1" applyFill="1" applyBorder="1"/>
    <xf numFmtId="0" fontId="4" fillId="0" borderId="0" xfId="0" applyFont="1" applyFill="1" applyBorder="1" applyAlignment="1">
      <alignment horizontal="center"/>
    </xf>
    <xf numFmtId="0" fontId="10" fillId="2" borderId="5" xfId="0" applyFont="1" applyFill="1" applyBorder="1" applyAlignment="1">
      <alignment horizontal="left"/>
    </xf>
    <xf numFmtId="0" fontId="0" fillId="2" borderId="5" xfId="0" applyFill="1" applyBorder="1" applyAlignment="1">
      <alignment horizontal="left"/>
    </xf>
    <xf numFmtId="0" fontId="10" fillId="2" borderId="29" xfId="0" applyFont="1" applyFill="1" applyBorder="1" applyAlignment="1">
      <alignment horizontal="left"/>
    </xf>
    <xf numFmtId="0" fontId="5" fillId="2" borderId="11" xfId="0" applyFont="1" applyFill="1" applyBorder="1" applyAlignment="1">
      <alignment horizontal="center"/>
    </xf>
    <xf numFmtId="0" fontId="0" fillId="0" borderId="0" xfId="0" applyAlignment="1">
      <alignment horizontal="center"/>
    </xf>
    <xf numFmtId="11" fontId="0" fillId="5" borderId="4" xfId="0" applyNumberFormat="1" applyFill="1" applyBorder="1" applyAlignment="1">
      <alignment horizontal="right"/>
    </xf>
    <xf numFmtId="11" fontId="0" fillId="2" borderId="4" xfId="0" applyNumberFormat="1" applyFill="1" applyBorder="1" applyAlignment="1">
      <alignment horizontal="right"/>
    </xf>
    <xf numFmtId="11" fontId="0" fillId="5" borderId="28" xfId="0" applyNumberFormat="1" applyFill="1" applyBorder="1" applyAlignment="1">
      <alignment horizontal="right"/>
    </xf>
    <xf numFmtId="0" fontId="1" fillId="0" borderId="0" xfId="1" applyFont="1"/>
    <xf numFmtId="0" fontId="6" fillId="0" borderId="0" xfId="1"/>
    <xf numFmtId="0" fontId="3" fillId="4" borderId="24" xfId="1" applyFont="1" applyFill="1" applyBorder="1" applyAlignment="1">
      <alignment horizontal="center"/>
    </xf>
    <xf numFmtId="0" fontId="3" fillId="4" borderId="25" xfId="1" applyFont="1" applyFill="1" applyBorder="1" applyAlignment="1">
      <alignment horizontal="center"/>
    </xf>
    <xf numFmtId="0" fontId="3" fillId="4" borderId="26" xfId="1" applyFont="1" applyFill="1" applyBorder="1" applyAlignment="1">
      <alignment horizontal="center"/>
    </xf>
    <xf numFmtId="0" fontId="7" fillId="0" borderId="32" xfId="1" applyFont="1" applyBorder="1"/>
    <xf numFmtId="0" fontId="7" fillId="0" borderId="31" xfId="1" applyFont="1" applyBorder="1"/>
    <xf numFmtId="0" fontId="6" fillId="3" borderId="32" xfId="1" applyFill="1" applyBorder="1"/>
    <xf numFmtId="0" fontId="6" fillId="3" borderId="31" xfId="1" applyFill="1" applyBorder="1"/>
    <xf numFmtId="0" fontId="6" fillId="3" borderId="0" xfId="1" applyFill="1" applyBorder="1"/>
    <xf numFmtId="0" fontId="6" fillId="5" borderId="32" xfId="1" applyFill="1" applyBorder="1"/>
    <xf numFmtId="0" fontId="6" fillId="5" borderId="31" xfId="1" applyFill="1" applyBorder="1"/>
    <xf numFmtId="0" fontId="6" fillId="2" borderId="34" xfId="1" applyFont="1" applyFill="1" applyBorder="1"/>
    <xf numFmtId="0" fontId="6" fillId="4" borderId="32" xfId="1" applyFill="1" applyBorder="1"/>
    <xf numFmtId="0" fontId="6" fillId="4" borderId="31" xfId="1" applyFill="1" applyBorder="1"/>
    <xf numFmtId="0" fontId="6" fillId="2" borderId="32" xfId="1" applyFill="1" applyBorder="1"/>
    <xf numFmtId="0" fontId="6" fillId="2" borderId="31" xfId="1" applyFill="1" applyBorder="1"/>
    <xf numFmtId="0" fontId="6" fillId="6" borderId="32" xfId="1" applyFill="1" applyBorder="1"/>
    <xf numFmtId="0" fontId="6" fillId="6" borderId="31" xfId="1" applyFill="1" applyBorder="1"/>
    <xf numFmtId="0" fontId="14" fillId="4" borderId="24" xfId="1" applyFont="1" applyFill="1" applyBorder="1"/>
    <xf numFmtId="0" fontId="6" fillId="4" borderId="25" xfId="1" applyFill="1" applyBorder="1"/>
    <xf numFmtId="0" fontId="7" fillId="0" borderId="0" xfId="0" applyFont="1"/>
    <xf numFmtId="0" fontId="7" fillId="0" borderId="0" xfId="0" applyFont="1" applyBorder="1"/>
    <xf numFmtId="0" fontId="0" fillId="5" borderId="37" xfId="0" applyFill="1" applyBorder="1"/>
    <xf numFmtId="0" fontId="6" fillId="6" borderId="38" xfId="1" applyFill="1" applyBorder="1"/>
    <xf numFmtId="11" fontId="0" fillId="2" borderId="40" xfId="0" applyNumberFormat="1" applyFill="1" applyBorder="1"/>
    <xf numFmtId="0" fontId="3" fillId="4" borderId="0" xfId="0" applyFont="1" applyFill="1" applyBorder="1" applyAlignment="1">
      <alignment horizontal="center"/>
    </xf>
    <xf numFmtId="0" fontId="0" fillId="3" borderId="41" xfId="0" applyFill="1" applyBorder="1"/>
    <xf numFmtId="0" fontId="0" fillId="2" borderId="38" xfId="0" applyFill="1" applyBorder="1"/>
    <xf numFmtId="0" fontId="3" fillId="4" borderId="21" xfId="0" applyFont="1" applyFill="1" applyBorder="1" applyAlignment="1">
      <alignment horizontal="center"/>
    </xf>
    <xf numFmtId="0" fontId="0" fillId="5" borderId="28" xfId="0" applyFill="1" applyBorder="1"/>
    <xf numFmtId="0" fontId="6" fillId="2" borderId="3" xfId="0" applyFont="1" applyFill="1" applyBorder="1"/>
    <xf numFmtId="0" fontId="6" fillId="2" borderId="27" xfId="0" applyFont="1" applyFill="1" applyBorder="1"/>
    <xf numFmtId="0" fontId="6" fillId="2" borderId="29" xfId="0" applyFont="1" applyFill="1" applyBorder="1"/>
    <xf numFmtId="0" fontId="7" fillId="2" borderId="32" xfId="0" applyFont="1" applyFill="1" applyBorder="1"/>
    <xf numFmtId="0" fontId="5" fillId="2" borderId="30" xfId="0" applyFont="1" applyFill="1" applyBorder="1" applyAlignment="1">
      <alignment horizontal="center"/>
    </xf>
    <xf numFmtId="164" fontId="0" fillId="5" borderId="30" xfId="0" applyNumberFormat="1" applyFill="1" applyBorder="1"/>
    <xf numFmtId="0" fontId="0" fillId="2" borderId="31" xfId="0" applyFill="1" applyBorder="1"/>
    <xf numFmtId="0" fontId="13" fillId="0" borderId="0" xfId="1" applyFont="1"/>
    <xf numFmtId="0" fontId="6" fillId="2" borderId="3" xfId="2" applyBorder="1"/>
    <xf numFmtId="0" fontId="6" fillId="2" borderId="4" xfId="2" applyBorder="1"/>
    <xf numFmtId="14" fontId="6" fillId="3" borderId="33" xfId="1" applyNumberFormat="1" applyFill="1" applyBorder="1"/>
    <xf numFmtId="0" fontId="7" fillId="0" borderId="0" xfId="1" applyFont="1" applyBorder="1"/>
    <xf numFmtId="164" fontId="10" fillId="5" borderId="4" xfId="3" applyBorder="1"/>
    <xf numFmtId="0" fontId="6" fillId="2" borderId="5" xfId="2" applyBorder="1"/>
    <xf numFmtId="0" fontId="6" fillId="2" borderId="27" xfId="2" applyBorder="1"/>
    <xf numFmtId="0" fontId="6" fillId="2" borderId="28" xfId="2" applyBorder="1"/>
    <xf numFmtId="164" fontId="10" fillId="5" borderId="28" xfId="3" applyBorder="1"/>
    <xf numFmtId="0" fontId="6" fillId="2" borderId="29" xfId="2" applyBorder="1"/>
    <xf numFmtId="0" fontId="13" fillId="0" borderId="0" xfId="1" applyFont="1" applyBorder="1"/>
    <xf numFmtId="0" fontId="6" fillId="0" borderId="0" xfId="1" applyBorder="1"/>
    <xf numFmtId="11" fontId="10" fillId="5" borderId="4" xfId="3" applyNumberFormat="1" applyBorder="1"/>
    <xf numFmtId="11" fontId="10" fillId="5" borderId="28" xfId="3" applyNumberFormat="1" applyBorder="1"/>
    <xf numFmtId="0" fontId="15" fillId="4" borderId="25" xfId="1" applyFont="1" applyFill="1" applyBorder="1"/>
    <xf numFmtId="0" fontId="15" fillId="4" borderId="26" xfId="1" applyFont="1" applyFill="1" applyBorder="1"/>
    <xf numFmtId="0" fontId="3" fillId="4" borderId="24" xfId="4" applyBorder="1">
      <alignment horizontal="center"/>
    </xf>
    <xf numFmtId="0" fontId="3" fillId="4" borderId="30" xfId="4" applyBorder="1" applyAlignment="1"/>
    <xf numFmtId="0" fontId="3" fillId="4" borderId="41" xfId="4" applyBorder="1">
      <alignment horizontal="center"/>
    </xf>
    <xf numFmtId="0" fontId="15" fillId="4" borderId="20" xfId="1" applyFont="1" applyFill="1" applyBorder="1" applyAlignment="1">
      <alignment horizontal="center"/>
    </xf>
    <xf numFmtId="0" fontId="15" fillId="4" borderId="0" xfId="1" applyFont="1" applyFill="1" applyBorder="1" applyAlignment="1">
      <alignment horizontal="center"/>
    </xf>
    <xf numFmtId="2" fontId="15" fillId="4" borderId="0" xfId="1" applyNumberFormat="1" applyFont="1" applyFill="1" applyBorder="1" applyAlignment="1">
      <alignment horizontal="center"/>
    </xf>
    <xf numFmtId="9" fontId="15" fillId="4" borderId="0" xfId="1" applyNumberFormat="1" applyFont="1" applyFill="1" applyBorder="1" applyAlignment="1">
      <alignment horizontal="center"/>
    </xf>
    <xf numFmtId="9" fontId="15" fillId="4" borderId="21" xfId="1" applyNumberFormat="1" applyFont="1" applyFill="1" applyBorder="1" applyAlignment="1">
      <alignment horizontal="center"/>
    </xf>
    <xf numFmtId="0" fontId="3" fillId="4" borderId="20" xfId="4" applyBorder="1">
      <alignment horizontal="center"/>
    </xf>
    <xf numFmtId="0" fontId="3" fillId="4" borderId="43" xfId="4" applyBorder="1">
      <alignment horizontal="center"/>
    </xf>
    <xf numFmtId="0" fontId="3" fillId="4" borderId="37" xfId="4" applyBorder="1">
      <alignment horizontal="center"/>
    </xf>
    <xf numFmtId="0" fontId="6" fillId="0" borderId="0" xfId="1" applyAlignment="1">
      <alignment horizontal="center" vertical="center"/>
    </xf>
    <xf numFmtId="0" fontId="6" fillId="2" borderId="3" xfId="2" applyBorder="1" applyAlignment="1">
      <alignment horizontal="center" vertical="center"/>
    </xf>
    <xf numFmtId="0" fontId="6" fillId="2" borderId="4" xfId="2" applyBorder="1" applyAlignment="1">
      <alignment horizontal="center" vertical="center"/>
    </xf>
    <xf numFmtId="2" fontId="6" fillId="2" borderId="4" xfId="2" applyNumberFormat="1" applyBorder="1" applyAlignment="1">
      <alignment horizontal="center" vertical="center"/>
    </xf>
    <xf numFmtId="0" fontId="6" fillId="6" borderId="4" xfId="5" applyNumberFormat="1" applyBorder="1" applyAlignment="1">
      <alignment horizontal="center" vertical="center"/>
    </xf>
    <xf numFmtId="0" fontId="6" fillId="6" borderId="5" xfId="5" applyNumberFormat="1" applyBorder="1" applyAlignment="1">
      <alignment horizontal="center" vertical="center"/>
    </xf>
    <xf numFmtId="167" fontId="6" fillId="6" borderId="4" xfId="5" applyNumberFormat="1" applyBorder="1" applyAlignment="1">
      <alignment horizontal="center"/>
    </xf>
    <xf numFmtId="167" fontId="6" fillId="6" borderId="5" xfId="5" applyNumberFormat="1" applyBorder="1" applyAlignment="1">
      <alignment horizontal="center"/>
    </xf>
    <xf numFmtId="0" fontId="14" fillId="4" borderId="20" xfId="1" applyFont="1" applyFill="1" applyBorder="1" applyAlignment="1">
      <alignment horizontal="center" vertical="center"/>
    </xf>
    <xf numFmtId="0" fontId="15" fillId="4" borderId="19" xfId="1" applyFont="1" applyFill="1" applyBorder="1" applyAlignment="1">
      <alignment horizontal="center" vertical="center"/>
    </xf>
    <xf numFmtId="0" fontId="15" fillId="4" borderId="44" xfId="1" applyFont="1" applyFill="1" applyBorder="1" applyAlignment="1">
      <alignment horizontal="center" vertical="center"/>
    </xf>
    <xf numFmtId="0" fontId="15" fillId="4" borderId="0" xfId="1" applyFont="1" applyFill="1" applyBorder="1" applyAlignment="1">
      <alignment horizontal="center" vertical="center"/>
    </xf>
    <xf numFmtId="0" fontId="15" fillId="4" borderId="42" xfId="1" applyFont="1" applyFill="1" applyBorder="1" applyAlignment="1">
      <alignment horizontal="center" vertical="center"/>
    </xf>
    <xf numFmtId="9" fontId="15" fillId="4" borderId="45" xfId="1" applyNumberFormat="1" applyFont="1" applyFill="1" applyBorder="1" applyAlignment="1">
      <alignment horizontal="center"/>
    </xf>
    <xf numFmtId="9" fontId="15" fillId="4" borderId="19" xfId="1" applyNumberFormat="1" applyFont="1" applyFill="1" applyBorder="1" applyAlignment="1">
      <alignment horizontal="center"/>
    </xf>
    <xf numFmtId="9" fontId="15" fillId="4" borderId="22" xfId="1" applyNumberFormat="1" applyFont="1" applyFill="1" applyBorder="1" applyAlignment="1">
      <alignment horizontal="center"/>
    </xf>
    <xf numFmtId="0" fontId="15" fillId="4" borderId="21" xfId="1" applyFont="1" applyFill="1" applyBorder="1" applyAlignment="1">
      <alignment horizontal="center" vertical="center"/>
    </xf>
    <xf numFmtId="0" fontId="14" fillId="4" borderId="46" xfId="1" applyFont="1" applyFill="1" applyBorder="1" applyAlignment="1">
      <alignment horizontal="center" vertical="center"/>
    </xf>
    <xf numFmtId="0" fontId="3" fillId="4" borderId="38" xfId="4" applyBorder="1">
      <alignment horizontal="center"/>
    </xf>
    <xf numFmtId="0" fontId="6" fillId="2" borderId="47" xfId="2" applyBorder="1"/>
    <xf numFmtId="11" fontId="6" fillId="6" borderId="0" xfId="1" applyNumberFormat="1" applyFill="1" applyBorder="1" applyAlignment="1">
      <alignment horizontal="center" vertical="center"/>
    </xf>
    <xf numFmtId="11" fontId="6" fillId="6" borderId="42" xfId="1" applyNumberFormat="1" applyFill="1" applyBorder="1" applyAlignment="1">
      <alignment horizontal="center" vertical="center"/>
    </xf>
    <xf numFmtId="0" fontId="6" fillId="6" borderId="11" xfId="5" applyNumberFormat="1" applyBorder="1"/>
    <xf numFmtId="0" fontId="6" fillId="6" borderId="48" xfId="5" applyNumberFormat="1" applyBorder="1"/>
    <xf numFmtId="11" fontId="6" fillId="5" borderId="9" xfId="1" applyNumberFormat="1" applyFill="1" applyBorder="1" applyAlignment="1">
      <alignment horizontal="center" vertical="center"/>
    </xf>
    <xf numFmtId="11" fontId="6" fillId="5" borderId="10" xfId="1" applyNumberFormat="1" applyFill="1" applyBorder="1" applyAlignment="1">
      <alignment horizontal="center" vertical="center"/>
    </xf>
    <xf numFmtId="11" fontId="6" fillId="6" borderId="49" xfId="5" applyBorder="1"/>
    <xf numFmtId="11" fontId="6" fillId="6" borderId="35" xfId="5" applyBorder="1"/>
    <xf numFmtId="11" fontId="6" fillId="6" borderId="50" xfId="5" applyBorder="1"/>
    <xf numFmtId="0" fontId="6" fillId="6" borderId="35" xfId="5" applyNumberFormat="1" applyBorder="1"/>
    <xf numFmtId="0" fontId="6" fillId="6" borderId="36" xfId="5" applyNumberFormat="1" applyBorder="1"/>
    <xf numFmtId="0" fontId="6" fillId="2" borderId="51" xfId="2" applyBorder="1"/>
    <xf numFmtId="1" fontId="10" fillId="5" borderId="52" xfId="3" applyNumberFormat="1" applyBorder="1"/>
    <xf numFmtId="0" fontId="6" fillId="6" borderId="4" xfId="5" applyNumberFormat="1" applyBorder="1"/>
    <xf numFmtId="0" fontId="6" fillId="6" borderId="53" xfId="5" applyNumberFormat="1" applyBorder="1"/>
    <xf numFmtId="11" fontId="6" fillId="5" borderId="4" xfId="1" applyNumberFormat="1" applyFill="1" applyBorder="1" applyAlignment="1">
      <alignment horizontal="center" vertical="center"/>
    </xf>
    <xf numFmtId="11" fontId="6" fillId="5" borderId="5" xfId="1" applyNumberFormat="1" applyFill="1" applyBorder="1" applyAlignment="1">
      <alignment horizontal="center" vertical="center"/>
    </xf>
    <xf numFmtId="11" fontId="6" fillId="6" borderId="54" xfId="5" applyBorder="1"/>
    <xf numFmtId="11" fontId="6" fillId="6" borderId="4" xfId="5" applyBorder="1"/>
    <xf numFmtId="11" fontId="6" fillId="6" borderId="53" xfId="5" applyBorder="1"/>
    <xf numFmtId="0" fontId="6" fillId="6" borderId="5" xfId="5" applyNumberFormat="1" applyBorder="1"/>
    <xf numFmtId="0" fontId="6" fillId="2" borderId="55" xfId="2" applyBorder="1"/>
    <xf numFmtId="1" fontId="10" fillId="5" borderId="56" xfId="3" applyNumberFormat="1" applyBorder="1"/>
    <xf numFmtId="11" fontId="6" fillId="6" borderId="9" xfId="1" applyNumberFormat="1" applyFill="1" applyBorder="1" applyAlignment="1">
      <alignment horizontal="center" vertical="center"/>
    </xf>
    <xf numFmtId="11" fontId="6" fillId="6" borderId="57" xfId="1" applyNumberFormat="1" applyFill="1" applyBorder="1" applyAlignment="1">
      <alignment horizontal="center" vertical="center"/>
    </xf>
    <xf numFmtId="11" fontId="6" fillId="6" borderId="4" xfId="1" applyNumberFormat="1" applyFill="1" applyBorder="1" applyAlignment="1">
      <alignment horizontal="center" vertical="center"/>
    </xf>
    <xf numFmtId="11" fontId="6" fillId="6" borderId="53" xfId="1" applyNumberFormat="1" applyFill="1" applyBorder="1" applyAlignment="1">
      <alignment horizontal="center" vertical="center"/>
    </xf>
    <xf numFmtId="11" fontId="6" fillId="6" borderId="19" xfId="1" applyNumberFormat="1" applyFill="1" applyBorder="1" applyAlignment="1">
      <alignment horizontal="center" vertical="center"/>
    </xf>
    <xf numFmtId="11" fontId="6" fillId="6" borderId="44" xfId="1" applyNumberFormat="1" applyFill="1" applyBorder="1" applyAlignment="1">
      <alignment horizontal="center" vertical="center"/>
    </xf>
    <xf numFmtId="0" fontId="6" fillId="6" borderId="28" xfId="5" applyNumberFormat="1" applyBorder="1"/>
    <xf numFmtId="0" fontId="6" fillId="6" borderId="58" xfId="5" applyNumberFormat="1" applyBorder="1"/>
    <xf numFmtId="11" fontId="6" fillId="5" borderId="28" xfId="1" applyNumberFormat="1" applyFill="1" applyBorder="1" applyAlignment="1">
      <alignment horizontal="center" vertical="center"/>
    </xf>
    <xf numFmtId="11" fontId="6" fillId="5" borderId="29" xfId="1" applyNumberFormat="1" applyFill="1" applyBorder="1" applyAlignment="1">
      <alignment horizontal="center" vertical="center"/>
    </xf>
    <xf numFmtId="11" fontId="6" fillId="6" borderId="59" xfId="5" applyBorder="1"/>
    <xf numFmtId="11" fontId="6" fillId="6" borderId="28" xfId="5" applyBorder="1"/>
    <xf numFmtId="11" fontId="6" fillId="6" borderId="58" xfId="5" applyBorder="1"/>
    <xf numFmtId="0" fontId="6" fillId="6" borderId="29" xfId="5" applyNumberFormat="1" applyBorder="1"/>
    <xf numFmtId="0" fontId="6" fillId="2" borderId="60" xfId="2" applyBorder="1"/>
    <xf numFmtId="1" fontId="10" fillId="5" borderId="61" xfId="3" applyNumberFormat="1" applyBorder="1"/>
    <xf numFmtId="0" fontId="6" fillId="2" borderId="27" xfId="2" applyBorder="1" applyAlignment="1">
      <alignment horizontal="center" vertical="center"/>
    </xf>
    <xf numFmtId="0" fontId="6" fillId="2" borderId="28" xfId="2" applyBorder="1" applyAlignment="1">
      <alignment horizontal="center" vertical="center"/>
    </xf>
    <xf numFmtId="2" fontId="6" fillId="2" borderId="28" xfId="2" applyNumberFormat="1" applyBorder="1" applyAlignment="1">
      <alignment horizontal="center" vertical="center"/>
    </xf>
    <xf numFmtId="0" fontId="6" fillId="6" borderId="28" xfId="5" applyNumberFormat="1" applyBorder="1" applyAlignment="1">
      <alignment horizontal="center" vertical="center"/>
    </xf>
    <xf numFmtId="0" fontId="6" fillId="6" borderId="29" xfId="5" applyNumberFormat="1" applyBorder="1" applyAlignment="1">
      <alignment horizontal="center" vertical="center"/>
    </xf>
    <xf numFmtId="167" fontId="6" fillId="6" borderId="28" xfId="5" applyNumberFormat="1" applyBorder="1" applyAlignment="1">
      <alignment horizontal="center"/>
    </xf>
    <xf numFmtId="167" fontId="6" fillId="6" borderId="29" xfId="5" applyNumberFormat="1" applyBorder="1" applyAlignment="1">
      <alignment horizontal="center"/>
    </xf>
    <xf numFmtId="0" fontId="25" fillId="0" borderId="0" xfId="0" applyFont="1" applyFill="1" applyBorder="1"/>
    <xf numFmtId="0" fontId="25" fillId="0" borderId="0" xfId="0" applyFont="1"/>
    <xf numFmtId="0" fontId="3" fillId="4" borderId="24" xfId="0" applyFont="1" applyFill="1" applyBorder="1" applyAlignment="1">
      <alignment horizontal="center"/>
    </xf>
    <xf numFmtId="0" fontId="3" fillId="4" borderId="62" xfId="4" applyBorder="1">
      <alignment horizontal="center"/>
    </xf>
    <xf numFmtId="167" fontId="6" fillId="5" borderId="19" xfId="1" applyNumberFormat="1" applyFill="1" applyBorder="1" applyAlignment="1">
      <alignment horizontal="center"/>
    </xf>
    <xf numFmtId="167" fontId="6" fillId="5" borderId="22" xfId="1" applyNumberFormat="1" applyFill="1" applyBorder="1" applyAlignment="1">
      <alignment horizontal="center"/>
    </xf>
    <xf numFmtId="11" fontId="10" fillId="5" borderId="4" xfId="3" applyNumberFormat="1"/>
    <xf numFmtId="14" fontId="10" fillId="5" borderId="4" xfId="3" applyNumberFormat="1" applyBorder="1"/>
    <xf numFmtId="0" fontId="0" fillId="2" borderId="7" xfId="0" applyFill="1" applyBorder="1" applyAlignment="1">
      <alignment vertical="center"/>
    </xf>
    <xf numFmtId="0" fontId="6" fillId="3" borderId="4" xfId="6"/>
    <xf numFmtId="0" fontId="0" fillId="2" borderId="10" xfId="0" applyFill="1" applyBorder="1" applyAlignment="1">
      <alignment vertical="center"/>
    </xf>
    <xf numFmtId="0" fontId="28" fillId="4" borderId="37" xfId="0" applyFont="1" applyFill="1" applyBorder="1"/>
    <xf numFmtId="164" fontId="10" fillId="5" borderId="23" xfId="3" applyBorder="1"/>
    <xf numFmtId="0" fontId="6" fillId="2" borderId="10" xfId="2" applyBorder="1"/>
    <xf numFmtId="0" fontId="16" fillId="2" borderId="19" xfId="0" applyFont="1" applyFill="1" applyBorder="1" applyAlignment="1">
      <alignment horizontal="center"/>
    </xf>
    <xf numFmtId="0" fontId="7" fillId="2" borderId="29" xfId="2" applyFont="1" applyBorder="1"/>
    <xf numFmtId="11" fontId="10" fillId="5" borderId="11" xfId="3" applyNumberFormat="1" applyBorder="1"/>
    <xf numFmtId="1" fontId="0" fillId="5" borderId="4" xfId="0" applyNumberFormat="1" applyFill="1" applyBorder="1"/>
    <xf numFmtId="0" fontId="30" fillId="0" borderId="0" xfId="0" applyFont="1"/>
    <xf numFmtId="0" fontId="0" fillId="0" borderId="0" xfId="0" applyAlignment="1">
      <alignment vertical="center"/>
    </xf>
    <xf numFmtId="0" fontId="7" fillId="2" borderId="18" xfId="0" applyFont="1" applyFill="1" applyBorder="1" applyAlignment="1">
      <alignment vertical="center"/>
    </xf>
    <xf numFmtId="0" fontId="16" fillId="2" borderId="31" xfId="0" applyFont="1" applyFill="1" applyBorder="1" applyAlignment="1">
      <alignment horizontal="center"/>
    </xf>
    <xf numFmtId="0" fontId="6" fillId="2" borderId="4" xfId="2" applyAlignment="1">
      <alignment horizontal="center"/>
    </xf>
    <xf numFmtId="0" fontId="6" fillId="2" borderId="31" xfId="2" applyBorder="1" applyAlignment="1">
      <alignment horizontal="center"/>
    </xf>
    <xf numFmtId="14" fontId="6" fillId="6" borderId="4" xfId="5" applyNumberFormat="1"/>
    <xf numFmtId="11" fontId="6" fillId="2" borderId="30" xfId="2" applyNumberFormat="1" applyBorder="1" applyAlignment="1">
      <alignment horizontal="center"/>
    </xf>
    <xf numFmtId="0" fontId="3" fillId="4" borderId="13" xfId="4">
      <alignment horizontal="center"/>
    </xf>
    <xf numFmtId="0" fontId="7" fillId="2" borderId="22" xfId="2" applyFont="1" applyBorder="1"/>
    <xf numFmtId="164" fontId="7" fillId="5" borderId="19" xfId="0" applyNumberFormat="1" applyFont="1" applyFill="1" applyBorder="1"/>
    <xf numFmtId="164" fontId="7" fillId="5" borderId="18" xfId="0" applyNumberFormat="1" applyFont="1" applyFill="1" applyBorder="1"/>
    <xf numFmtId="0" fontId="28" fillId="0" borderId="0" xfId="0" applyFont="1"/>
    <xf numFmtId="0" fontId="6" fillId="2" borderId="5" xfId="0" applyFont="1" applyFill="1" applyBorder="1"/>
    <xf numFmtId="0" fontId="32" fillId="4" borderId="13" xfId="0" applyFont="1" applyFill="1" applyBorder="1" applyAlignment="1">
      <alignment horizontal="center"/>
    </xf>
    <xf numFmtId="0" fontId="33" fillId="0" borderId="0" xfId="0" applyFont="1"/>
    <xf numFmtId="0" fontId="6" fillId="3" borderId="4" xfId="6" applyBorder="1"/>
    <xf numFmtId="0" fontId="34" fillId="0" borderId="0" xfId="0" applyFont="1"/>
    <xf numFmtId="0" fontId="34" fillId="0" borderId="0" xfId="0" applyFont="1" applyAlignment="1">
      <alignment vertical="center"/>
    </xf>
    <xf numFmtId="14" fontId="10" fillId="5" borderId="3" xfId="3" applyNumberFormat="1" applyBorder="1"/>
    <xf numFmtId="11" fontId="10" fillId="5" borderId="5" xfId="3" applyNumberFormat="1" applyBorder="1"/>
    <xf numFmtId="11" fontId="10" fillId="5" borderId="29" xfId="3" applyNumberFormat="1" applyBorder="1"/>
    <xf numFmtId="11" fontId="0" fillId="0" borderId="0" xfId="0" applyNumberFormat="1"/>
    <xf numFmtId="0" fontId="3" fillId="4" borderId="25" xfId="4" applyBorder="1" applyAlignment="1">
      <alignment horizontal="center"/>
    </xf>
    <xf numFmtId="0" fontId="3" fillId="4" borderId="32" xfId="1" applyFont="1" applyFill="1" applyBorder="1" applyAlignment="1">
      <alignment horizontal="center"/>
    </xf>
    <xf numFmtId="0" fontId="3" fillId="4" borderId="30" xfId="1" applyFont="1" applyFill="1" applyBorder="1" applyAlignment="1">
      <alignment horizontal="center"/>
    </xf>
    <xf numFmtId="0" fontId="3" fillId="4" borderId="31" xfId="1" applyFont="1" applyFill="1" applyBorder="1" applyAlignment="1">
      <alignment horizontal="center"/>
    </xf>
    <xf numFmtId="0" fontId="15" fillId="4" borderId="0" xfId="1" applyFont="1" applyFill="1" applyBorder="1" applyAlignment="1">
      <alignment horizontal="center"/>
    </xf>
    <xf numFmtId="0" fontId="15" fillId="4" borderId="42" xfId="1" applyFont="1" applyFill="1" applyBorder="1" applyAlignment="1">
      <alignment horizontal="center"/>
    </xf>
    <xf numFmtId="0" fontId="15" fillId="4" borderId="39" xfId="1" applyFont="1" applyFill="1" applyBorder="1" applyAlignment="1">
      <alignment horizontal="center"/>
    </xf>
    <xf numFmtId="0" fontId="3" fillId="4" borderId="39" xfId="4" applyBorder="1" applyAlignment="1">
      <alignment horizontal="center"/>
    </xf>
    <xf numFmtId="0" fontId="3" fillId="4" borderId="0" xfId="4" applyBorder="1" applyAlignment="1">
      <alignment horizontal="center"/>
    </xf>
    <xf numFmtId="0" fontId="3" fillId="4" borderId="21" xfId="4" applyBorder="1" applyAlignment="1">
      <alignment horizontal="center"/>
    </xf>
    <xf numFmtId="0" fontId="15" fillId="4" borderId="21" xfId="1" applyFont="1" applyFill="1" applyBorder="1" applyAlignment="1">
      <alignment horizontal="center"/>
    </xf>
    <xf numFmtId="0" fontId="7" fillId="2" borderId="15" xfId="2" applyFont="1" applyBorder="1" applyAlignment="1">
      <alignment horizontal="center"/>
    </xf>
    <xf numFmtId="0" fontId="7" fillId="2" borderId="16" xfId="2" applyFont="1" applyBorder="1" applyAlignment="1">
      <alignment horizontal="center"/>
    </xf>
    <xf numFmtId="0" fontId="7" fillId="2" borderId="17" xfId="2" applyFont="1" applyBorder="1" applyAlignment="1">
      <alignment horizontal="center"/>
    </xf>
    <xf numFmtId="0" fontId="3" fillId="4" borderId="32" xfId="4" applyBorder="1" applyAlignment="1">
      <alignment horizontal="center"/>
    </xf>
    <xf numFmtId="0" fontId="3" fillId="4" borderId="30" xfId="4" applyBorder="1" applyAlignment="1">
      <alignment horizontal="center"/>
    </xf>
    <xf numFmtId="0" fontId="3" fillId="4" borderId="31" xfId="4" applyBorder="1" applyAlignment="1">
      <alignment horizontal="center"/>
    </xf>
    <xf numFmtId="0" fontId="3" fillId="4" borderId="26" xfId="4" applyBorder="1" applyAlignment="1">
      <alignment horizontal="center"/>
    </xf>
  </cellXfs>
  <cellStyles count="7">
    <cellStyle name="Calc value" xfId="3"/>
    <cellStyle name="Database" xfId="5"/>
    <cellStyle name="Heading" xfId="4"/>
    <cellStyle name="Normal" xfId="0" builtinId="0"/>
    <cellStyle name="Normal 2" xfId="1"/>
    <cellStyle name="Sub Heading" xfId="2"/>
    <cellStyle name="User input" xfId="6"/>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chemeClr val="dk1"/>
                </a:solidFill>
                <a:latin typeface="+mn-lt"/>
                <a:ea typeface="+mn-ea"/>
                <a:cs typeface="+mn-cs"/>
              </a:defRPr>
            </a:pPr>
            <a:r>
              <a:rPr lang="en-US">
                <a:solidFill>
                  <a:schemeClr val="dk1"/>
                </a:solidFill>
                <a:latin typeface="+mn-lt"/>
                <a:ea typeface="+mn-ea"/>
                <a:cs typeface="+mn-cs"/>
              </a:rPr>
              <a:t>Sunspot Number and F10.7 Index</a:t>
            </a:r>
            <a:endParaRPr lang="en-US"/>
          </a:p>
        </c:rich>
      </c:tx>
      <c:overlay val="1"/>
      <c:spPr>
        <a:solidFill>
          <a:schemeClr val="lt1"/>
        </a:solidFill>
        <a:ln w="25400" cap="flat" cmpd="sng" algn="ctr">
          <a:solidFill>
            <a:schemeClr val="dk1"/>
          </a:solidFill>
          <a:prstDash val="solid"/>
        </a:ln>
        <a:effectLst/>
      </c:spPr>
    </c:title>
    <c:autoTitleDeleted val="0"/>
    <c:plotArea>
      <c:layout/>
      <c:scatterChart>
        <c:scatterStyle val="smoothMarker"/>
        <c:varyColors val="0"/>
        <c:ser>
          <c:idx val="0"/>
          <c:order val="0"/>
          <c:tx>
            <c:strRef>
              <c:f>Thermosphere!$F$24</c:f>
              <c:strCache>
                <c:ptCount val="1"/>
                <c:pt idx="0">
                  <c:v>R (95%)</c:v>
                </c:pt>
              </c:strCache>
            </c:strRef>
          </c:tx>
          <c:spPr>
            <a:ln>
              <a:solidFill>
                <a:schemeClr val="accent2">
                  <a:lumMod val="60000"/>
                  <a:lumOff val="40000"/>
                </a:schemeClr>
              </a:solidFill>
              <a:prstDash val="dash"/>
            </a:ln>
          </c:spPr>
          <c:marker>
            <c:symbol val="none"/>
          </c:marker>
          <c:xVal>
            <c:numRef>
              <c:f>Thermosphere!$E$25:$E$300</c:f>
              <c:numCache>
                <c:formatCode>0.00</c:formatCode>
                <c:ptCount val="276"/>
                <c:pt idx="0">
                  <c:v>1997.0833333333333</c:v>
                </c:pt>
                <c:pt idx="1">
                  <c:v>1997.1666666666667</c:v>
                </c:pt>
                <c:pt idx="2">
                  <c:v>1997.25</c:v>
                </c:pt>
                <c:pt idx="3">
                  <c:v>1997.3333333333333</c:v>
                </c:pt>
                <c:pt idx="4">
                  <c:v>1997.4166666666667</c:v>
                </c:pt>
                <c:pt idx="5">
                  <c:v>1997.5</c:v>
                </c:pt>
                <c:pt idx="6">
                  <c:v>1997.5833333333333</c:v>
                </c:pt>
                <c:pt idx="7">
                  <c:v>1997.6666666666667</c:v>
                </c:pt>
                <c:pt idx="8">
                  <c:v>1997.75</c:v>
                </c:pt>
                <c:pt idx="9">
                  <c:v>1997.8333333333333</c:v>
                </c:pt>
                <c:pt idx="10">
                  <c:v>1997.9166666666667</c:v>
                </c:pt>
                <c:pt idx="11">
                  <c:v>1998</c:v>
                </c:pt>
                <c:pt idx="12">
                  <c:v>1998.0833333333333</c:v>
                </c:pt>
                <c:pt idx="13">
                  <c:v>1998.1666666666667</c:v>
                </c:pt>
                <c:pt idx="14">
                  <c:v>1998.25</c:v>
                </c:pt>
                <c:pt idx="15">
                  <c:v>1998.3333333333333</c:v>
                </c:pt>
                <c:pt idx="16">
                  <c:v>1998.4166666666667</c:v>
                </c:pt>
                <c:pt idx="17">
                  <c:v>1998.5</c:v>
                </c:pt>
                <c:pt idx="18">
                  <c:v>1998.5833333333333</c:v>
                </c:pt>
                <c:pt idx="19">
                  <c:v>1998.6666666666667</c:v>
                </c:pt>
                <c:pt idx="20">
                  <c:v>1998.75</c:v>
                </c:pt>
                <c:pt idx="21">
                  <c:v>1998.8333333333333</c:v>
                </c:pt>
                <c:pt idx="22">
                  <c:v>1998.9166666666667</c:v>
                </c:pt>
                <c:pt idx="23">
                  <c:v>1999</c:v>
                </c:pt>
                <c:pt idx="24">
                  <c:v>1999.0833333333333</c:v>
                </c:pt>
                <c:pt idx="25">
                  <c:v>1999.1666666666667</c:v>
                </c:pt>
                <c:pt idx="26">
                  <c:v>1999.25</c:v>
                </c:pt>
                <c:pt idx="27">
                  <c:v>1999.3333333333333</c:v>
                </c:pt>
                <c:pt idx="28">
                  <c:v>1999.4166666666667</c:v>
                </c:pt>
                <c:pt idx="29">
                  <c:v>1999.5</c:v>
                </c:pt>
                <c:pt idx="30">
                  <c:v>1999.5833333333333</c:v>
                </c:pt>
                <c:pt idx="31">
                  <c:v>1999.6666666666667</c:v>
                </c:pt>
                <c:pt idx="32">
                  <c:v>1999.75</c:v>
                </c:pt>
                <c:pt idx="33">
                  <c:v>1999.8333333333333</c:v>
                </c:pt>
                <c:pt idx="34">
                  <c:v>1999.9166666666667</c:v>
                </c:pt>
                <c:pt idx="35">
                  <c:v>2000</c:v>
                </c:pt>
                <c:pt idx="36">
                  <c:v>2000.0833333333333</c:v>
                </c:pt>
                <c:pt idx="37">
                  <c:v>2000.1666666666667</c:v>
                </c:pt>
                <c:pt idx="38">
                  <c:v>2000.25</c:v>
                </c:pt>
                <c:pt idx="39">
                  <c:v>2000.3333333333333</c:v>
                </c:pt>
                <c:pt idx="40">
                  <c:v>2000.4166666666667</c:v>
                </c:pt>
                <c:pt idx="41">
                  <c:v>2000.5</c:v>
                </c:pt>
                <c:pt idx="42">
                  <c:v>2000.5833333333333</c:v>
                </c:pt>
                <c:pt idx="43">
                  <c:v>2000.6666666666667</c:v>
                </c:pt>
                <c:pt idx="44">
                  <c:v>2000.75</c:v>
                </c:pt>
                <c:pt idx="45">
                  <c:v>2000.8333333333333</c:v>
                </c:pt>
                <c:pt idx="46">
                  <c:v>2000.9166666666667</c:v>
                </c:pt>
                <c:pt idx="47">
                  <c:v>2001</c:v>
                </c:pt>
                <c:pt idx="48">
                  <c:v>2001.0833333333333</c:v>
                </c:pt>
                <c:pt idx="49">
                  <c:v>2001.1666666666667</c:v>
                </c:pt>
                <c:pt idx="50">
                  <c:v>2001.25</c:v>
                </c:pt>
                <c:pt idx="51">
                  <c:v>2001.3333333333333</c:v>
                </c:pt>
                <c:pt idx="52">
                  <c:v>2001.4166666666667</c:v>
                </c:pt>
                <c:pt idx="53">
                  <c:v>2001.5</c:v>
                </c:pt>
                <c:pt idx="54">
                  <c:v>2001.5833333333333</c:v>
                </c:pt>
                <c:pt idx="55">
                  <c:v>2001.6666666666667</c:v>
                </c:pt>
                <c:pt idx="56">
                  <c:v>2001.75</c:v>
                </c:pt>
                <c:pt idx="57">
                  <c:v>2001.8333333333333</c:v>
                </c:pt>
                <c:pt idx="58">
                  <c:v>2001.9166666666667</c:v>
                </c:pt>
                <c:pt idx="59">
                  <c:v>2002</c:v>
                </c:pt>
                <c:pt idx="60">
                  <c:v>2002.0833333333333</c:v>
                </c:pt>
                <c:pt idx="61">
                  <c:v>2002.1666666666667</c:v>
                </c:pt>
                <c:pt idx="62">
                  <c:v>2002.25</c:v>
                </c:pt>
                <c:pt idx="63">
                  <c:v>2002.3333333333333</c:v>
                </c:pt>
                <c:pt idx="64">
                  <c:v>2002.4166666666667</c:v>
                </c:pt>
                <c:pt idx="65">
                  <c:v>2002.5</c:v>
                </c:pt>
                <c:pt idx="66">
                  <c:v>2002.5833333333333</c:v>
                </c:pt>
                <c:pt idx="67">
                  <c:v>2002.6666666666667</c:v>
                </c:pt>
                <c:pt idx="68">
                  <c:v>2002.75</c:v>
                </c:pt>
                <c:pt idx="69">
                  <c:v>2002.8333333333333</c:v>
                </c:pt>
                <c:pt idx="70">
                  <c:v>2002.9166666666667</c:v>
                </c:pt>
                <c:pt idx="71">
                  <c:v>2003</c:v>
                </c:pt>
                <c:pt idx="72">
                  <c:v>2003.0833333333333</c:v>
                </c:pt>
                <c:pt idx="73">
                  <c:v>2003.1666666666667</c:v>
                </c:pt>
                <c:pt idx="74">
                  <c:v>2003.25</c:v>
                </c:pt>
                <c:pt idx="75">
                  <c:v>2003.3333333333333</c:v>
                </c:pt>
                <c:pt idx="76">
                  <c:v>2003.4166666666667</c:v>
                </c:pt>
                <c:pt idx="77">
                  <c:v>2003.5</c:v>
                </c:pt>
                <c:pt idx="78">
                  <c:v>2003.5833333333333</c:v>
                </c:pt>
                <c:pt idx="79">
                  <c:v>2003.6666666666667</c:v>
                </c:pt>
                <c:pt idx="80">
                  <c:v>2003.75</c:v>
                </c:pt>
                <c:pt idx="81">
                  <c:v>2003.8333333333333</c:v>
                </c:pt>
                <c:pt idx="82">
                  <c:v>2003.9166666666667</c:v>
                </c:pt>
                <c:pt idx="83">
                  <c:v>2004</c:v>
                </c:pt>
                <c:pt idx="84">
                  <c:v>2004.0833333333333</c:v>
                </c:pt>
                <c:pt idx="85">
                  <c:v>2004.1666666666667</c:v>
                </c:pt>
                <c:pt idx="86">
                  <c:v>2004.25</c:v>
                </c:pt>
                <c:pt idx="87">
                  <c:v>2004.3333333333333</c:v>
                </c:pt>
                <c:pt idx="88">
                  <c:v>2004.4166666666667</c:v>
                </c:pt>
                <c:pt idx="89">
                  <c:v>2004.5</c:v>
                </c:pt>
                <c:pt idx="90">
                  <c:v>2004.5833333333333</c:v>
                </c:pt>
                <c:pt idx="91">
                  <c:v>2004.6666666666667</c:v>
                </c:pt>
                <c:pt idx="92">
                  <c:v>2004.75</c:v>
                </c:pt>
                <c:pt idx="93">
                  <c:v>2004.8333333333333</c:v>
                </c:pt>
                <c:pt idx="94">
                  <c:v>2004.9166666666667</c:v>
                </c:pt>
                <c:pt idx="95">
                  <c:v>2005</c:v>
                </c:pt>
                <c:pt idx="96">
                  <c:v>2005.0833333333333</c:v>
                </c:pt>
                <c:pt idx="97">
                  <c:v>2005.1666666666667</c:v>
                </c:pt>
                <c:pt idx="98">
                  <c:v>2005.25</c:v>
                </c:pt>
                <c:pt idx="99">
                  <c:v>2005.3333333333333</c:v>
                </c:pt>
                <c:pt idx="100">
                  <c:v>2005.4166666666667</c:v>
                </c:pt>
                <c:pt idx="101">
                  <c:v>2005.5</c:v>
                </c:pt>
                <c:pt idx="102">
                  <c:v>2005.5833333333333</c:v>
                </c:pt>
                <c:pt idx="103">
                  <c:v>2005.6666666666667</c:v>
                </c:pt>
                <c:pt idx="104">
                  <c:v>2005.75</c:v>
                </c:pt>
                <c:pt idx="105">
                  <c:v>2005.8333333333333</c:v>
                </c:pt>
                <c:pt idx="106">
                  <c:v>2005.9166666666667</c:v>
                </c:pt>
                <c:pt idx="107">
                  <c:v>2006</c:v>
                </c:pt>
                <c:pt idx="108">
                  <c:v>2006.0833333333333</c:v>
                </c:pt>
                <c:pt idx="109">
                  <c:v>2006.1666666666667</c:v>
                </c:pt>
                <c:pt idx="110">
                  <c:v>2006.25</c:v>
                </c:pt>
                <c:pt idx="111">
                  <c:v>2006.3333333333333</c:v>
                </c:pt>
                <c:pt idx="112">
                  <c:v>2006.4166666666667</c:v>
                </c:pt>
                <c:pt idx="113">
                  <c:v>2006.5</c:v>
                </c:pt>
                <c:pt idx="114">
                  <c:v>2006.5833333333333</c:v>
                </c:pt>
                <c:pt idx="115">
                  <c:v>2006.6666666666667</c:v>
                </c:pt>
                <c:pt idx="116">
                  <c:v>2006.75</c:v>
                </c:pt>
                <c:pt idx="117">
                  <c:v>2006.8333333333333</c:v>
                </c:pt>
                <c:pt idx="118">
                  <c:v>2006.9166666666667</c:v>
                </c:pt>
                <c:pt idx="119">
                  <c:v>2007</c:v>
                </c:pt>
                <c:pt idx="120">
                  <c:v>2007.0833333333333</c:v>
                </c:pt>
                <c:pt idx="121">
                  <c:v>2007.1666666666667</c:v>
                </c:pt>
                <c:pt idx="122">
                  <c:v>2007.25</c:v>
                </c:pt>
                <c:pt idx="123">
                  <c:v>2007.3333333333333</c:v>
                </c:pt>
                <c:pt idx="124">
                  <c:v>2007.4166666666667</c:v>
                </c:pt>
                <c:pt idx="125">
                  <c:v>2007.5</c:v>
                </c:pt>
                <c:pt idx="126">
                  <c:v>2007.5833333333333</c:v>
                </c:pt>
                <c:pt idx="127">
                  <c:v>2007.6666666666667</c:v>
                </c:pt>
                <c:pt idx="128">
                  <c:v>2007.75</c:v>
                </c:pt>
                <c:pt idx="129">
                  <c:v>2007.8333333333333</c:v>
                </c:pt>
                <c:pt idx="130">
                  <c:v>2007.9166666666667</c:v>
                </c:pt>
                <c:pt idx="131">
                  <c:v>2008</c:v>
                </c:pt>
                <c:pt idx="132">
                  <c:v>2008.0833333333333</c:v>
                </c:pt>
                <c:pt idx="133">
                  <c:v>2008.1666666666667</c:v>
                </c:pt>
                <c:pt idx="134">
                  <c:v>2008.25</c:v>
                </c:pt>
                <c:pt idx="135">
                  <c:v>2008.3333333333333</c:v>
                </c:pt>
                <c:pt idx="136">
                  <c:v>2008.4166666666667</c:v>
                </c:pt>
                <c:pt idx="137">
                  <c:v>2008.5</c:v>
                </c:pt>
                <c:pt idx="138">
                  <c:v>2008.5833333333333</c:v>
                </c:pt>
                <c:pt idx="139">
                  <c:v>2008.6666666666667</c:v>
                </c:pt>
                <c:pt idx="140">
                  <c:v>2008.75</c:v>
                </c:pt>
                <c:pt idx="141">
                  <c:v>2008.8333333333333</c:v>
                </c:pt>
                <c:pt idx="142">
                  <c:v>2008.9166666666667</c:v>
                </c:pt>
                <c:pt idx="143">
                  <c:v>2009</c:v>
                </c:pt>
                <c:pt idx="144">
                  <c:v>2009.0833333333333</c:v>
                </c:pt>
                <c:pt idx="145">
                  <c:v>2009.1666666666667</c:v>
                </c:pt>
                <c:pt idx="146">
                  <c:v>2009.25</c:v>
                </c:pt>
                <c:pt idx="147">
                  <c:v>2009.3333333333333</c:v>
                </c:pt>
                <c:pt idx="148">
                  <c:v>2009.4166666666667</c:v>
                </c:pt>
                <c:pt idx="149">
                  <c:v>2009.5</c:v>
                </c:pt>
                <c:pt idx="150">
                  <c:v>2009.5833333333333</c:v>
                </c:pt>
                <c:pt idx="151">
                  <c:v>2009.6666666666667</c:v>
                </c:pt>
                <c:pt idx="152">
                  <c:v>2009.75</c:v>
                </c:pt>
                <c:pt idx="153">
                  <c:v>2009.8333333333333</c:v>
                </c:pt>
                <c:pt idx="154">
                  <c:v>2009.9166666666667</c:v>
                </c:pt>
                <c:pt idx="155">
                  <c:v>2010</c:v>
                </c:pt>
                <c:pt idx="156">
                  <c:v>2010.0833333333333</c:v>
                </c:pt>
                <c:pt idx="157">
                  <c:v>2010.1666666666667</c:v>
                </c:pt>
                <c:pt idx="158">
                  <c:v>2010.25</c:v>
                </c:pt>
                <c:pt idx="159">
                  <c:v>2010.3333333333333</c:v>
                </c:pt>
                <c:pt idx="160">
                  <c:v>2010.4166666666667</c:v>
                </c:pt>
                <c:pt idx="161">
                  <c:v>2010.5</c:v>
                </c:pt>
                <c:pt idx="162">
                  <c:v>2010.5833333333333</c:v>
                </c:pt>
                <c:pt idx="163">
                  <c:v>2010.6666666666667</c:v>
                </c:pt>
                <c:pt idx="164">
                  <c:v>2010.75</c:v>
                </c:pt>
                <c:pt idx="165">
                  <c:v>2010.8333333333333</c:v>
                </c:pt>
                <c:pt idx="166">
                  <c:v>2010.9166666666667</c:v>
                </c:pt>
                <c:pt idx="167">
                  <c:v>2011</c:v>
                </c:pt>
                <c:pt idx="168">
                  <c:v>2011.0833333333333</c:v>
                </c:pt>
                <c:pt idx="169">
                  <c:v>2011.1666666666667</c:v>
                </c:pt>
                <c:pt idx="170">
                  <c:v>2011.25</c:v>
                </c:pt>
                <c:pt idx="171">
                  <c:v>2011.3333333333333</c:v>
                </c:pt>
                <c:pt idx="172">
                  <c:v>2011.4166666666667</c:v>
                </c:pt>
                <c:pt idx="173">
                  <c:v>2011.5</c:v>
                </c:pt>
                <c:pt idx="174">
                  <c:v>2011.5833333333333</c:v>
                </c:pt>
                <c:pt idx="175">
                  <c:v>2011.6666666666667</c:v>
                </c:pt>
                <c:pt idx="176">
                  <c:v>2011.75</c:v>
                </c:pt>
                <c:pt idx="177">
                  <c:v>2011.8333333333333</c:v>
                </c:pt>
                <c:pt idx="178">
                  <c:v>2011.9166666666667</c:v>
                </c:pt>
                <c:pt idx="179">
                  <c:v>2012</c:v>
                </c:pt>
                <c:pt idx="180">
                  <c:v>2012.0833333333333</c:v>
                </c:pt>
                <c:pt idx="181">
                  <c:v>2012.1666666666667</c:v>
                </c:pt>
                <c:pt idx="182">
                  <c:v>2012.25</c:v>
                </c:pt>
                <c:pt idx="183">
                  <c:v>2012.3333333333333</c:v>
                </c:pt>
                <c:pt idx="184">
                  <c:v>2012.4166666666667</c:v>
                </c:pt>
                <c:pt idx="185">
                  <c:v>2012.5</c:v>
                </c:pt>
                <c:pt idx="186">
                  <c:v>2012.5833333333333</c:v>
                </c:pt>
                <c:pt idx="187">
                  <c:v>2012.6666666666667</c:v>
                </c:pt>
                <c:pt idx="188">
                  <c:v>2012.75</c:v>
                </c:pt>
                <c:pt idx="189">
                  <c:v>2012.8333333333333</c:v>
                </c:pt>
                <c:pt idx="190">
                  <c:v>2012.9166666666667</c:v>
                </c:pt>
                <c:pt idx="191">
                  <c:v>2013</c:v>
                </c:pt>
                <c:pt idx="192">
                  <c:v>2013.0833333333333</c:v>
                </c:pt>
                <c:pt idx="193">
                  <c:v>2013.1666666666667</c:v>
                </c:pt>
                <c:pt idx="194">
                  <c:v>2013.25</c:v>
                </c:pt>
                <c:pt idx="195">
                  <c:v>2013.3333333333333</c:v>
                </c:pt>
                <c:pt idx="196">
                  <c:v>2013.4166666666667</c:v>
                </c:pt>
                <c:pt idx="197">
                  <c:v>2013.5</c:v>
                </c:pt>
                <c:pt idx="198">
                  <c:v>2013.5833333333333</c:v>
                </c:pt>
                <c:pt idx="199">
                  <c:v>2013.6666666666667</c:v>
                </c:pt>
                <c:pt idx="200">
                  <c:v>2013.75</c:v>
                </c:pt>
                <c:pt idx="201">
                  <c:v>2013.8333333333333</c:v>
                </c:pt>
                <c:pt idx="202">
                  <c:v>2013.9166666666667</c:v>
                </c:pt>
                <c:pt idx="203">
                  <c:v>2014</c:v>
                </c:pt>
                <c:pt idx="204">
                  <c:v>2014.0833333333333</c:v>
                </c:pt>
                <c:pt idx="205">
                  <c:v>2014.1666666666667</c:v>
                </c:pt>
                <c:pt idx="206">
                  <c:v>2014.25</c:v>
                </c:pt>
                <c:pt idx="207">
                  <c:v>2014.3333333333333</c:v>
                </c:pt>
                <c:pt idx="208">
                  <c:v>2014.4166666666667</c:v>
                </c:pt>
                <c:pt idx="209">
                  <c:v>2014.5</c:v>
                </c:pt>
                <c:pt idx="210">
                  <c:v>2014.5833333333333</c:v>
                </c:pt>
                <c:pt idx="211">
                  <c:v>2014.6666666666667</c:v>
                </c:pt>
                <c:pt idx="212">
                  <c:v>2014.75</c:v>
                </c:pt>
                <c:pt idx="213">
                  <c:v>2014.8333333333333</c:v>
                </c:pt>
                <c:pt idx="214">
                  <c:v>2014.9166666666667</c:v>
                </c:pt>
                <c:pt idx="215">
                  <c:v>2015</c:v>
                </c:pt>
                <c:pt idx="216">
                  <c:v>2015.0833333333333</c:v>
                </c:pt>
                <c:pt idx="217">
                  <c:v>2015.1666666666667</c:v>
                </c:pt>
                <c:pt idx="218">
                  <c:v>2015.25</c:v>
                </c:pt>
                <c:pt idx="219">
                  <c:v>2015.3333333333333</c:v>
                </c:pt>
                <c:pt idx="220">
                  <c:v>2015.4166666666667</c:v>
                </c:pt>
                <c:pt idx="221">
                  <c:v>2015.5</c:v>
                </c:pt>
                <c:pt idx="222">
                  <c:v>2015.5833333333333</c:v>
                </c:pt>
                <c:pt idx="223">
                  <c:v>2015.6666666666667</c:v>
                </c:pt>
                <c:pt idx="224">
                  <c:v>2015.75</c:v>
                </c:pt>
                <c:pt idx="225">
                  <c:v>2015.8333333333333</c:v>
                </c:pt>
                <c:pt idx="226">
                  <c:v>2015.9166666666667</c:v>
                </c:pt>
                <c:pt idx="227">
                  <c:v>2016</c:v>
                </c:pt>
                <c:pt idx="228">
                  <c:v>2016.0833333333333</c:v>
                </c:pt>
                <c:pt idx="229">
                  <c:v>2016.1666666666667</c:v>
                </c:pt>
                <c:pt idx="230">
                  <c:v>2016.25</c:v>
                </c:pt>
                <c:pt idx="231">
                  <c:v>2016.3333333333333</c:v>
                </c:pt>
                <c:pt idx="232">
                  <c:v>2016.4166666666667</c:v>
                </c:pt>
                <c:pt idx="233">
                  <c:v>2016.5</c:v>
                </c:pt>
                <c:pt idx="234">
                  <c:v>2016.5833333333333</c:v>
                </c:pt>
                <c:pt idx="235">
                  <c:v>2016.6666666666667</c:v>
                </c:pt>
                <c:pt idx="236">
                  <c:v>2016.75</c:v>
                </c:pt>
                <c:pt idx="237">
                  <c:v>2016.8333333333333</c:v>
                </c:pt>
                <c:pt idx="238">
                  <c:v>2016.9166666666667</c:v>
                </c:pt>
                <c:pt idx="239">
                  <c:v>2017</c:v>
                </c:pt>
                <c:pt idx="240">
                  <c:v>2017.0833333333333</c:v>
                </c:pt>
                <c:pt idx="241">
                  <c:v>2017.1666666666667</c:v>
                </c:pt>
                <c:pt idx="242">
                  <c:v>2017.25</c:v>
                </c:pt>
                <c:pt idx="243">
                  <c:v>2017.3333333333333</c:v>
                </c:pt>
                <c:pt idx="244">
                  <c:v>2017.4166666666667</c:v>
                </c:pt>
                <c:pt idx="245">
                  <c:v>2017.5</c:v>
                </c:pt>
                <c:pt idx="246">
                  <c:v>2017.5833333333333</c:v>
                </c:pt>
                <c:pt idx="247">
                  <c:v>2017.6666666666667</c:v>
                </c:pt>
                <c:pt idx="248">
                  <c:v>2017.75</c:v>
                </c:pt>
                <c:pt idx="249">
                  <c:v>2017.8333333333333</c:v>
                </c:pt>
                <c:pt idx="250">
                  <c:v>2017.9166666666667</c:v>
                </c:pt>
                <c:pt idx="251">
                  <c:v>2018</c:v>
                </c:pt>
                <c:pt idx="252">
                  <c:v>2018.0833333333333</c:v>
                </c:pt>
                <c:pt idx="253">
                  <c:v>2018.1666666666667</c:v>
                </c:pt>
                <c:pt idx="254">
                  <c:v>2018.25</c:v>
                </c:pt>
                <c:pt idx="255">
                  <c:v>2018.3333333333333</c:v>
                </c:pt>
                <c:pt idx="256">
                  <c:v>2018.4166666666667</c:v>
                </c:pt>
                <c:pt idx="257">
                  <c:v>2018.5</c:v>
                </c:pt>
                <c:pt idx="258">
                  <c:v>2018.5833333333333</c:v>
                </c:pt>
                <c:pt idx="259">
                  <c:v>2018.6666666666667</c:v>
                </c:pt>
                <c:pt idx="260">
                  <c:v>2018.75</c:v>
                </c:pt>
                <c:pt idx="261">
                  <c:v>2018.8333333333333</c:v>
                </c:pt>
                <c:pt idx="262">
                  <c:v>2018.9166666666667</c:v>
                </c:pt>
                <c:pt idx="263">
                  <c:v>2019</c:v>
                </c:pt>
                <c:pt idx="264">
                  <c:v>2019.0833333333333</c:v>
                </c:pt>
                <c:pt idx="265">
                  <c:v>2019.1666666666667</c:v>
                </c:pt>
                <c:pt idx="266">
                  <c:v>2019.25</c:v>
                </c:pt>
                <c:pt idx="267">
                  <c:v>2019.3333333333333</c:v>
                </c:pt>
                <c:pt idx="268">
                  <c:v>2019.4166666666667</c:v>
                </c:pt>
                <c:pt idx="269">
                  <c:v>2019.5</c:v>
                </c:pt>
                <c:pt idx="270">
                  <c:v>2019.5833333333333</c:v>
                </c:pt>
                <c:pt idx="271">
                  <c:v>2019.6666666666667</c:v>
                </c:pt>
                <c:pt idx="272">
                  <c:v>2019.75</c:v>
                </c:pt>
                <c:pt idx="273">
                  <c:v>2019.8333333333333</c:v>
                </c:pt>
                <c:pt idx="274">
                  <c:v>2019.9166666666667</c:v>
                </c:pt>
                <c:pt idx="275">
                  <c:v>2020</c:v>
                </c:pt>
              </c:numCache>
            </c:numRef>
          </c:xVal>
          <c:yVal>
            <c:numRef>
              <c:f>Thermosphere!$F$25:$F$300</c:f>
              <c:numCache>
                <c:formatCode>General</c:formatCode>
                <c:ptCount val="276"/>
                <c:pt idx="0">
                  <c:v>19.5</c:v>
                </c:pt>
                <c:pt idx="1">
                  <c:v>21.8</c:v>
                </c:pt>
                <c:pt idx="2">
                  <c:v>24.5</c:v>
                </c:pt>
                <c:pt idx="3">
                  <c:v>27.4</c:v>
                </c:pt>
                <c:pt idx="4">
                  <c:v>30.5</c:v>
                </c:pt>
                <c:pt idx="5">
                  <c:v>33.9</c:v>
                </c:pt>
                <c:pt idx="6">
                  <c:v>37.6</c:v>
                </c:pt>
                <c:pt idx="7">
                  <c:v>41.4</c:v>
                </c:pt>
                <c:pt idx="8">
                  <c:v>45.3</c:v>
                </c:pt>
                <c:pt idx="9">
                  <c:v>49.4</c:v>
                </c:pt>
                <c:pt idx="10">
                  <c:v>53.6</c:v>
                </c:pt>
                <c:pt idx="11">
                  <c:v>58</c:v>
                </c:pt>
                <c:pt idx="12">
                  <c:v>62.3</c:v>
                </c:pt>
                <c:pt idx="13">
                  <c:v>66.8</c:v>
                </c:pt>
                <c:pt idx="14">
                  <c:v>71.2</c:v>
                </c:pt>
                <c:pt idx="15">
                  <c:v>75.7</c:v>
                </c:pt>
                <c:pt idx="16">
                  <c:v>80.099999999999994</c:v>
                </c:pt>
                <c:pt idx="17">
                  <c:v>84.6</c:v>
                </c:pt>
                <c:pt idx="18">
                  <c:v>88.9</c:v>
                </c:pt>
                <c:pt idx="19">
                  <c:v>93.2</c:v>
                </c:pt>
                <c:pt idx="20">
                  <c:v>97.5</c:v>
                </c:pt>
                <c:pt idx="21">
                  <c:v>101.6</c:v>
                </c:pt>
                <c:pt idx="22">
                  <c:v>105.7</c:v>
                </c:pt>
                <c:pt idx="23">
                  <c:v>109.6</c:v>
                </c:pt>
                <c:pt idx="24">
                  <c:v>113.4</c:v>
                </c:pt>
                <c:pt idx="25">
                  <c:v>117.1</c:v>
                </c:pt>
                <c:pt idx="26">
                  <c:v>120.6</c:v>
                </c:pt>
                <c:pt idx="27">
                  <c:v>124</c:v>
                </c:pt>
                <c:pt idx="28">
                  <c:v>127.2</c:v>
                </c:pt>
                <c:pt idx="29">
                  <c:v>130.19999999999999</c:v>
                </c:pt>
                <c:pt idx="30">
                  <c:v>133.1</c:v>
                </c:pt>
                <c:pt idx="31">
                  <c:v>135.80000000000001</c:v>
                </c:pt>
                <c:pt idx="32">
                  <c:v>138.30000000000001</c:v>
                </c:pt>
                <c:pt idx="33">
                  <c:v>140.69999999999999</c:v>
                </c:pt>
                <c:pt idx="34">
                  <c:v>142.80000000000001</c:v>
                </c:pt>
                <c:pt idx="35">
                  <c:v>144.80000000000001</c:v>
                </c:pt>
                <c:pt idx="36">
                  <c:v>146.6</c:v>
                </c:pt>
                <c:pt idx="37">
                  <c:v>148.19999999999999</c:v>
                </c:pt>
                <c:pt idx="38">
                  <c:v>149.6</c:v>
                </c:pt>
                <c:pt idx="39">
                  <c:v>150.80000000000001</c:v>
                </c:pt>
                <c:pt idx="40">
                  <c:v>151.9</c:v>
                </c:pt>
                <c:pt idx="41">
                  <c:v>152.69999999999999</c:v>
                </c:pt>
                <c:pt idx="42">
                  <c:v>153.4</c:v>
                </c:pt>
                <c:pt idx="43">
                  <c:v>153.9</c:v>
                </c:pt>
                <c:pt idx="44">
                  <c:v>154.19999999999999</c:v>
                </c:pt>
                <c:pt idx="45">
                  <c:v>154.4</c:v>
                </c:pt>
                <c:pt idx="46">
                  <c:v>154.30000000000001</c:v>
                </c:pt>
                <c:pt idx="47">
                  <c:v>154.1</c:v>
                </c:pt>
                <c:pt idx="48">
                  <c:v>153.80000000000001</c:v>
                </c:pt>
                <c:pt idx="49">
                  <c:v>153.19999999999999</c:v>
                </c:pt>
                <c:pt idx="50">
                  <c:v>152.5</c:v>
                </c:pt>
                <c:pt idx="51">
                  <c:v>151.69999999999999</c:v>
                </c:pt>
                <c:pt idx="52">
                  <c:v>150.69999999999999</c:v>
                </c:pt>
                <c:pt idx="53">
                  <c:v>149.6</c:v>
                </c:pt>
                <c:pt idx="54">
                  <c:v>148.30000000000001</c:v>
                </c:pt>
                <c:pt idx="55">
                  <c:v>146.9</c:v>
                </c:pt>
                <c:pt idx="56">
                  <c:v>145.4</c:v>
                </c:pt>
                <c:pt idx="57">
                  <c:v>143.80000000000001</c:v>
                </c:pt>
                <c:pt idx="58">
                  <c:v>142</c:v>
                </c:pt>
                <c:pt idx="59">
                  <c:v>140.19999999999999</c:v>
                </c:pt>
                <c:pt idx="60">
                  <c:v>138.19999999999999</c:v>
                </c:pt>
                <c:pt idx="61">
                  <c:v>136.19999999999999</c:v>
                </c:pt>
                <c:pt idx="62">
                  <c:v>134</c:v>
                </c:pt>
                <c:pt idx="63">
                  <c:v>131.80000000000001</c:v>
                </c:pt>
                <c:pt idx="64">
                  <c:v>129.5</c:v>
                </c:pt>
                <c:pt idx="65">
                  <c:v>127.1</c:v>
                </c:pt>
                <c:pt idx="66">
                  <c:v>124.7</c:v>
                </c:pt>
                <c:pt idx="67">
                  <c:v>122.2</c:v>
                </c:pt>
                <c:pt idx="68">
                  <c:v>119.7</c:v>
                </c:pt>
                <c:pt idx="69">
                  <c:v>117.1</c:v>
                </c:pt>
                <c:pt idx="70">
                  <c:v>114.5</c:v>
                </c:pt>
                <c:pt idx="71">
                  <c:v>111.8</c:v>
                </c:pt>
                <c:pt idx="72">
                  <c:v>109.1</c:v>
                </c:pt>
                <c:pt idx="73">
                  <c:v>106.4</c:v>
                </c:pt>
                <c:pt idx="74">
                  <c:v>103.7</c:v>
                </c:pt>
                <c:pt idx="75">
                  <c:v>101</c:v>
                </c:pt>
                <c:pt idx="76">
                  <c:v>98.2</c:v>
                </c:pt>
                <c:pt idx="77">
                  <c:v>95.5</c:v>
                </c:pt>
                <c:pt idx="78">
                  <c:v>92.8</c:v>
                </c:pt>
                <c:pt idx="79">
                  <c:v>90.1</c:v>
                </c:pt>
                <c:pt idx="80">
                  <c:v>87.3</c:v>
                </c:pt>
                <c:pt idx="81">
                  <c:v>84.7</c:v>
                </c:pt>
                <c:pt idx="82">
                  <c:v>82</c:v>
                </c:pt>
                <c:pt idx="83">
                  <c:v>79.3</c:v>
                </c:pt>
                <c:pt idx="84">
                  <c:v>76.7</c:v>
                </c:pt>
                <c:pt idx="85">
                  <c:v>74.2</c:v>
                </c:pt>
                <c:pt idx="86">
                  <c:v>71.599999999999994</c:v>
                </c:pt>
                <c:pt idx="87">
                  <c:v>69.099999999999994</c:v>
                </c:pt>
                <c:pt idx="88">
                  <c:v>66.599999999999994</c:v>
                </c:pt>
                <c:pt idx="89">
                  <c:v>64.2</c:v>
                </c:pt>
                <c:pt idx="90">
                  <c:v>61.9</c:v>
                </c:pt>
                <c:pt idx="91">
                  <c:v>59.5</c:v>
                </c:pt>
                <c:pt idx="92">
                  <c:v>57.3</c:v>
                </c:pt>
                <c:pt idx="93">
                  <c:v>55</c:v>
                </c:pt>
                <c:pt idx="94">
                  <c:v>52.9</c:v>
                </c:pt>
                <c:pt idx="95">
                  <c:v>50.7</c:v>
                </c:pt>
                <c:pt idx="96">
                  <c:v>48.7</c:v>
                </c:pt>
                <c:pt idx="97">
                  <c:v>46.7</c:v>
                </c:pt>
                <c:pt idx="98">
                  <c:v>44.7</c:v>
                </c:pt>
                <c:pt idx="99">
                  <c:v>42.8</c:v>
                </c:pt>
                <c:pt idx="100">
                  <c:v>41</c:v>
                </c:pt>
                <c:pt idx="101">
                  <c:v>39.200000000000003</c:v>
                </c:pt>
                <c:pt idx="102">
                  <c:v>37.5</c:v>
                </c:pt>
                <c:pt idx="103">
                  <c:v>35.799999999999997</c:v>
                </c:pt>
                <c:pt idx="104">
                  <c:v>34.200000000000003</c:v>
                </c:pt>
                <c:pt idx="105">
                  <c:v>32.700000000000003</c:v>
                </c:pt>
                <c:pt idx="106">
                  <c:v>31.2</c:v>
                </c:pt>
                <c:pt idx="107">
                  <c:v>29.7</c:v>
                </c:pt>
                <c:pt idx="108">
                  <c:v>28.3</c:v>
                </c:pt>
                <c:pt idx="109">
                  <c:v>27</c:v>
                </c:pt>
                <c:pt idx="110">
                  <c:v>25.7</c:v>
                </c:pt>
                <c:pt idx="111">
                  <c:v>24.4</c:v>
                </c:pt>
                <c:pt idx="112">
                  <c:v>23.3</c:v>
                </c:pt>
                <c:pt idx="113">
                  <c:v>22.1</c:v>
                </c:pt>
                <c:pt idx="114">
                  <c:v>21</c:v>
                </c:pt>
                <c:pt idx="115">
                  <c:v>20</c:v>
                </c:pt>
                <c:pt idx="116">
                  <c:v>19</c:v>
                </c:pt>
                <c:pt idx="117">
                  <c:v>18</c:v>
                </c:pt>
                <c:pt idx="118">
                  <c:v>17.100000000000001</c:v>
                </c:pt>
                <c:pt idx="119">
                  <c:v>16.2</c:v>
                </c:pt>
                <c:pt idx="120">
                  <c:v>15.4</c:v>
                </c:pt>
                <c:pt idx="121">
                  <c:v>14.6</c:v>
                </c:pt>
                <c:pt idx="122">
                  <c:v>13.8</c:v>
                </c:pt>
                <c:pt idx="123">
                  <c:v>13.1</c:v>
                </c:pt>
                <c:pt idx="124">
                  <c:v>12.4</c:v>
                </c:pt>
                <c:pt idx="125">
                  <c:v>11.8</c:v>
                </c:pt>
                <c:pt idx="126">
                  <c:v>11.2</c:v>
                </c:pt>
                <c:pt idx="127">
                  <c:v>10.6</c:v>
                </c:pt>
                <c:pt idx="128">
                  <c:v>10</c:v>
                </c:pt>
                <c:pt idx="129">
                  <c:v>9.5</c:v>
                </c:pt>
                <c:pt idx="130">
                  <c:v>8.9</c:v>
                </c:pt>
                <c:pt idx="131">
                  <c:v>8.5</c:v>
                </c:pt>
                <c:pt idx="132">
                  <c:v>8</c:v>
                </c:pt>
                <c:pt idx="133">
                  <c:v>7.6</c:v>
                </c:pt>
                <c:pt idx="134">
                  <c:v>7.2</c:v>
                </c:pt>
                <c:pt idx="135">
                  <c:v>6.8</c:v>
                </c:pt>
                <c:pt idx="136">
                  <c:v>6.4</c:v>
                </c:pt>
                <c:pt idx="137">
                  <c:v>6</c:v>
                </c:pt>
                <c:pt idx="138">
                  <c:v>5.7</c:v>
                </c:pt>
                <c:pt idx="139">
                  <c:v>5.4</c:v>
                </c:pt>
                <c:pt idx="140">
                  <c:v>5.0999999999999996</c:v>
                </c:pt>
                <c:pt idx="141">
                  <c:v>4.8</c:v>
                </c:pt>
                <c:pt idx="142">
                  <c:v>4.7</c:v>
                </c:pt>
                <c:pt idx="143">
                  <c:v>4.5999999999999996</c:v>
                </c:pt>
                <c:pt idx="144">
                  <c:v>4.8</c:v>
                </c:pt>
                <c:pt idx="145">
                  <c:v>5.2</c:v>
                </c:pt>
                <c:pt idx="146">
                  <c:v>5.8</c:v>
                </c:pt>
                <c:pt idx="147">
                  <c:v>6.6</c:v>
                </c:pt>
                <c:pt idx="148">
                  <c:v>7.7</c:v>
                </c:pt>
                <c:pt idx="149">
                  <c:v>8.9</c:v>
                </c:pt>
                <c:pt idx="150">
                  <c:v>10.4</c:v>
                </c:pt>
                <c:pt idx="151">
                  <c:v>12</c:v>
                </c:pt>
                <c:pt idx="152">
                  <c:v>13.7</c:v>
                </c:pt>
                <c:pt idx="153">
                  <c:v>15.7</c:v>
                </c:pt>
                <c:pt idx="154">
                  <c:v>17.8</c:v>
                </c:pt>
                <c:pt idx="155">
                  <c:v>20</c:v>
                </c:pt>
                <c:pt idx="156">
                  <c:v>22.3</c:v>
                </c:pt>
                <c:pt idx="157">
                  <c:v>24.7</c:v>
                </c:pt>
                <c:pt idx="158">
                  <c:v>27.3</c:v>
                </c:pt>
                <c:pt idx="159">
                  <c:v>29.9</c:v>
                </c:pt>
                <c:pt idx="160">
                  <c:v>32.5</c:v>
                </c:pt>
                <c:pt idx="161">
                  <c:v>35.299999999999997</c:v>
                </c:pt>
                <c:pt idx="162">
                  <c:v>38</c:v>
                </c:pt>
                <c:pt idx="163">
                  <c:v>40.799999999999997</c:v>
                </c:pt>
                <c:pt idx="164">
                  <c:v>43.6</c:v>
                </c:pt>
                <c:pt idx="165">
                  <c:v>46.5</c:v>
                </c:pt>
                <c:pt idx="166">
                  <c:v>49.3</c:v>
                </c:pt>
                <c:pt idx="167">
                  <c:v>52.1</c:v>
                </c:pt>
                <c:pt idx="168">
                  <c:v>54.8</c:v>
                </c:pt>
                <c:pt idx="169">
                  <c:v>57.6</c:v>
                </c:pt>
                <c:pt idx="170">
                  <c:v>60.2</c:v>
                </c:pt>
                <c:pt idx="171">
                  <c:v>62.9</c:v>
                </c:pt>
                <c:pt idx="172">
                  <c:v>65.400000000000006</c:v>
                </c:pt>
                <c:pt idx="173">
                  <c:v>67.900000000000006</c:v>
                </c:pt>
                <c:pt idx="174">
                  <c:v>70.400000000000006</c:v>
                </c:pt>
                <c:pt idx="175">
                  <c:v>72.7</c:v>
                </c:pt>
                <c:pt idx="176">
                  <c:v>75</c:v>
                </c:pt>
                <c:pt idx="177">
                  <c:v>77.099999999999994</c:v>
                </c:pt>
                <c:pt idx="178">
                  <c:v>79.2</c:v>
                </c:pt>
                <c:pt idx="179">
                  <c:v>81.2</c:v>
                </c:pt>
                <c:pt idx="180">
                  <c:v>83</c:v>
                </c:pt>
                <c:pt idx="181">
                  <c:v>84.8</c:v>
                </c:pt>
                <c:pt idx="182">
                  <c:v>86.4</c:v>
                </c:pt>
                <c:pt idx="183">
                  <c:v>88</c:v>
                </c:pt>
                <c:pt idx="184">
                  <c:v>89.4</c:v>
                </c:pt>
                <c:pt idx="185">
                  <c:v>90.7</c:v>
                </c:pt>
                <c:pt idx="186">
                  <c:v>91.9</c:v>
                </c:pt>
                <c:pt idx="187">
                  <c:v>93</c:v>
                </c:pt>
                <c:pt idx="188">
                  <c:v>94</c:v>
                </c:pt>
                <c:pt idx="189">
                  <c:v>94.9</c:v>
                </c:pt>
                <c:pt idx="190">
                  <c:v>95.6</c:v>
                </c:pt>
                <c:pt idx="191">
                  <c:v>96.3</c:v>
                </c:pt>
                <c:pt idx="192">
                  <c:v>96.8</c:v>
                </c:pt>
                <c:pt idx="193">
                  <c:v>97.2</c:v>
                </c:pt>
                <c:pt idx="194">
                  <c:v>97.5</c:v>
                </c:pt>
                <c:pt idx="195">
                  <c:v>97.7</c:v>
                </c:pt>
                <c:pt idx="196">
                  <c:v>97.8</c:v>
                </c:pt>
                <c:pt idx="197">
                  <c:v>97.7</c:v>
                </c:pt>
                <c:pt idx="198">
                  <c:v>97.6</c:v>
                </c:pt>
                <c:pt idx="199">
                  <c:v>97.4</c:v>
                </c:pt>
                <c:pt idx="200">
                  <c:v>97.1</c:v>
                </c:pt>
                <c:pt idx="201">
                  <c:v>96.6</c:v>
                </c:pt>
                <c:pt idx="202">
                  <c:v>96.1</c:v>
                </c:pt>
                <c:pt idx="203">
                  <c:v>95.5</c:v>
                </c:pt>
                <c:pt idx="204">
                  <c:v>94.8</c:v>
                </c:pt>
                <c:pt idx="205">
                  <c:v>94.1</c:v>
                </c:pt>
                <c:pt idx="206">
                  <c:v>93.2</c:v>
                </c:pt>
                <c:pt idx="207">
                  <c:v>92.3</c:v>
                </c:pt>
                <c:pt idx="208">
                  <c:v>91.3</c:v>
                </c:pt>
                <c:pt idx="209">
                  <c:v>90.2</c:v>
                </c:pt>
                <c:pt idx="210">
                  <c:v>89.1</c:v>
                </c:pt>
                <c:pt idx="211">
                  <c:v>87.9</c:v>
                </c:pt>
                <c:pt idx="212">
                  <c:v>86.6</c:v>
                </c:pt>
                <c:pt idx="213">
                  <c:v>85.3</c:v>
                </c:pt>
                <c:pt idx="214">
                  <c:v>84</c:v>
                </c:pt>
                <c:pt idx="215">
                  <c:v>82.6</c:v>
                </c:pt>
                <c:pt idx="216">
                  <c:v>81.099999999999994</c:v>
                </c:pt>
                <c:pt idx="217">
                  <c:v>79.599999999999994</c:v>
                </c:pt>
                <c:pt idx="218">
                  <c:v>78.099999999999994</c:v>
                </c:pt>
                <c:pt idx="219">
                  <c:v>76.5</c:v>
                </c:pt>
                <c:pt idx="220">
                  <c:v>75</c:v>
                </c:pt>
                <c:pt idx="221">
                  <c:v>73.3</c:v>
                </c:pt>
                <c:pt idx="222">
                  <c:v>71.7</c:v>
                </c:pt>
                <c:pt idx="223">
                  <c:v>70.099999999999994</c:v>
                </c:pt>
                <c:pt idx="224">
                  <c:v>68.400000000000006</c:v>
                </c:pt>
                <c:pt idx="225">
                  <c:v>66.7</c:v>
                </c:pt>
                <c:pt idx="226">
                  <c:v>65</c:v>
                </c:pt>
                <c:pt idx="227">
                  <c:v>63.4</c:v>
                </c:pt>
                <c:pt idx="228">
                  <c:v>61.7</c:v>
                </c:pt>
                <c:pt idx="229">
                  <c:v>60</c:v>
                </c:pt>
                <c:pt idx="230">
                  <c:v>58.3</c:v>
                </c:pt>
                <c:pt idx="231">
                  <c:v>56.6</c:v>
                </c:pt>
                <c:pt idx="232">
                  <c:v>54.9</c:v>
                </c:pt>
                <c:pt idx="233">
                  <c:v>53.3</c:v>
                </c:pt>
                <c:pt idx="234">
                  <c:v>51.6</c:v>
                </c:pt>
                <c:pt idx="235">
                  <c:v>50</c:v>
                </c:pt>
                <c:pt idx="236">
                  <c:v>48.4</c:v>
                </c:pt>
                <c:pt idx="237">
                  <c:v>46.8</c:v>
                </c:pt>
                <c:pt idx="238">
                  <c:v>45.3</c:v>
                </c:pt>
                <c:pt idx="239">
                  <c:v>43.7</c:v>
                </c:pt>
                <c:pt idx="240">
                  <c:v>42.2</c:v>
                </c:pt>
                <c:pt idx="241">
                  <c:v>40.700000000000003</c:v>
                </c:pt>
                <c:pt idx="242">
                  <c:v>39.299999999999997</c:v>
                </c:pt>
                <c:pt idx="243">
                  <c:v>37.799999999999997</c:v>
                </c:pt>
                <c:pt idx="244">
                  <c:v>36.4</c:v>
                </c:pt>
                <c:pt idx="245">
                  <c:v>35</c:v>
                </c:pt>
                <c:pt idx="246">
                  <c:v>33.700000000000003</c:v>
                </c:pt>
                <c:pt idx="247">
                  <c:v>32.4</c:v>
                </c:pt>
                <c:pt idx="248">
                  <c:v>31.1</c:v>
                </c:pt>
                <c:pt idx="249">
                  <c:v>29.9</c:v>
                </c:pt>
                <c:pt idx="250">
                  <c:v>28.7</c:v>
                </c:pt>
                <c:pt idx="251">
                  <c:v>27.5</c:v>
                </c:pt>
                <c:pt idx="252">
                  <c:v>26.4</c:v>
                </c:pt>
                <c:pt idx="253">
                  <c:v>25.3</c:v>
                </c:pt>
                <c:pt idx="254">
                  <c:v>24.2</c:v>
                </c:pt>
                <c:pt idx="255">
                  <c:v>23.2</c:v>
                </c:pt>
                <c:pt idx="256">
                  <c:v>22.2</c:v>
                </c:pt>
                <c:pt idx="257">
                  <c:v>21.2</c:v>
                </c:pt>
                <c:pt idx="258">
                  <c:v>20.3</c:v>
                </c:pt>
                <c:pt idx="259">
                  <c:v>19.399999999999999</c:v>
                </c:pt>
                <c:pt idx="260">
                  <c:v>18.5</c:v>
                </c:pt>
                <c:pt idx="261">
                  <c:v>17.600000000000001</c:v>
                </c:pt>
                <c:pt idx="262">
                  <c:v>16.8</c:v>
                </c:pt>
                <c:pt idx="263">
                  <c:v>16.100000000000001</c:v>
                </c:pt>
                <c:pt idx="264">
                  <c:v>15.3</c:v>
                </c:pt>
                <c:pt idx="265">
                  <c:v>14.6</c:v>
                </c:pt>
                <c:pt idx="266">
                  <c:v>13.9</c:v>
                </c:pt>
                <c:pt idx="267">
                  <c:v>13.2</c:v>
                </c:pt>
                <c:pt idx="268">
                  <c:v>12.6</c:v>
                </c:pt>
                <c:pt idx="269">
                  <c:v>12</c:v>
                </c:pt>
                <c:pt idx="270">
                  <c:v>11.4</c:v>
                </c:pt>
                <c:pt idx="271">
                  <c:v>10.9</c:v>
                </c:pt>
                <c:pt idx="272">
                  <c:v>10.3</c:v>
                </c:pt>
                <c:pt idx="273">
                  <c:v>9.8000000000000007</c:v>
                </c:pt>
                <c:pt idx="274">
                  <c:v>9.3000000000000007</c:v>
                </c:pt>
                <c:pt idx="275">
                  <c:v>8.9</c:v>
                </c:pt>
              </c:numCache>
            </c:numRef>
          </c:yVal>
          <c:smooth val="1"/>
          <c:extLst>
            <c:ext xmlns:c16="http://schemas.microsoft.com/office/drawing/2014/chart" uri="{C3380CC4-5D6E-409C-BE32-E72D297353CC}">
              <c16:uniqueId val="{00000000-3A8E-4E9C-BC65-455AF117D297}"/>
            </c:ext>
          </c:extLst>
        </c:ser>
        <c:ser>
          <c:idx val="1"/>
          <c:order val="1"/>
          <c:tx>
            <c:strRef>
              <c:f>Thermosphere!$G$24</c:f>
              <c:strCache>
                <c:ptCount val="1"/>
                <c:pt idx="0">
                  <c:v>R (50%)</c:v>
                </c:pt>
              </c:strCache>
            </c:strRef>
          </c:tx>
          <c:marker>
            <c:symbol val="none"/>
          </c:marker>
          <c:xVal>
            <c:numRef>
              <c:f>Thermosphere!$E$25:$E$300</c:f>
              <c:numCache>
                <c:formatCode>0.00</c:formatCode>
                <c:ptCount val="276"/>
                <c:pt idx="0">
                  <c:v>1997.0833333333333</c:v>
                </c:pt>
                <c:pt idx="1">
                  <c:v>1997.1666666666667</c:v>
                </c:pt>
                <c:pt idx="2">
                  <c:v>1997.25</c:v>
                </c:pt>
                <c:pt idx="3">
                  <c:v>1997.3333333333333</c:v>
                </c:pt>
                <c:pt idx="4">
                  <c:v>1997.4166666666667</c:v>
                </c:pt>
                <c:pt idx="5">
                  <c:v>1997.5</c:v>
                </c:pt>
                <c:pt idx="6">
                  <c:v>1997.5833333333333</c:v>
                </c:pt>
                <c:pt idx="7">
                  <c:v>1997.6666666666667</c:v>
                </c:pt>
                <c:pt idx="8">
                  <c:v>1997.75</c:v>
                </c:pt>
                <c:pt idx="9">
                  <c:v>1997.8333333333333</c:v>
                </c:pt>
                <c:pt idx="10">
                  <c:v>1997.9166666666667</c:v>
                </c:pt>
                <c:pt idx="11">
                  <c:v>1998</c:v>
                </c:pt>
                <c:pt idx="12">
                  <c:v>1998.0833333333333</c:v>
                </c:pt>
                <c:pt idx="13">
                  <c:v>1998.1666666666667</c:v>
                </c:pt>
                <c:pt idx="14">
                  <c:v>1998.25</c:v>
                </c:pt>
                <c:pt idx="15">
                  <c:v>1998.3333333333333</c:v>
                </c:pt>
                <c:pt idx="16">
                  <c:v>1998.4166666666667</c:v>
                </c:pt>
                <c:pt idx="17">
                  <c:v>1998.5</c:v>
                </c:pt>
                <c:pt idx="18">
                  <c:v>1998.5833333333333</c:v>
                </c:pt>
                <c:pt idx="19">
                  <c:v>1998.6666666666667</c:v>
                </c:pt>
                <c:pt idx="20">
                  <c:v>1998.75</c:v>
                </c:pt>
                <c:pt idx="21">
                  <c:v>1998.8333333333333</c:v>
                </c:pt>
                <c:pt idx="22">
                  <c:v>1998.9166666666667</c:v>
                </c:pt>
                <c:pt idx="23">
                  <c:v>1999</c:v>
                </c:pt>
                <c:pt idx="24">
                  <c:v>1999.0833333333333</c:v>
                </c:pt>
                <c:pt idx="25">
                  <c:v>1999.1666666666667</c:v>
                </c:pt>
                <c:pt idx="26">
                  <c:v>1999.25</c:v>
                </c:pt>
                <c:pt idx="27">
                  <c:v>1999.3333333333333</c:v>
                </c:pt>
                <c:pt idx="28">
                  <c:v>1999.4166666666667</c:v>
                </c:pt>
                <c:pt idx="29">
                  <c:v>1999.5</c:v>
                </c:pt>
                <c:pt idx="30">
                  <c:v>1999.5833333333333</c:v>
                </c:pt>
                <c:pt idx="31">
                  <c:v>1999.6666666666667</c:v>
                </c:pt>
                <c:pt idx="32">
                  <c:v>1999.75</c:v>
                </c:pt>
                <c:pt idx="33">
                  <c:v>1999.8333333333333</c:v>
                </c:pt>
                <c:pt idx="34">
                  <c:v>1999.9166666666667</c:v>
                </c:pt>
                <c:pt idx="35">
                  <c:v>2000</c:v>
                </c:pt>
                <c:pt idx="36">
                  <c:v>2000.0833333333333</c:v>
                </c:pt>
                <c:pt idx="37">
                  <c:v>2000.1666666666667</c:v>
                </c:pt>
                <c:pt idx="38">
                  <c:v>2000.25</c:v>
                </c:pt>
                <c:pt idx="39">
                  <c:v>2000.3333333333333</c:v>
                </c:pt>
                <c:pt idx="40">
                  <c:v>2000.4166666666667</c:v>
                </c:pt>
                <c:pt idx="41">
                  <c:v>2000.5</c:v>
                </c:pt>
                <c:pt idx="42">
                  <c:v>2000.5833333333333</c:v>
                </c:pt>
                <c:pt idx="43">
                  <c:v>2000.6666666666667</c:v>
                </c:pt>
                <c:pt idx="44">
                  <c:v>2000.75</c:v>
                </c:pt>
                <c:pt idx="45">
                  <c:v>2000.8333333333333</c:v>
                </c:pt>
                <c:pt idx="46">
                  <c:v>2000.9166666666667</c:v>
                </c:pt>
                <c:pt idx="47">
                  <c:v>2001</c:v>
                </c:pt>
                <c:pt idx="48">
                  <c:v>2001.0833333333333</c:v>
                </c:pt>
                <c:pt idx="49">
                  <c:v>2001.1666666666667</c:v>
                </c:pt>
                <c:pt idx="50">
                  <c:v>2001.25</c:v>
                </c:pt>
                <c:pt idx="51">
                  <c:v>2001.3333333333333</c:v>
                </c:pt>
                <c:pt idx="52">
                  <c:v>2001.4166666666667</c:v>
                </c:pt>
                <c:pt idx="53">
                  <c:v>2001.5</c:v>
                </c:pt>
                <c:pt idx="54">
                  <c:v>2001.5833333333333</c:v>
                </c:pt>
                <c:pt idx="55">
                  <c:v>2001.6666666666667</c:v>
                </c:pt>
                <c:pt idx="56">
                  <c:v>2001.75</c:v>
                </c:pt>
                <c:pt idx="57">
                  <c:v>2001.8333333333333</c:v>
                </c:pt>
                <c:pt idx="58">
                  <c:v>2001.9166666666667</c:v>
                </c:pt>
                <c:pt idx="59">
                  <c:v>2002</c:v>
                </c:pt>
                <c:pt idx="60">
                  <c:v>2002.0833333333333</c:v>
                </c:pt>
                <c:pt idx="61">
                  <c:v>2002.1666666666667</c:v>
                </c:pt>
                <c:pt idx="62">
                  <c:v>2002.25</c:v>
                </c:pt>
                <c:pt idx="63">
                  <c:v>2002.3333333333333</c:v>
                </c:pt>
                <c:pt idx="64">
                  <c:v>2002.4166666666667</c:v>
                </c:pt>
                <c:pt idx="65">
                  <c:v>2002.5</c:v>
                </c:pt>
                <c:pt idx="66">
                  <c:v>2002.5833333333333</c:v>
                </c:pt>
                <c:pt idx="67">
                  <c:v>2002.6666666666667</c:v>
                </c:pt>
                <c:pt idx="68">
                  <c:v>2002.75</c:v>
                </c:pt>
                <c:pt idx="69">
                  <c:v>2002.8333333333333</c:v>
                </c:pt>
                <c:pt idx="70">
                  <c:v>2002.9166666666667</c:v>
                </c:pt>
                <c:pt idx="71">
                  <c:v>2003</c:v>
                </c:pt>
                <c:pt idx="72">
                  <c:v>2003.0833333333333</c:v>
                </c:pt>
                <c:pt idx="73">
                  <c:v>2003.1666666666667</c:v>
                </c:pt>
                <c:pt idx="74">
                  <c:v>2003.25</c:v>
                </c:pt>
                <c:pt idx="75">
                  <c:v>2003.3333333333333</c:v>
                </c:pt>
                <c:pt idx="76">
                  <c:v>2003.4166666666667</c:v>
                </c:pt>
                <c:pt idx="77">
                  <c:v>2003.5</c:v>
                </c:pt>
                <c:pt idx="78">
                  <c:v>2003.5833333333333</c:v>
                </c:pt>
                <c:pt idx="79">
                  <c:v>2003.6666666666667</c:v>
                </c:pt>
                <c:pt idx="80">
                  <c:v>2003.75</c:v>
                </c:pt>
                <c:pt idx="81">
                  <c:v>2003.8333333333333</c:v>
                </c:pt>
                <c:pt idx="82">
                  <c:v>2003.9166666666667</c:v>
                </c:pt>
                <c:pt idx="83">
                  <c:v>2004</c:v>
                </c:pt>
                <c:pt idx="84">
                  <c:v>2004.0833333333333</c:v>
                </c:pt>
                <c:pt idx="85">
                  <c:v>2004.1666666666667</c:v>
                </c:pt>
                <c:pt idx="86">
                  <c:v>2004.25</c:v>
                </c:pt>
                <c:pt idx="87">
                  <c:v>2004.3333333333333</c:v>
                </c:pt>
                <c:pt idx="88">
                  <c:v>2004.4166666666667</c:v>
                </c:pt>
                <c:pt idx="89">
                  <c:v>2004.5</c:v>
                </c:pt>
                <c:pt idx="90">
                  <c:v>2004.5833333333333</c:v>
                </c:pt>
                <c:pt idx="91">
                  <c:v>2004.6666666666667</c:v>
                </c:pt>
                <c:pt idx="92">
                  <c:v>2004.75</c:v>
                </c:pt>
                <c:pt idx="93">
                  <c:v>2004.8333333333333</c:v>
                </c:pt>
                <c:pt idx="94">
                  <c:v>2004.9166666666667</c:v>
                </c:pt>
                <c:pt idx="95">
                  <c:v>2005</c:v>
                </c:pt>
                <c:pt idx="96">
                  <c:v>2005.0833333333333</c:v>
                </c:pt>
                <c:pt idx="97">
                  <c:v>2005.1666666666667</c:v>
                </c:pt>
                <c:pt idx="98">
                  <c:v>2005.25</c:v>
                </c:pt>
                <c:pt idx="99">
                  <c:v>2005.3333333333333</c:v>
                </c:pt>
                <c:pt idx="100">
                  <c:v>2005.4166666666667</c:v>
                </c:pt>
                <c:pt idx="101">
                  <c:v>2005.5</c:v>
                </c:pt>
                <c:pt idx="102">
                  <c:v>2005.5833333333333</c:v>
                </c:pt>
                <c:pt idx="103">
                  <c:v>2005.6666666666667</c:v>
                </c:pt>
                <c:pt idx="104">
                  <c:v>2005.75</c:v>
                </c:pt>
                <c:pt idx="105">
                  <c:v>2005.8333333333333</c:v>
                </c:pt>
                <c:pt idx="106">
                  <c:v>2005.9166666666667</c:v>
                </c:pt>
                <c:pt idx="107">
                  <c:v>2006</c:v>
                </c:pt>
                <c:pt idx="108">
                  <c:v>2006.0833333333333</c:v>
                </c:pt>
                <c:pt idx="109">
                  <c:v>2006.1666666666667</c:v>
                </c:pt>
                <c:pt idx="110">
                  <c:v>2006.25</c:v>
                </c:pt>
                <c:pt idx="111">
                  <c:v>2006.3333333333333</c:v>
                </c:pt>
                <c:pt idx="112">
                  <c:v>2006.4166666666667</c:v>
                </c:pt>
                <c:pt idx="113">
                  <c:v>2006.5</c:v>
                </c:pt>
                <c:pt idx="114">
                  <c:v>2006.5833333333333</c:v>
                </c:pt>
                <c:pt idx="115">
                  <c:v>2006.6666666666667</c:v>
                </c:pt>
                <c:pt idx="116">
                  <c:v>2006.75</c:v>
                </c:pt>
                <c:pt idx="117">
                  <c:v>2006.8333333333333</c:v>
                </c:pt>
                <c:pt idx="118">
                  <c:v>2006.9166666666667</c:v>
                </c:pt>
                <c:pt idx="119">
                  <c:v>2007</c:v>
                </c:pt>
                <c:pt idx="120">
                  <c:v>2007.0833333333333</c:v>
                </c:pt>
                <c:pt idx="121">
                  <c:v>2007.1666666666667</c:v>
                </c:pt>
                <c:pt idx="122">
                  <c:v>2007.25</c:v>
                </c:pt>
                <c:pt idx="123">
                  <c:v>2007.3333333333333</c:v>
                </c:pt>
                <c:pt idx="124">
                  <c:v>2007.4166666666667</c:v>
                </c:pt>
                <c:pt idx="125">
                  <c:v>2007.5</c:v>
                </c:pt>
                <c:pt idx="126">
                  <c:v>2007.5833333333333</c:v>
                </c:pt>
                <c:pt idx="127">
                  <c:v>2007.6666666666667</c:v>
                </c:pt>
                <c:pt idx="128">
                  <c:v>2007.75</c:v>
                </c:pt>
                <c:pt idx="129">
                  <c:v>2007.8333333333333</c:v>
                </c:pt>
                <c:pt idx="130">
                  <c:v>2007.9166666666667</c:v>
                </c:pt>
                <c:pt idx="131">
                  <c:v>2008</c:v>
                </c:pt>
                <c:pt idx="132">
                  <c:v>2008.0833333333333</c:v>
                </c:pt>
                <c:pt idx="133">
                  <c:v>2008.1666666666667</c:v>
                </c:pt>
                <c:pt idx="134">
                  <c:v>2008.25</c:v>
                </c:pt>
                <c:pt idx="135">
                  <c:v>2008.3333333333333</c:v>
                </c:pt>
                <c:pt idx="136">
                  <c:v>2008.4166666666667</c:v>
                </c:pt>
                <c:pt idx="137">
                  <c:v>2008.5</c:v>
                </c:pt>
                <c:pt idx="138">
                  <c:v>2008.5833333333333</c:v>
                </c:pt>
                <c:pt idx="139">
                  <c:v>2008.6666666666667</c:v>
                </c:pt>
                <c:pt idx="140">
                  <c:v>2008.75</c:v>
                </c:pt>
                <c:pt idx="141">
                  <c:v>2008.8333333333333</c:v>
                </c:pt>
                <c:pt idx="142">
                  <c:v>2008.9166666666667</c:v>
                </c:pt>
                <c:pt idx="143">
                  <c:v>2009</c:v>
                </c:pt>
                <c:pt idx="144">
                  <c:v>2009.0833333333333</c:v>
                </c:pt>
                <c:pt idx="145">
                  <c:v>2009.1666666666667</c:v>
                </c:pt>
                <c:pt idx="146">
                  <c:v>2009.25</c:v>
                </c:pt>
                <c:pt idx="147">
                  <c:v>2009.3333333333333</c:v>
                </c:pt>
                <c:pt idx="148">
                  <c:v>2009.4166666666667</c:v>
                </c:pt>
                <c:pt idx="149">
                  <c:v>2009.5</c:v>
                </c:pt>
                <c:pt idx="150">
                  <c:v>2009.5833333333333</c:v>
                </c:pt>
                <c:pt idx="151">
                  <c:v>2009.6666666666667</c:v>
                </c:pt>
                <c:pt idx="152">
                  <c:v>2009.75</c:v>
                </c:pt>
                <c:pt idx="153">
                  <c:v>2009.8333333333333</c:v>
                </c:pt>
                <c:pt idx="154">
                  <c:v>2009.9166666666667</c:v>
                </c:pt>
                <c:pt idx="155">
                  <c:v>2010</c:v>
                </c:pt>
                <c:pt idx="156">
                  <c:v>2010.0833333333333</c:v>
                </c:pt>
                <c:pt idx="157">
                  <c:v>2010.1666666666667</c:v>
                </c:pt>
                <c:pt idx="158">
                  <c:v>2010.25</c:v>
                </c:pt>
                <c:pt idx="159">
                  <c:v>2010.3333333333333</c:v>
                </c:pt>
                <c:pt idx="160">
                  <c:v>2010.4166666666667</c:v>
                </c:pt>
                <c:pt idx="161">
                  <c:v>2010.5</c:v>
                </c:pt>
                <c:pt idx="162">
                  <c:v>2010.5833333333333</c:v>
                </c:pt>
                <c:pt idx="163">
                  <c:v>2010.6666666666667</c:v>
                </c:pt>
                <c:pt idx="164">
                  <c:v>2010.75</c:v>
                </c:pt>
                <c:pt idx="165">
                  <c:v>2010.8333333333333</c:v>
                </c:pt>
                <c:pt idx="166">
                  <c:v>2010.9166666666667</c:v>
                </c:pt>
                <c:pt idx="167">
                  <c:v>2011</c:v>
                </c:pt>
                <c:pt idx="168">
                  <c:v>2011.0833333333333</c:v>
                </c:pt>
                <c:pt idx="169">
                  <c:v>2011.1666666666667</c:v>
                </c:pt>
                <c:pt idx="170">
                  <c:v>2011.25</c:v>
                </c:pt>
                <c:pt idx="171">
                  <c:v>2011.3333333333333</c:v>
                </c:pt>
                <c:pt idx="172">
                  <c:v>2011.4166666666667</c:v>
                </c:pt>
                <c:pt idx="173">
                  <c:v>2011.5</c:v>
                </c:pt>
                <c:pt idx="174">
                  <c:v>2011.5833333333333</c:v>
                </c:pt>
                <c:pt idx="175">
                  <c:v>2011.6666666666667</c:v>
                </c:pt>
                <c:pt idx="176">
                  <c:v>2011.75</c:v>
                </c:pt>
                <c:pt idx="177">
                  <c:v>2011.8333333333333</c:v>
                </c:pt>
                <c:pt idx="178">
                  <c:v>2011.9166666666667</c:v>
                </c:pt>
                <c:pt idx="179">
                  <c:v>2012</c:v>
                </c:pt>
                <c:pt idx="180">
                  <c:v>2012.0833333333333</c:v>
                </c:pt>
                <c:pt idx="181">
                  <c:v>2012.1666666666667</c:v>
                </c:pt>
                <c:pt idx="182">
                  <c:v>2012.25</c:v>
                </c:pt>
                <c:pt idx="183">
                  <c:v>2012.3333333333333</c:v>
                </c:pt>
                <c:pt idx="184">
                  <c:v>2012.4166666666667</c:v>
                </c:pt>
                <c:pt idx="185">
                  <c:v>2012.5</c:v>
                </c:pt>
                <c:pt idx="186">
                  <c:v>2012.5833333333333</c:v>
                </c:pt>
                <c:pt idx="187">
                  <c:v>2012.6666666666667</c:v>
                </c:pt>
                <c:pt idx="188">
                  <c:v>2012.75</c:v>
                </c:pt>
                <c:pt idx="189">
                  <c:v>2012.8333333333333</c:v>
                </c:pt>
                <c:pt idx="190">
                  <c:v>2012.9166666666667</c:v>
                </c:pt>
                <c:pt idx="191">
                  <c:v>2013</c:v>
                </c:pt>
                <c:pt idx="192">
                  <c:v>2013.0833333333333</c:v>
                </c:pt>
                <c:pt idx="193">
                  <c:v>2013.1666666666667</c:v>
                </c:pt>
                <c:pt idx="194">
                  <c:v>2013.25</c:v>
                </c:pt>
                <c:pt idx="195">
                  <c:v>2013.3333333333333</c:v>
                </c:pt>
                <c:pt idx="196">
                  <c:v>2013.4166666666667</c:v>
                </c:pt>
                <c:pt idx="197">
                  <c:v>2013.5</c:v>
                </c:pt>
                <c:pt idx="198">
                  <c:v>2013.5833333333333</c:v>
                </c:pt>
                <c:pt idx="199">
                  <c:v>2013.6666666666667</c:v>
                </c:pt>
                <c:pt idx="200">
                  <c:v>2013.75</c:v>
                </c:pt>
                <c:pt idx="201">
                  <c:v>2013.8333333333333</c:v>
                </c:pt>
                <c:pt idx="202">
                  <c:v>2013.9166666666667</c:v>
                </c:pt>
                <c:pt idx="203">
                  <c:v>2014</c:v>
                </c:pt>
                <c:pt idx="204">
                  <c:v>2014.0833333333333</c:v>
                </c:pt>
                <c:pt idx="205">
                  <c:v>2014.1666666666667</c:v>
                </c:pt>
                <c:pt idx="206">
                  <c:v>2014.25</c:v>
                </c:pt>
                <c:pt idx="207">
                  <c:v>2014.3333333333333</c:v>
                </c:pt>
                <c:pt idx="208">
                  <c:v>2014.4166666666667</c:v>
                </c:pt>
                <c:pt idx="209">
                  <c:v>2014.5</c:v>
                </c:pt>
                <c:pt idx="210">
                  <c:v>2014.5833333333333</c:v>
                </c:pt>
                <c:pt idx="211">
                  <c:v>2014.6666666666667</c:v>
                </c:pt>
                <c:pt idx="212">
                  <c:v>2014.75</c:v>
                </c:pt>
                <c:pt idx="213">
                  <c:v>2014.8333333333333</c:v>
                </c:pt>
                <c:pt idx="214">
                  <c:v>2014.9166666666667</c:v>
                </c:pt>
                <c:pt idx="215">
                  <c:v>2015</c:v>
                </c:pt>
                <c:pt idx="216">
                  <c:v>2015.0833333333333</c:v>
                </c:pt>
                <c:pt idx="217">
                  <c:v>2015.1666666666667</c:v>
                </c:pt>
                <c:pt idx="218">
                  <c:v>2015.25</c:v>
                </c:pt>
                <c:pt idx="219">
                  <c:v>2015.3333333333333</c:v>
                </c:pt>
                <c:pt idx="220">
                  <c:v>2015.4166666666667</c:v>
                </c:pt>
                <c:pt idx="221">
                  <c:v>2015.5</c:v>
                </c:pt>
                <c:pt idx="222">
                  <c:v>2015.5833333333333</c:v>
                </c:pt>
                <c:pt idx="223">
                  <c:v>2015.6666666666667</c:v>
                </c:pt>
                <c:pt idx="224">
                  <c:v>2015.75</c:v>
                </c:pt>
                <c:pt idx="225">
                  <c:v>2015.8333333333333</c:v>
                </c:pt>
                <c:pt idx="226">
                  <c:v>2015.9166666666667</c:v>
                </c:pt>
                <c:pt idx="227">
                  <c:v>2016</c:v>
                </c:pt>
                <c:pt idx="228">
                  <c:v>2016.0833333333333</c:v>
                </c:pt>
                <c:pt idx="229">
                  <c:v>2016.1666666666667</c:v>
                </c:pt>
                <c:pt idx="230">
                  <c:v>2016.25</c:v>
                </c:pt>
                <c:pt idx="231">
                  <c:v>2016.3333333333333</c:v>
                </c:pt>
                <c:pt idx="232">
                  <c:v>2016.4166666666667</c:v>
                </c:pt>
                <c:pt idx="233">
                  <c:v>2016.5</c:v>
                </c:pt>
                <c:pt idx="234">
                  <c:v>2016.5833333333333</c:v>
                </c:pt>
                <c:pt idx="235">
                  <c:v>2016.6666666666667</c:v>
                </c:pt>
                <c:pt idx="236">
                  <c:v>2016.75</c:v>
                </c:pt>
                <c:pt idx="237">
                  <c:v>2016.8333333333333</c:v>
                </c:pt>
                <c:pt idx="238">
                  <c:v>2016.9166666666667</c:v>
                </c:pt>
                <c:pt idx="239">
                  <c:v>2017</c:v>
                </c:pt>
                <c:pt idx="240">
                  <c:v>2017.0833333333333</c:v>
                </c:pt>
                <c:pt idx="241">
                  <c:v>2017.1666666666667</c:v>
                </c:pt>
                <c:pt idx="242">
                  <c:v>2017.25</c:v>
                </c:pt>
                <c:pt idx="243">
                  <c:v>2017.3333333333333</c:v>
                </c:pt>
                <c:pt idx="244">
                  <c:v>2017.4166666666667</c:v>
                </c:pt>
                <c:pt idx="245">
                  <c:v>2017.5</c:v>
                </c:pt>
                <c:pt idx="246">
                  <c:v>2017.5833333333333</c:v>
                </c:pt>
                <c:pt idx="247">
                  <c:v>2017.6666666666667</c:v>
                </c:pt>
                <c:pt idx="248">
                  <c:v>2017.75</c:v>
                </c:pt>
                <c:pt idx="249">
                  <c:v>2017.8333333333333</c:v>
                </c:pt>
                <c:pt idx="250">
                  <c:v>2017.9166666666667</c:v>
                </c:pt>
                <c:pt idx="251">
                  <c:v>2018</c:v>
                </c:pt>
                <c:pt idx="252">
                  <c:v>2018.0833333333333</c:v>
                </c:pt>
                <c:pt idx="253">
                  <c:v>2018.1666666666667</c:v>
                </c:pt>
                <c:pt idx="254">
                  <c:v>2018.25</c:v>
                </c:pt>
                <c:pt idx="255">
                  <c:v>2018.3333333333333</c:v>
                </c:pt>
                <c:pt idx="256">
                  <c:v>2018.4166666666667</c:v>
                </c:pt>
                <c:pt idx="257">
                  <c:v>2018.5</c:v>
                </c:pt>
                <c:pt idx="258">
                  <c:v>2018.5833333333333</c:v>
                </c:pt>
                <c:pt idx="259">
                  <c:v>2018.6666666666667</c:v>
                </c:pt>
                <c:pt idx="260">
                  <c:v>2018.75</c:v>
                </c:pt>
                <c:pt idx="261">
                  <c:v>2018.8333333333333</c:v>
                </c:pt>
                <c:pt idx="262">
                  <c:v>2018.9166666666667</c:v>
                </c:pt>
                <c:pt idx="263">
                  <c:v>2019</c:v>
                </c:pt>
                <c:pt idx="264">
                  <c:v>2019.0833333333333</c:v>
                </c:pt>
                <c:pt idx="265">
                  <c:v>2019.1666666666667</c:v>
                </c:pt>
                <c:pt idx="266">
                  <c:v>2019.25</c:v>
                </c:pt>
                <c:pt idx="267">
                  <c:v>2019.3333333333333</c:v>
                </c:pt>
                <c:pt idx="268">
                  <c:v>2019.4166666666667</c:v>
                </c:pt>
                <c:pt idx="269">
                  <c:v>2019.5</c:v>
                </c:pt>
                <c:pt idx="270">
                  <c:v>2019.5833333333333</c:v>
                </c:pt>
                <c:pt idx="271">
                  <c:v>2019.6666666666667</c:v>
                </c:pt>
                <c:pt idx="272">
                  <c:v>2019.75</c:v>
                </c:pt>
                <c:pt idx="273">
                  <c:v>2019.8333333333333</c:v>
                </c:pt>
                <c:pt idx="274">
                  <c:v>2019.9166666666667</c:v>
                </c:pt>
                <c:pt idx="275">
                  <c:v>2020</c:v>
                </c:pt>
              </c:numCache>
            </c:numRef>
          </c:xVal>
          <c:yVal>
            <c:numRef>
              <c:f>Thermosphere!$G$25:$G$300</c:f>
              <c:numCache>
                <c:formatCode>General</c:formatCode>
                <c:ptCount val="276"/>
                <c:pt idx="0">
                  <c:v>9.4</c:v>
                </c:pt>
                <c:pt idx="1">
                  <c:v>10.9</c:v>
                </c:pt>
                <c:pt idx="2">
                  <c:v>12.7</c:v>
                </c:pt>
                <c:pt idx="3">
                  <c:v>14.7</c:v>
                </c:pt>
                <c:pt idx="4">
                  <c:v>16.899999999999999</c:v>
                </c:pt>
                <c:pt idx="5">
                  <c:v>19.399999999999999</c:v>
                </c:pt>
                <c:pt idx="6">
                  <c:v>22.1</c:v>
                </c:pt>
                <c:pt idx="7">
                  <c:v>24.9</c:v>
                </c:pt>
                <c:pt idx="8">
                  <c:v>27.9</c:v>
                </c:pt>
                <c:pt idx="9">
                  <c:v>31</c:v>
                </c:pt>
                <c:pt idx="10">
                  <c:v>34.299999999999997</c:v>
                </c:pt>
                <c:pt idx="11">
                  <c:v>37.700000000000003</c:v>
                </c:pt>
                <c:pt idx="12">
                  <c:v>41.2</c:v>
                </c:pt>
                <c:pt idx="13">
                  <c:v>44.7</c:v>
                </c:pt>
                <c:pt idx="14">
                  <c:v>48.3</c:v>
                </c:pt>
                <c:pt idx="15">
                  <c:v>51.9</c:v>
                </c:pt>
                <c:pt idx="16">
                  <c:v>55.5</c:v>
                </c:pt>
                <c:pt idx="17">
                  <c:v>59.2</c:v>
                </c:pt>
                <c:pt idx="18">
                  <c:v>62.8</c:v>
                </c:pt>
                <c:pt idx="19">
                  <c:v>66.400000000000006</c:v>
                </c:pt>
                <c:pt idx="20">
                  <c:v>69.900000000000006</c:v>
                </c:pt>
                <c:pt idx="21">
                  <c:v>73.400000000000006</c:v>
                </c:pt>
                <c:pt idx="22">
                  <c:v>76.8</c:v>
                </c:pt>
                <c:pt idx="23">
                  <c:v>80.099999999999994</c:v>
                </c:pt>
                <c:pt idx="24">
                  <c:v>83.3</c:v>
                </c:pt>
                <c:pt idx="25">
                  <c:v>86.4</c:v>
                </c:pt>
                <c:pt idx="26">
                  <c:v>89.4</c:v>
                </c:pt>
                <c:pt idx="27">
                  <c:v>92.3</c:v>
                </c:pt>
                <c:pt idx="28">
                  <c:v>95</c:v>
                </c:pt>
                <c:pt idx="29">
                  <c:v>97.6</c:v>
                </c:pt>
                <c:pt idx="30">
                  <c:v>100.1</c:v>
                </c:pt>
                <c:pt idx="31">
                  <c:v>102.4</c:v>
                </c:pt>
                <c:pt idx="32">
                  <c:v>104.6</c:v>
                </c:pt>
                <c:pt idx="33">
                  <c:v>106.6</c:v>
                </c:pt>
                <c:pt idx="34">
                  <c:v>108.5</c:v>
                </c:pt>
                <c:pt idx="35">
                  <c:v>110.2</c:v>
                </c:pt>
                <c:pt idx="36">
                  <c:v>111.7</c:v>
                </c:pt>
                <c:pt idx="37">
                  <c:v>113.1</c:v>
                </c:pt>
                <c:pt idx="38">
                  <c:v>114.3</c:v>
                </c:pt>
                <c:pt idx="39">
                  <c:v>115.4</c:v>
                </c:pt>
                <c:pt idx="40">
                  <c:v>116.3</c:v>
                </c:pt>
                <c:pt idx="41">
                  <c:v>117</c:v>
                </c:pt>
                <c:pt idx="42">
                  <c:v>117.6</c:v>
                </c:pt>
                <c:pt idx="43">
                  <c:v>118.1</c:v>
                </c:pt>
                <c:pt idx="44">
                  <c:v>118.3</c:v>
                </c:pt>
                <c:pt idx="45">
                  <c:v>118.4</c:v>
                </c:pt>
                <c:pt idx="46">
                  <c:v>118.4</c:v>
                </c:pt>
                <c:pt idx="47">
                  <c:v>118.2</c:v>
                </c:pt>
                <c:pt idx="48">
                  <c:v>117.9</c:v>
                </c:pt>
                <c:pt idx="49">
                  <c:v>117.5</c:v>
                </c:pt>
                <c:pt idx="50">
                  <c:v>116.9</c:v>
                </c:pt>
                <c:pt idx="51">
                  <c:v>116.1</c:v>
                </c:pt>
                <c:pt idx="52">
                  <c:v>115.3</c:v>
                </c:pt>
                <c:pt idx="53">
                  <c:v>114.3</c:v>
                </c:pt>
                <c:pt idx="54">
                  <c:v>113.2</c:v>
                </c:pt>
                <c:pt idx="55">
                  <c:v>112</c:v>
                </c:pt>
                <c:pt idx="56">
                  <c:v>110.7</c:v>
                </c:pt>
                <c:pt idx="57">
                  <c:v>109.3</c:v>
                </c:pt>
                <c:pt idx="58">
                  <c:v>107.8</c:v>
                </c:pt>
                <c:pt idx="59">
                  <c:v>106.2</c:v>
                </c:pt>
                <c:pt idx="60">
                  <c:v>104.5</c:v>
                </c:pt>
                <c:pt idx="61">
                  <c:v>102.7</c:v>
                </c:pt>
                <c:pt idx="62">
                  <c:v>100.9</c:v>
                </c:pt>
                <c:pt idx="63">
                  <c:v>99</c:v>
                </c:pt>
                <c:pt idx="64">
                  <c:v>97</c:v>
                </c:pt>
                <c:pt idx="65">
                  <c:v>95</c:v>
                </c:pt>
                <c:pt idx="66">
                  <c:v>92.9</c:v>
                </c:pt>
                <c:pt idx="67">
                  <c:v>90.8</c:v>
                </c:pt>
                <c:pt idx="68">
                  <c:v>88.6</c:v>
                </c:pt>
                <c:pt idx="69">
                  <c:v>86.4</c:v>
                </c:pt>
                <c:pt idx="70">
                  <c:v>84.2</c:v>
                </c:pt>
                <c:pt idx="71">
                  <c:v>81.900000000000006</c:v>
                </c:pt>
                <c:pt idx="72">
                  <c:v>79.7</c:v>
                </c:pt>
                <c:pt idx="73">
                  <c:v>77.400000000000006</c:v>
                </c:pt>
                <c:pt idx="74">
                  <c:v>75.099999999999994</c:v>
                </c:pt>
                <c:pt idx="75">
                  <c:v>72.8</c:v>
                </c:pt>
                <c:pt idx="76">
                  <c:v>70.5</c:v>
                </c:pt>
                <c:pt idx="77">
                  <c:v>68.2</c:v>
                </c:pt>
                <c:pt idx="78">
                  <c:v>66</c:v>
                </c:pt>
                <c:pt idx="79">
                  <c:v>63.7</c:v>
                </c:pt>
                <c:pt idx="80">
                  <c:v>61.5</c:v>
                </c:pt>
                <c:pt idx="81">
                  <c:v>59.3</c:v>
                </c:pt>
                <c:pt idx="82">
                  <c:v>57.1</c:v>
                </c:pt>
                <c:pt idx="83">
                  <c:v>54.9</c:v>
                </c:pt>
                <c:pt idx="84">
                  <c:v>52.8</c:v>
                </c:pt>
                <c:pt idx="85">
                  <c:v>50.7</c:v>
                </c:pt>
                <c:pt idx="86">
                  <c:v>48.6</c:v>
                </c:pt>
                <c:pt idx="87">
                  <c:v>46.6</c:v>
                </c:pt>
                <c:pt idx="88">
                  <c:v>44.6</c:v>
                </c:pt>
                <c:pt idx="89">
                  <c:v>42.7</c:v>
                </c:pt>
                <c:pt idx="90">
                  <c:v>40.799999999999997</c:v>
                </c:pt>
                <c:pt idx="91">
                  <c:v>38.9</c:v>
                </c:pt>
                <c:pt idx="92">
                  <c:v>37.1</c:v>
                </c:pt>
                <c:pt idx="93">
                  <c:v>35.4</c:v>
                </c:pt>
                <c:pt idx="94">
                  <c:v>33.700000000000003</c:v>
                </c:pt>
                <c:pt idx="95">
                  <c:v>32.1</c:v>
                </c:pt>
                <c:pt idx="96">
                  <c:v>30.5</c:v>
                </c:pt>
                <c:pt idx="97">
                  <c:v>28.9</c:v>
                </c:pt>
                <c:pt idx="98">
                  <c:v>27.4</c:v>
                </c:pt>
                <c:pt idx="99">
                  <c:v>26</c:v>
                </c:pt>
                <c:pt idx="100">
                  <c:v>24.6</c:v>
                </c:pt>
                <c:pt idx="101">
                  <c:v>23.3</c:v>
                </c:pt>
                <c:pt idx="102">
                  <c:v>22</c:v>
                </c:pt>
                <c:pt idx="103">
                  <c:v>20.8</c:v>
                </c:pt>
                <c:pt idx="104">
                  <c:v>19.600000000000001</c:v>
                </c:pt>
                <c:pt idx="105">
                  <c:v>18.5</c:v>
                </c:pt>
                <c:pt idx="106">
                  <c:v>17.399999999999999</c:v>
                </c:pt>
                <c:pt idx="107">
                  <c:v>16.399999999999999</c:v>
                </c:pt>
                <c:pt idx="108">
                  <c:v>15.4</c:v>
                </c:pt>
                <c:pt idx="109">
                  <c:v>14.4</c:v>
                </c:pt>
                <c:pt idx="110">
                  <c:v>13.5</c:v>
                </c:pt>
                <c:pt idx="111">
                  <c:v>12.7</c:v>
                </c:pt>
                <c:pt idx="112">
                  <c:v>11.9</c:v>
                </c:pt>
                <c:pt idx="113">
                  <c:v>11.1</c:v>
                </c:pt>
                <c:pt idx="114">
                  <c:v>10.4</c:v>
                </c:pt>
                <c:pt idx="115">
                  <c:v>9.6999999999999993</c:v>
                </c:pt>
                <c:pt idx="116">
                  <c:v>9.1</c:v>
                </c:pt>
                <c:pt idx="117">
                  <c:v>8.4</c:v>
                </c:pt>
                <c:pt idx="118">
                  <c:v>7.9</c:v>
                </c:pt>
                <c:pt idx="119">
                  <c:v>7.3</c:v>
                </c:pt>
                <c:pt idx="120">
                  <c:v>6.8</c:v>
                </c:pt>
                <c:pt idx="121">
                  <c:v>6.3</c:v>
                </c:pt>
                <c:pt idx="122">
                  <c:v>5.9</c:v>
                </c:pt>
                <c:pt idx="123">
                  <c:v>5.4</c:v>
                </c:pt>
                <c:pt idx="124">
                  <c:v>5</c:v>
                </c:pt>
                <c:pt idx="125">
                  <c:v>4.7</c:v>
                </c:pt>
                <c:pt idx="126">
                  <c:v>4.3</c:v>
                </c:pt>
                <c:pt idx="127">
                  <c:v>4</c:v>
                </c:pt>
                <c:pt idx="128">
                  <c:v>3.7</c:v>
                </c:pt>
                <c:pt idx="129">
                  <c:v>3.4</c:v>
                </c:pt>
                <c:pt idx="130">
                  <c:v>3.1</c:v>
                </c:pt>
                <c:pt idx="131">
                  <c:v>2.9</c:v>
                </c:pt>
                <c:pt idx="132">
                  <c:v>2.6</c:v>
                </c:pt>
                <c:pt idx="133">
                  <c:v>2.4</c:v>
                </c:pt>
                <c:pt idx="134">
                  <c:v>2.2000000000000002</c:v>
                </c:pt>
                <c:pt idx="135">
                  <c:v>2</c:v>
                </c:pt>
                <c:pt idx="136">
                  <c:v>1.9</c:v>
                </c:pt>
                <c:pt idx="137">
                  <c:v>1.7</c:v>
                </c:pt>
                <c:pt idx="138">
                  <c:v>1.6</c:v>
                </c:pt>
                <c:pt idx="139">
                  <c:v>1.4</c:v>
                </c:pt>
                <c:pt idx="140">
                  <c:v>1.3</c:v>
                </c:pt>
                <c:pt idx="141">
                  <c:v>1.2</c:v>
                </c:pt>
                <c:pt idx="142">
                  <c:v>1.1000000000000001</c:v>
                </c:pt>
                <c:pt idx="143">
                  <c:v>1.1000000000000001</c:v>
                </c:pt>
                <c:pt idx="144">
                  <c:v>1.2</c:v>
                </c:pt>
                <c:pt idx="145">
                  <c:v>1.4</c:v>
                </c:pt>
                <c:pt idx="146">
                  <c:v>1.6</c:v>
                </c:pt>
                <c:pt idx="147">
                  <c:v>2</c:v>
                </c:pt>
                <c:pt idx="148">
                  <c:v>2.5</c:v>
                </c:pt>
                <c:pt idx="149">
                  <c:v>3.1</c:v>
                </c:pt>
                <c:pt idx="150">
                  <c:v>3.9</c:v>
                </c:pt>
                <c:pt idx="151">
                  <c:v>4.8</c:v>
                </c:pt>
                <c:pt idx="152">
                  <c:v>5.8</c:v>
                </c:pt>
                <c:pt idx="153">
                  <c:v>7</c:v>
                </c:pt>
                <c:pt idx="154">
                  <c:v>8.3000000000000007</c:v>
                </c:pt>
                <c:pt idx="155">
                  <c:v>9.6999999999999993</c:v>
                </c:pt>
                <c:pt idx="156">
                  <c:v>11.2</c:v>
                </c:pt>
                <c:pt idx="157">
                  <c:v>12.9</c:v>
                </c:pt>
                <c:pt idx="158">
                  <c:v>14.6</c:v>
                </c:pt>
                <c:pt idx="159">
                  <c:v>16.5</c:v>
                </c:pt>
                <c:pt idx="160">
                  <c:v>18.399999999999999</c:v>
                </c:pt>
                <c:pt idx="161">
                  <c:v>20.399999999999999</c:v>
                </c:pt>
                <c:pt idx="162">
                  <c:v>22.4</c:v>
                </c:pt>
                <c:pt idx="163">
                  <c:v>24.5</c:v>
                </c:pt>
                <c:pt idx="164">
                  <c:v>26.6</c:v>
                </c:pt>
                <c:pt idx="165">
                  <c:v>28.8</c:v>
                </c:pt>
                <c:pt idx="166">
                  <c:v>30.9</c:v>
                </c:pt>
                <c:pt idx="167">
                  <c:v>33.1</c:v>
                </c:pt>
                <c:pt idx="168">
                  <c:v>35.200000000000003</c:v>
                </c:pt>
                <c:pt idx="169">
                  <c:v>37.4</c:v>
                </c:pt>
                <c:pt idx="170">
                  <c:v>39.5</c:v>
                </c:pt>
                <c:pt idx="171">
                  <c:v>41.6</c:v>
                </c:pt>
                <c:pt idx="172">
                  <c:v>43.6</c:v>
                </c:pt>
                <c:pt idx="173">
                  <c:v>45.6</c:v>
                </c:pt>
                <c:pt idx="174">
                  <c:v>47.6</c:v>
                </c:pt>
                <c:pt idx="175">
                  <c:v>49.5</c:v>
                </c:pt>
                <c:pt idx="176">
                  <c:v>51.3</c:v>
                </c:pt>
                <c:pt idx="177">
                  <c:v>53.1</c:v>
                </c:pt>
                <c:pt idx="178">
                  <c:v>54.8</c:v>
                </c:pt>
                <c:pt idx="179">
                  <c:v>56.4</c:v>
                </c:pt>
                <c:pt idx="180">
                  <c:v>57.9</c:v>
                </c:pt>
                <c:pt idx="181">
                  <c:v>59.4</c:v>
                </c:pt>
                <c:pt idx="182">
                  <c:v>60.7</c:v>
                </c:pt>
                <c:pt idx="183">
                  <c:v>62</c:v>
                </c:pt>
                <c:pt idx="184">
                  <c:v>63.2</c:v>
                </c:pt>
                <c:pt idx="185">
                  <c:v>64.3</c:v>
                </c:pt>
                <c:pt idx="186">
                  <c:v>65.3</c:v>
                </c:pt>
                <c:pt idx="187">
                  <c:v>66.2</c:v>
                </c:pt>
                <c:pt idx="188">
                  <c:v>67</c:v>
                </c:pt>
                <c:pt idx="189">
                  <c:v>67.7</c:v>
                </c:pt>
                <c:pt idx="190">
                  <c:v>68.3</c:v>
                </c:pt>
                <c:pt idx="191">
                  <c:v>68.900000000000006</c:v>
                </c:pt>
                <c:pt idx="192">
                  <c:v>69.3</c:v>
                </c:pt>
                <c:pt idx="193">
                  <c:v>69.599999999999994</c:v>
                </c:pt>
                <c:pt idx="194">
                  <c:v>69.900000000000006</c:v>
                </c:pt>
                <c:pt idx="195">
                  <c:v>70.099999999999994</c:v>
                </c:pt>
                <c:pt idx="196">
                  <c:v>70.099999999999994</c:v>
                </c:pt>
                <c:pt idx="197">
                  <c:v>70.099999999999994</c:v>
                </c:pt>
                <c:pt idx="198">
                  <c:v>70</c:v>
                </c:pt>
                <c:pt idx="199">
                  <c:v>69.8</c:v>
                </c:pt>
                <c:pt idx="200">
                  <c:v>69.5</c:v>
                </c:pt>
                <c:pt idx="201">
                  <c:v>69.2</c:v>
                </c:pt>
                <c:pt idx="202">
                  <c:v>68.8</c:v>
                </c:pt>
                <c:pt idx="203">
                  <c:v>68.3</c:v>
                </c:pt>
                <c:pt idx="204">
                  <c:v>67.7</c:v>
                </c:pt>
                <c:pt idx="205">
                  <c:v>67.099999999999994</c:v>
                </c:pt>
                <c:pt idx="206">
                  <c:v>66.3</c:v>
                </c:pt>
                <c:pt idx="207">
                  <c:v>65.599999999999994</c:v>
                </c:pt>
                <c:pt idx="208">
                  <c:v>64.7</c:v>
                </c:pt>
                <c:pt idx="209">
                  <c:v>63.9</c:v>
                </c:pt>
                <c:pt idx="210">
                  <c:v>62.9</c:v>
                </c:pt>
                <c:pt idx="211">
                  <c:v>61.9</c:v>
                </c:pt>
                <c:pt idx="212">
                  <c:v>60.9</c:v>
                </c:pt>
                <c:pt idx="213">
                  <c:v>59.8</c:v>
                </c:pt>
                <c:pt idx="214">
                  <c:v>58.7</c:v>
                </c:pt>
                <c:pt idx="215">
                  <c:v>57.5</c:v>
                </c:pt>
                <c:pt idx="216">
                  <c:v>56.3</c:v>
                </c:pt>
                <c:pt idx="217">
                  <c:v>55.1</c:v>
                </c:pt>
                <c:pt idx="218">
                  <c:v>53.9</c:v>
                </c:pt>
                <c:pt idx="219">
                  <c:v>52.6</c:v>
                </c:pt>
                <c:pt idx="220">
                  <c:v>51.3</c:v>
                </c:pt>
                <c:pt idx="221">
                  <c:v>50</c:v>
                </c:pt>
                <c:pt idx="222">
                  <c:v>48.7</c:v>
                </c:pt>
                <c:pt idx="223">
                  <c:v>47.4</c:v>
                </c:pt>
                <c:pt idx="224">
                  <c:v>46</c:v>
                </c:pt>
                <c:pt idx="225">
                  <c:v>44.7</c:v>
                </c:pt>
                <c:pt idx="226">
                  <c:v>43.3</c:v>
                </c:pt>
                <c:pt idx="227">
                  <c:v>42</c:v>
                </c:pt>
                <c:pt idx="228">
                  <c:v>40.6</c:v>
                </c:pt>
                <c:pt idx="229">
                  <c:v>39.299999999999997</c:v>
                </c:pt>
                <c:pt idx="230">
                  <c:v>38</c:v>
                </c:pt>
                <c:pt idx="231">
                  <c:v>36.6</c:v>
                </c:pt>
                <c:pt idx="232">
                  <c:v>35.299999999999997</c:v>
                </c:pt>
                <c:pt idx="233">
                  <c:v>34</c:v>
                </c:pt>
                <c:pt idx="234">
                  <c:v>32.799999999999997</c:v>
                </c:pt>
                <c:pt idx="235">
                  <c:v>31.5</c:v>
                </c:pt>
                <c:pt idx="236">
                  <c:v>30.3</c:v>
                </c:pt>
                <c:pt idx="237">
                  <c:v>29</c:v>
                </c:pt>
                <c:pt idx="238">
                  <c:v>27.8</c:v>
                </c:pt>
                <c:pt idx="239">
                  <c:v>26.7</c:v>
                </c:pt>
                <c:pt idx="240">
                  <c:v>25.5</c:v>
                </c:pt>
                <c:pt idx="241">
                  <c:v>24.4</c:v>
                </c:pt>
                <c:pt idx="242">
                  <c:v>23.3</c:v>
                </c:pt>
                <c:pt idx="243">
                  <c:v>22.3</c:v>
                </c:pt>
                <c:pt idx="244">
                  <c:v>21.2</c:v>
                </c:pt>
                <c:pt idx="245">
                  <c:v>20.2</c:v>
                </c:pt>
                <c:pt idx="246">
                  <c:v>19.2</c:v>
                </c:pt>
                <c:pt idx="247">
                  <c:v>18.3</c:v>
                </c:pt>
                <c:pt idx="248">
                  <c:v>17.399999999999999</c:v>
                </c:pt>
                <c:pt idx="249">
                  <c:v>16.5</c:v>
                </c:pt>
                <c:pt idx="250">
                  <c:v>15.6</c:v>
                </c:pt>
                <c:pt idx="251">
                  <c:v>14.8</c:v>
                </c:pt>
                <c:pt idx="252">
                  <c:v>14</c:v>
                </c:pt>
                <c:pt idx="253">
                  <c:v>13.3</c:v>
                </c:pt>
                <c:pt idx="254">
                  <c:v>12.5</c:v>
                </c:pt>
                <c:pt idx="255">
                  <c:v>11.8</c:v>
                </c:pt>
                <c:pt idx="256">
                  <c:v>11.1</c:v>
                </c:pt>
                <c:pt idx="257">
                  <c:v>10.5</c:v>
                </c:pt>
                <c:pt idx="258">
                  <c:v>9.9</c:v>
                </c:pt>
                <c:pt idx="259">
                  <c:v>9.3000000000000007</c:v>
                </c:pt>
                <c:pt idx="260">
                  <c:v>8.6999999999999993</c:v>
                </c:pt>
                <c:pt idx="261">
                  <c:v>8.1999999999999993</c:v>
                </c:pt>
                <c:pt idx="262">
                  <c:v>7.7</c:v>
                </c:pt>
                <c:pt idx="263">
                  <c:v>7.2</c:v>
                </c:pt>
                <c:pt idx="264">
                  <c:v>6.7</c:v>
                </c:pt>
                <c:pt idx="265">
                  <c:v>6.3</c:v>
                </c:pt>
                <c:pt idx="266">
                  <c:v>5.9</c:v>
                </c:pt>
                <c:pt idx="267">
                  <c:v>5.5</c:v>
                </c:pt>
                <c:pt idx="268">
                  <c:v>5.0999999999999996</c:v>
                </c:pt>
                <c:pt idx="269">
                  <c:v>4.8</c:v>
                </c:pt>
                <c:pt idx="270">
                  <c:v>4.5</c:v>
                </c:pt>
                <c:pt idx="271">
                  <c:v>4.0999999999999996</c:v>
                </c:pt>
                <c:pt idx="272">
                  <c:v>3.9</c:v>
                </c:pt>
                <c:pt idx="273">
                  <c:v>3.6</c:v>
                </c:pt>
                <c:pt idx="274">
                  <c:v>3.3</c:v>
                </c:pt>
                <c:pt idx="275">
                  <c:v>3.1</c:v>
                </c:pt>
              </c:numCache>
            </c:numRef>
          </c:yVal>
          <c:smooth val="1"/>
          <c:extLst>
            <c:ext xmlns:c16="http://schemas.microsoft.com/office/drawing/2014/chart" uri="{C3380CC4-5D6E-409C-BE32-E72D297353CC}">
              <c16:uniqueId val="{00000001-3A8E-4E9C-BC65-455AF117D297}"/>
            </c:ext>
          </c:extLst>
        </c:ser>
        <c:ser>
          <c:idx val="2"/>
          <c:order val="2"/>
          <c:tx>
            <c:strRef>
              <c:f>Thermosphere!$H$24</c:f>
              <c:strCache>
                <c:ptCount val="1"/>
                <c:pt idx="0">
                  <c:v>(R 5%)</c:v>
                </c:pt>
              </c:strCache>
            </c:strRef>
          </c:tx>
          <c:spPr>
            <a:ln>
              <a:solidFill>
                <a:schemeClr val="accent2">
                  <a:lumMod val="60000"/>
                  <a:lumOff val="40000"/>
                </a:schemeClr>
              </a:solidFill>
              <a:prstDash val="dashDot"/>
            </a:ln>
          </c:spPr>
          <c:marker>
            <c:symbol val="none"/>
          </c:marker>
          <c:xVal>
            <c:numRef>
              <c:f>Thermosphere!$E$25:$E$300</c:f>
              <c:numCache>
                <c:formatCode>0.00</c:formatCode>
                <c:ptCount val="276"/>
                <c:pt idx="0">
                  <c:v>1997.0833333333333</c:v>
                </c:pt>
                <c:pt idx="1">
                  <c:v>1997.1666666666667</c:v>
                </c:pt>
                <c:pt idx="2">
                  <c:v>1997.25</c:v>
                </c:pt>
                <c:pt idx="3">
                  <c:v>1997.3333333333333</c:v>
                </c:pt>
                <c:pt idx="4">
                  <c:v>1997.4166666666667</c:v>
                </c:pt>
                <c:pt idx="5">
                  <c:v>1997.5</c:v>
                </c:pt>
                <c:pt idx="6">
                  <c:v>1997.5833333333333</c:v>
                </c:pt>
                <c:pt idx="7">
                  <c:v>1997.6666666666667</c:v>
                </c:pt>
                <c:pt idx="8">
                  <c:v>1997.75</c:v>
                </c:pt>
                <c:pt idx="9">
                  <c:v>1997.8333333333333</c:v>
                </c:pt>
                <c:pt idx="10">
                  <c:v>1997.9166666666667</c:v>
                </c:pt>
                <c:pt idx="11">
                  <c:v>1998</c:v>
                </c:pt>
                <c:pt idx="12">
                  <c:v>1998.0833333333333</c:v>
                </c:pt>
                <c:pt idx="13">
                  <c:v>1998.1666666666667</c:v>
                </c:pt>
                <c:pt idx="14">
                  <c:v>1998.25</c:v>
                </c:pt>
                <c:pt idx="15">
                  <c:v>1998.3333333333333</c:v>
                </c:pt>
                <c:pt idx="16">
                  <c:v>1998.4166666666667</c:v>
                </c:pt>
                <c:pt idx="17">
                  <c:v>1998.5</c:v>
                </c:pt>
                <c:pt idx="18">
                  <c:v>1998.5833333333333</c:v>
                </c:pt>
                <c:pt idx="19">
                  <c:v>1998.6666666666667</c:v>
                </c:pt>
                <c:pt idx="20">
                  <c:v>1998.75</c:v>
                </c:pt>
                <c:pt idx="21">
                  <c:v>1998.8333333333333</c:v>
                </c:pt>
                <c:pt idx="22">
                  <c:v>1998.9166666666667</c:v>
                </c:pt>
                <c:pt idx="23">
                  <c:v>1999</c:v>
                </c:pt>
                <c:pt idx="24">
                  <c:v>1999.0833333333333</c:v>
                </c:pt>
                <c:pt idx="25">
                  <c:v>1999.1666666666667</c:v>
                </c:pt>
                <c:pt idx="26">
                  <c:v>1999.25</c:v>
                </c:pt>
                <c:pt idx="27">
                  <c:v>1999.3333333333333</c:v>
                </c:pt>
                <c:pt idx="28">
                  <c:v>1999.4166666666667</c:v>
                </c:pt>
                <c:pt idx="29">
                  <c:v>1999.5</c:v>
                </c:pt>
                <c:pt idx="30">
                  <c:v>1999.5833333333333</c:v>
                </c:pt>
                <c:pt idx="31">
                  <c:v>1999.6666666666667</c:v>
                </c:pt>
                <c:pt idx="32">
                  <c:v>1999.75</c:v>
                </c:pt>
                <c:pt idx="33">
                  <c:v>1999.8333333333333</c:v>
                </c:pt>
                <c:pt idx="34">
                  <c:v>1999.9166666666667</c:v>
                </c:pt>
                <c:pt idx="35">
                  <c:v>2000</c:v>
                </c:pt>
                <c:pt idx="36">
                  <c:v>2000.0833333333333</c:v>
                </c:pt>
                <c:pt idx="37">
                  <c:v>2000.1666666666667</c:v>
                </c:pt>
                <c:pt idx="38">
                  <c:v>2000.25</c:v>
                </c:pt>
                <c:pt idx="39">
                  <c:v>2000.3333333333333</c:v>
                </c:pt>
                <c:pt idx="40">
                  <c:v>2000.4166666666667</c:v>
                </c:pt>
                <c:pt idx="41">
                  <c:v>2000.5</c:v>
                </c:pt>
                <c:pt idx="42">
                  <c:v>2000.5833333333333</c:v>
                </c:pt>
                <c:pt idx="43">
                  <c:v>2000.6666666666667</c:v>
                </c:pt>
                <c:pt idx="44">
                  <c:v>2000.75</c:v>
                </c:pt>
                <c:pt idx="45">
                  <c:v>2000.8333333333333</c:v>
                </c:pt>
                <c:pt idx="46">
                  <c:v>2000.9166666666667</c:v>
                </c:pt>
                <c:pt idx="47">
                  <c:v>2001</c:v>
                </c:pt>
                <c:pt idx="48">
                  <c:v>2001.0833333333333</c:v>
                </c:pt>
                <c:pt idx="49">
                  <c:v>2001.1666666666667</c:v>
                </c:pt>
                <c:pt idx="50">
                  <c:v>2001.25</c:v>
                </c:pt>
                <c:pt idx="51">
                  <c:v>2001.3333333333333</c:v>
                </c:pt>
                <c:pt idx="52">
                  <c:v>2001.4166666666667</c:v>
                </c:pt>
                <c:pt idx="53">
                  <c:v>2001.5</c:v>
                </c:pt>
                <c:pt idx="54">
                  <c:v>2001.5833333333333</c:v>
                </c:pt>
                <c:pt idx="55">
                  <c:v>2001.6666666666667</c:v>
                </c:pt>
                <c:pt idx="56">
                  <c:v>2001.75</c:v>
                </c:pt>
                <c:pt idx="57">
                  <c:v>2001.8333333333333</c:v>
                </c:pt>
                <c:pt idx="58">
                  <c:v>2001.9166666666667</c:v>
                </c:pt>
                <c:pt idx="59">
                  <c:v>2002</c:v>
                </c:pt>
                <c:pt idx="60">
                  <c:v>2002.0833333333333</c:v>
                </c:pt>
                <c:pt idx="61">
                  <c:v>2002.1666666666667</c:v>
                </c:pt>
                <c:pt idx="62">
                  <c:v>2002.25</c:v>
                </c:pt>
                <c:pt idx="63">
                  <c:v>2002.3333333333333</c:v>
                </c:pt>
                <c:pt idx="64">
                  <c:v>2002.4166666666667</c:v>
                </c:pt>
                <c:pt idx="65">
                  <c:v>2002.5</c:v>
                </c:pt>
                <c:pt idx="66">
                  <c:v>2002.5833333333333</c:v>
                </c:pt>
                <c:pt idx="67">
                  <c:v>2002.6666666666667</c:v>
                </c:pt>
                <c:pt idx="68">
                  <c:v>2002.75</c:v>
                </c:pt>
                <c:pt idx="69">
                  <c:v>2002.8333333333333</c:v>
                </c:pt>
                <c:pt idx="70">
                  <c:v>2002.9166666666667</c:v>
                </c:pt>
                <c:pt idx="71">
                  <c:v>2003</c:v>
                </c:pt>
                <c:pt idx="72">
                  <c:v>2003.0833333333333</c:v>
                </c:pt>
                <c:pt idx="73">
                  <c:v>2003.1666666666667</c:v>
                </c:pt>
                <c:pt idx="74">
                  <c:v>2003.25</c:v>
                </c:pt>
                <c:pt idx="75">
                  <c:v>2003.3333333333333</c:v>
                </c:pt>
                <c:pt idx="76">
                  <c:v>2003.4166666666667</c:v>
                </c:pt>
                <c:pt idx="77">
                  <c:v>2003.5</c:v>
                </c:pt>
                <c:pt idx="78">
                  <c:v>2003.5833333333333</c:v>
                </c:pt>
                <c:pt idx="79">
                  <c:v>2003.6666666666667</c:v>
                </c:pt>
                <c:pt idx="80">
                  <c:v>2003.75</c:v>
                </c:pt>
                <c:pt idx="81">
                  <c:v>2003.8333333333333</c:v>
                </c:pt>
                <c:pt idx="82">
                  <c:v>2003.9166666666667</c:v>
                </c:pt>
                <c:pt idx="83">
                  <c:v>2004</c:v>
                </c:pt>
                <c:pt idx="84">
                  <c:v>2004.0833333333333</c:v>
                </c:pt>
                <c:pt idx="85">
                  <c:v>2004.1666666666667</c:v>
                </c:pt>
                <c:pt idx="86">
                  <c:v>2004.25</c:v>
                </c:pt>
                <c:pt idx="87">
                  <c:v>2004.3333333333333</c:v>
                </c:pt>
                <c:pt idx="88">
                  <c:v>2004.4166666666667</c:v>
                </c:pt>
                <c:pt idx="89">
                  <c:v>2004.5</c:v>
                </c:pt>
                <c:pt idx="90">
                  <c:v>2004.5833333333333</c:v>
                </c:pt>
                <c:pt idx="91">
                  <c:v>2004.6666666666667</c:v>
                </c:pt>
                <c:pt idx="92">
                  <c:v>2004.75</c:v>
                </c:pt>
                <c:pt idx="93">
                  <c:v>2004.8333333333333</c:v>
                </c:pt>
                <c:pt idx="94">
                  <c:v>2004.9166666666667</c:v>
                </c:pt>
                <c:pt idx="95">
                  <c:v>2005</c:v>
                </c:pt>
                <c:pt idx="96">
                  <c:v>2005.0833333333333</c:v>
                </c:pt>
                <c:pt idx="97">
                  <c:v>2005.1666666666667</c:v>
                </c:pt>
                <c:pt idx="98">
                  <c:v>2005.25</c:v>
                </c:pt>
                <c:pt idx="99">
                  <c:v>2005.3333333333333</c:v>
                </c:pt>
                <c:pt idx="100">
                  <c:v>2005.4166666666667</c:v>
                </c:pt>
                <c:pt idx="101">
                  <c:v>2005.5</c:v>
                </c:pt>
                <c:pt idx="102">
                  <c:v>2005.5833333333333</c:v>
                </c:pt>
                <c:pt idx="103">
                  <c:v>2005.6666666666667</c:v>
                </c:pt>
                <c:pt idx="104">
                  <c:v>2005.75</c:v>
                </c:pt>
                <c:pt idx="105">
                  <c:v>2005.8333333333333</c:v>
                </c:pt>
                <c:pt idx="106">
                  <c:v>2005.9166666666667</c:v>
                </c:pt>
                <c:pt idx="107">
                  <c:v>2006</c:v>
                </c:pt>
                <c:pt idx="108">
                  <c:v>2006.0833333333333</c:v>
                </c:pt>
                <c:pt idx="109">
                  <c:v>2006.1666666666667</c:v>
                </c:pt>
                <c:pt idx="110">
                  <c:v>2006.25</c:v>
                </c:pt>
                <c:pt idx="111">
                  <c:v>2006.3333333333333</c:v>
                </c:pt>
                <c:pt idx="112">
                  <c:v>2006.4166666666667</c:v>
                </c:pt>
                <c:pt idx="113">
                  <c:v>2006.5</c:v>
                </c:pt>
                <c:pt idx="114">
                  <c:v>2006.5833333333333</c:v>
                </c:pt>
                <c:pt idx="115">
                  <c:v>2006.6666666666667</c:v>
                </c:pt>
                <c:pt idx="116">
                  <c:v>2006.75</c:v>
                </c:pt>
                <c:pt idx="117">
                  <c:v>2006.8333333333333</c:v>
                </c:pt>
                <c:pt idx="118">
                  <c:v>2006.9166666666667</c:v>
                </c:pt>
                <c:pt idx="119">
                  <c:v>2007</c:v>
                </c:pt>
                <c:pt idx="120">
                  <c:v>2007.0833333333333</c:v>
                </c:pt>
                <c:pt idx="121">
                  <c:v>2007.1666666666667</c:v>
                </c:pt>
                <c:pt idx="122">
                  <c:v>2007.25</c:v>
                </c:pt>
                <c:pt idx="123">
                  <c:v>2007.3333333333333</c:v>
                </c:pt>
                <c:pt idx="124">
                  <c:v>2007.4166666666667</c:v>
                </c:pt>
                <c:pt idx="125">
                  <c:v>2007.5</c:v>
                </c:pt>
                <c:pt idx="126">
                  <c:v>2007.5833333333333</c:v>
                </c:pt>
                <c:pt idx="127">
                  <c:v>2007.6666666666667</c:v>
                </c:pt>
                <c:pt idx="128">
                  <c:v>2007.75</c:v>
                </c:pt>
                <c:pt idx="129">
                  <c:v>2007.8333333333333</c:v>
                </c:pt>
                <c:pt idx="130">
                  <c:v>2007.9166666666667</c:v>
                </c:pt>
                <c:pt idx="131">
                  <c:v>2008</c:v>
                </c:pt>
                <c:pt idx="132">
                  <c:v>2008.0833333333333</c:v>
                </c:pt>
                <c:pt idx="133">
                  <c:v>2008.1666666666667</c:v>
                </c:pt>
                <c:pt idx="134">
                  <c:v>2008.25</c:v>
                </c:pt>
                <c:pt idx="135">
                  <c:v>2008.3333333333333</c:v>
                </c:pt>
                <c:pt idx="136">
                  <c:v>2008.4166666666667</c:v>
                </c:pt>
                <c:pt idx="137">
                  <c:v>2008.5</c:v>
                </c:pt>
                <c:pt idx="138">
                  <c:v>2008.5833333333333</c:v>
                </c:pt>
                <c:pt idx="139">
                  <c:v>2008.6666666666667</c:v>
                </c:pt>
                <c:pt idx="140">
                  <c:v>2008.75</c:v>
                </c:pt>
                <c:pt idx="141">
                  <c:v>2008.8333333333333</c:v>
                </c:pt>
                <c:pt idx="142">
                  <c:v>2008.9166666666667</c:v>
                </c:pt>
                <c:pt idx="143">
                  <c:v>2009</c:v>
                </c:pt>
                <c:pt idx="144">
                  <c:v>2009.0833333333333</c:v>
                </c:pt>
                <c:pt idx="145">
                  <c:v>2009.1666666666667</c:v>
                </c:pt>
                <c:pt idx="146">
                  <c:v>2009.25</c:v>
                </c:pt>
                <c:pt idx="147">
                  <c:v>2009.3333333333333</c:v>
                </c:pt>
                <c:pt idx="148">
                  <c:v>2009.4166666666667</c:v>
                </c:pt>
                <c:pt idx="149">
                  <c:v>2009.5</c:v>
                </c:pt>
                <c:pt idx="150">
                  <c:v>2009.5833333333333</c:v>
                </c:pt>
                <c:pt idx="151">
                  <c:v>2009.6666666666667</c:v>
                </c:pt>
                <c:pt idx="152">
                  <c:v>2009.75</c:v>
                </c:pt>
                <c:pt idx="153">
                  <c:v>2009.8333333333333</c:v>
                </c:pt>
                <c:pt idx="154">
                  <c:v>2009.9166666666667</c:v>
                </c:pt>
                <c:pt idx="155">
                  <c:v>2010</c:v>
                </c:pt>
                <c:pt idx="156">
                  <c:v>2010.0833333333333</c:v>
                </c:pt>
                <c:pt idx="157">
                  <c:v>2010.1666666666667</c:v>
                </c:pt>
                <c:pt idx="158">
                  <c:v>2010.25</c:v>
                </c:pt>
                <c:pt idx="159">
                  <c:v>2010.3333333333333</c:v>
                </c:pt>
                <c:pt idx="160">
                  <c:v>2010.4166666666667</c:v>
                </c:pt>
                <c:pt idx="161">
                  <c:v>2010.5</c:v>
                </c:pt>
                <c:pt idx="162">
                  <c:v>2010.5833333333333</c:v>
                </c:pt>
                <c:pt idx="163">
                  <c:v>2010.6666666666667</c:v>
                </c:pt>
                <c:pt idx="164">
                  <c:v>2010.75</c:v>
                </c:pt>
                <c:pt idx="165">
                  <c:v>2010.8333333333333</c:v>
                </c:pt>
                <c:pt idx="166">
                  <c:v>2010.9166666666667</c:v>
                </c:pt>
                <c:pt idx="167">
                  <c:v>2011</c:v>
                </c:pt>
                <c:pt idx="168">
                  <c:v>2011.0833333333333</c:v>
                </c:pt>
                <c:pt idx="169">
                  <c:v>2011.1666666666667</c:v>
                </c:pt>
                <c:pt idx="170">
                  <c:v>2011.25</c:v>
                </c:pt>
                <c:pt idx="171">
                  <c:v>2011.3333333333333</c:v>
                </c:pt>
                <c:pt idx="172">
                  <c:v>2011.4166666666667</c:v>
                </c:pt>
                <c:pt idx="173">
                  <c:v>2011.5</c:v>
                </c:pt>
                <c:pt idx="174">
                  <c:v>2011.5833333333333</c:v>
                </c:pt>
                <c:pt idx="175">
                  <c:v>2011.6666666666667</c:v>
                </c:pt>
                <c:pt idx="176">
                  <c:v>2011.75</c:v>
                </c:pt>
                <c:pt idx="177">
                  <c:v>2011.8333333333333</c:v>
                </c:pt>
                <c:pt idx="178">
                  <c:v>2011.9166666666667</c:v>
                </c:pt>
                <c:pt idx="179">
                  <c:v>2012</c:v>
                </c:pt>
                <c:pt idx="180">
                  <c:v>2012.0833333333333</c:v>
                </c:pt>
                <c:pt idx="181">
                  <c:v>2012.1666666666667</c:v>
                </c:pt>
                <c:pt idx="182">
                  <c:v>2012.25</c:v>
                </c:pt>
                <c:pt idx="183">
                  <c:v>2012.3333333333333</c:v>
                </c:pt>
                <c:pt idx="184">
                  <c:v>2012.4166666666667</c:v>
                </c:pt>
                <c:pt idx="185">
                  <c:v>2012.5</c:v>
                </c:pt>
                <c:pt idx="186">
                  <c:v>2012.5833333333333</c:v>
                </c:pt>
                <c:pt idx="187">
                  <c:v>2012.6666666666667</c:v>
                </c:pt>
                <c:pt idx="188">
                  <c:v>2012.75</c:v>
                </c:pt>
                <c:pt idx="189">
                  <c:v>2012.8333333333333</c:v>
                </c:pt>
                <c:pt idx="190">
                  <c:v>2012.9166666666667</c:v>
                </c:pt>
                <c:pt idx="191">
                  <c:v>2013</c:v>
                </c:pt>
                <c:pt idx="192">
                  <c:v>2013.0833333333333</c:v>
                </c:pt>
                <c:pt idx="193">
                  <c:v>2013.1666666666667</c:v>
                </c:pt>
                <c:pt idx="194">
                  <c:v>2013.25</c:v>
                </c:pt>
                <c:pt idx="195">
                  <c:v>2013.3333333333333</c:v>
                </c:pt>
                <c:pt idx="196">
                  <c:v>2013.4166666666667</c:v>
                </c:pt>
                <c:pt idx="197">
                  <c:v>2013.5</c:v>
                </c:pt>
                <c:pt idx="198">
                  <c:v>2013.5833333333333</c:v>
                </c:pt>
                <c:pt idx="199">
                  <c:v>2013.6666666666667</c:v>
                </c:pt>
                <c:pt idx="200">
                  <c:v>2013.75</c:v>
                </c:pt>
                <c:pt idx="201">
                  <c:v>2013.8333333333333</c:v>
                </c:pt>
                <c:pt idx="202">
                  <c:v>2013.9166666666667</c:v>
                </c:pt>
                <c:pt idx="203">
                  <c:v>2014</c:v>
                </c:pt>
                <c:pt idx="204">
                  <c:v>2014.0833333333333</c:v>
                </c:pt>
                <c:pt idx="205">
                  <c:v>2014.1666666666667</c:v>
                </c:pt>
                <c:pt idx="206">
                  <c:v>2014.25</c:v>
                </c:pt>
                <c:pt idx="207">
                  <c:v>2014.3333333333333</c:v>
                </c:pt>
                <c:pt idx="208">
                  <c:v>2014.4166666666667</c:v>
                </c:pt>
                <c:pt idx="209">
                  <c:v>2014.5</c:v>
                </c:pt>
                <c:pt idx="210">
                  <c:v>2014.5833333333333</c:v>
                </c:pt>
                <c:pt idx="211">
                  <c:v>2014.6666666666667</c:v>
                </c:pt>
                <c:pt idx="212">
                  <c:v>2014.75</c:v>
                </c:pt>
                <c:pt idx="213">
                  <c:v>2014.8333333333333</c:v>
                </c:pt>
                <c:pt idx="214">
                  <c:v>2014.9166666666667</c:v>
                </c:pt>
                <c:pt idx="215">
                  <c:v>2015</c:v>
                </c:pt>
                <c:pt idx="216">
                  <c:v>2015.0833333333333</c:v>
                </c:pt>
                <c:pt idx="217">
                  <c:v>2015.1666666666667</c:v>
                </c:pt>
                <c:pt idx="218">
                  <c:v>2015.25</c:v>
                </c:pt>
                <c:pt idx="219">
                  <c:v>2015.3333333333333</c:v>
                </c:pt>
                <c:pt idx="220">
                  <c:v>2015.4166666666667</c:v>
                </c:pt>
                <c:pt idx="221">
                  <c:v>2015.5</c:v>
                </c:pt>
                <c:pt idx="222">
                  <c:v>2015.5833333333333</c:v>
                </c:pt>
                <c:pt idx="223">
                  <c:v>2015.6666666666667</c:v>
                </c:pt>
                <c:pt idx="224">
                  <c:v>2015.75</c:v>
                </c:pt>
                <c:pt idx="225">
                  <c:v>2015.8333333333333</c:v>
                </c:pt>
                <c:pt idx="226">
                  <c:v>2015.9166666666667</c:v>
                </c:pt>
                <c:pt idx="227">
                  <c:v>2016</c:v>
                </c:pt>
                <c:pt idx="228">
                  <c:v>2016.0833333333333</c:v>
                </c:pt>
                <c:pt idx="229">
                  <c:v>2016.1666666666667</c:v>
                </c:pt>
                <c:pt idx="230">
                  <c:v>2016.25</c:v>
                </c:pt>
                <c:pt idx="231">
                  <c:v>2016.3333333333333</c:v>
                </c:pt>
                <c:pt idx="232">
                  <c:v>2016.4166666666667</c:v>
                </c:pt>
                <c:pt idx="233">
                  <c:v>2016.5</c:v>
                </c:pt>
                <c:pt idx="234">
                  <c:v>2016.5833333333333</c:v>
                </c:pt>
                <c:pt idx="235">
                  <c:v>2016.6666666666667</c:v>
                </c:pt>
                <c:pt idx="236">
                  <c:v>2016.75</c:v>
                </c:pt>
                <c:pt idx="237">
                  <c:v>2016.8333333333333</c:v>
                </c:pt>
                <c:pt idx="238">
                  <c:v>2016.9166666666667</c:v>
                </c:pt>
                <c:pt idx="239">
                  <c:v>2017</c:v>
                </c:pt>
                <c:pt idx="240">
                  <c:v>2017.0833333333333</c:v>
                </c:pt>
                <c:pt idx="241">
                  <c:v>2017.1666666666667</c:v>
                </c:pt>
                <c:pt idx="242">
                  <c:v>2017.25</c:v>
                </c:pt>
                <c:pt idx="243">
                  <c:v>2017.3333333333333</c:v>
                </c:pt>
                <c:pt idx="244">
                  <c:v>2017.4166666666667</c:v>
                </c:pt>
                <c:pt idx="245">
                  <c:v>2017.5</c:v>
                </c:pt>
                <c:pt idx="246">
                  <c:v>2017.5833333333333</c:v>
                </c:pt>
                <c:pt idx="247">
                  <c:v>2017.6666666666667</c:v>
                </c:pt>
                <c:pt idx="248">
                  <c:v>2017.75</c:v>
                </c:pt>
                <c:pt idx="249">
                  <c:v>2017.8333333333333</c:v>
                </c:pt>
                <c:pt idx="250">
                  <c:v>2017.9166666666667</c:v>
                </c:pt>
                <c:pt idx="251">
                  <c:v>2018</c:v>
                </c:pt>
                <c:pt idx="252">
                  <c:v>2018.0833333333333</c:v>
                </c:pt>
                <c:pt idx="253">
                  <c:v>2018.1666666666667</c:v>
                </c:pt>
                <c:pt idx="254">
                  <c:v>2018.25</c:v>
                </c:pt>
                <c:pt idx="255">
                  <c:v>2018.3333333333333</c:v>
                </c:pt>
                <c:pt idx="256">
                  <c:v>2018.4166666666667</c:v>
                </c:pt>
                <c:pt idx="257">
                  <c:v>2018.5</c:v>
                </c:pt>
                <c:pt idx="258">
                  <c:v>2018.5833333333333</c:v>
                </c:pt>
                <c:pt idx="259">
                  <c:v>2018.6666666666667</c:v>
                </c:pt>
                <c:pt idx="260">
                  <c:v>2018.75</c:v>
                </c:pt>
                <c:pt idx="261">
                  <c:v>2018.8333333333333</c:v>
                </c:pt>
                <c:pt idx="262">
                  <c:v>2018.9166666666667</c:v>
                </c:pt>
                <c:pt idx="263">
                  <c:v>2019</c:v>
                </c:pt>
                <c:pt idx="264">
                  <c:v>2019.0833333333333</c:v>
                </c:pt>
                <c:pt idx="265">
                  <c:v>2019.1666666666667</c:v>
                </c:pt>
                <c:pt idx="266">
                  <c:v>2019.25</c:v>
                </c:pt>
                <c:pt idx="267">
                  <c:v>2019.3333333333333</c:v>
                </c:pt>
                <c:pt idx="268">
                  <c:v>2019.4166666666667</c:v>
                </c:pt>
                <c:pt idx="269">
                  <c:v>2019.5</c:v>
                </c:pt>
                <c:pt idx="270">
                  <c:v>2019.5833333333333</c:v>
                </c:pt>
                <c:pt idx="271">
                  <c:v>2019.6666666666667</c:v>
                </c:pt>
                <c:pt idx="272">
                  <c:v>2019.75</c:v>
                </c:pt>
                <c:pt idx="273">
                  <c:v>2019.8333333333333</c:v>
                </c:pt>
                <c:pt idx="274">
                  <c:v>2019.9166666666667</c:v>
                </c:pt>
                <c:pt idx="275">
                  <c:v>2020</c:v>
                </c:pt>
              </c:numCache>
            </c:numRef>
          </c:xVal>
          <c:yVal>
            <c:numRef>
              <c:f>Thermosphere!$H$25:$H$300</c:f>
              <c:numCache>
                <c:formatCode>General</c:formatCode>
                <c:ptCount val="276"/>
                <c:pt idx="0">
                  <c:v>0</c:v>
                </c:pt>
                <c:pt idx="1">
                  <c:v>0</c:v>
                </c:pt>
                <c:pt idx="2">
                  <c:v>0.9</c:v>
                </c:pt>
                <c:pt idx="3">
                  <c:v>2.1</c:v>
                </c:pt>
                <c:pt idx="4">
                  <c:v>3.4</c:v>
                </c:pt>
                <c:pt idx="5">
                  <c:v>4.9000000000000004</c:v>
                </c:pt>
                <c:pt idx="6">
                  <c:v>6.6</c:v>
                </c:pt>
                <c:pt idx="7">
                  <c:v>8.4</c:v>
                </c:pt>
                <c:pt idx="8">
                  <c:v>10.5</c:v>
                </c:pt>
                <c:pt idx="9">
                  <c:v>12.7</c:v>
                </c:pt>
                <c:pt idx="10">
                  <c:v>15</c:v>
                </c:pt>
                <c:pt idx="11">
                  <c:v>17.399999999999999</c:v>
                </c:pt>
                <c:pt idx="12">
                  <c:v>20</c:v>
                </c:pt>
                <c:pt idx="13">
                  <c:v>22.6</c:v>
                </c:pt>
                <c:pt idx="14">
                  <c:v>25.4</c:v>
                </c:pt>
                <c:pt idx="15">
                  <c:v>28.1</c:v>
                </c:pt>
                <c:pt idx="16">
                  <c:v>30.9</c:v>
                </c:pt>
                <c:pt idx="17">
                  <c:v>33.799999999999997</c:v>
                </c:pt>
                <c:pt idx="18">
                  <c:v>36.6</c:v>
                </c:pt>
                <c:pt idx="19">
                  <c:v>39.5</c:v>
                </c:pt>
                <c:pt idx="20">
                  <c:v>42.3</c:v>
                </c:pt>
                <c:pt idx="21">
                  <c:v>45.1</c:v>
                </c:pt>
                <c:pt idx="22">
                  <c:v>47.8</c:v>
                </c:pt>
                <c:pt idx="23">
                  <c:v>50.5</c:v>
                </c:pt>
                <c:pt idx="24">
                  <c:v>53.2</c:v>
                </c:pt>
                <c:pt idx="25">
                  <c:v>55.7</c:v>
                </c:pt>
                <c:pt idx="26">
                  <c:v>58.2</c:v>
                </c:pt>
                <c:pt idx="27">
                  <c:v>60.6</c:v>
                </c:pt>
                <c:pt idx="28">
                  <c:v>62.8</c:v>
                </c:pt>
                <c:pt idx="29">
                  <c:v>65</c:v>
                </c:pt>
                <c:pt idx="30">
                  <c:v>67.099999999999994</c:v>
                </c:pt>
                <c:pt idx="31">
                  <c:v>69</c:v>
                </c:pt>
                <c:pt idx="32">
                  <c:v>70.8</c:v>
                </c:pt>
                <c:pt idx="33">
                  <c:v>72.5</c:v>
                </c:pt>
                <c:pt idx="34">
                  <c:v>74.099999999999994</c:v>
                </c:pt>
                <c:pt idx="35">
                  <c:v>75.5</c:v>
                </c:pt>
                <c:pt idx="36">
                  <c:v>76.8</c:v>
                </c:pt>
                <c:pt idx="37">
                  <c:v>78</c:v>
                </c:pt>
                <c:pt idx="38">
                  <c:v>79</c:v>
                </c:pt>
                <c:pt idx="39">
                  <c:v>79.900000000000006</c:v>
                </c:pt>
                <c:pt idx="40">
                  <c:v>80.7</c:v>
                </c:pt>
                <c:pt idx="41">
                  <c:v>81.3</c:v>
                </c:pt>
                <c:pt idx="42">
                  <c:v>81.8</c:v>
                </c:pt>
                <c:pt idx="43">
                  <c:v>82.2</c:v>
                </c:pt>
                <c:pt idx="44">
                  <c:v>82.4</c:v>
                </c:pt>
                <c:pt idx="45">
                  <c:v>82.5</c:v>
                </c:pt>
                <c:pt idx="46">
                  <c:v>82.5</c:v>
                </c:pt>
                <c:pt idx="47">
                  <c:v>82.4</c:v>
                </c:pt>
                <c:pt idx="48">
                  <c:v>82.1</c:v>
                </c:pt>
                <c:pt idx="49">
                  <c:v>81.7</c:v>
                </c:pt>
                <c:pt idx="50">
                  <c:v>81.2</c:v>
                </c:pt>
                <c:pt idx="51">
                  <c:v>80.599999999999994</c:v>
                </c:pt>
                <c:pt idx="52">
                  <c:v>79.900000000000006</c:v>
                </c:pt>
                <c:pt idx="53">
                  <c:v>79</c:v>
                </c:pt>
                <c:pt idx="54">
                  <c:v>78.099999999999994</c:v>
                </c:pt>
                <c:pt idx="55">
                  <c:v>77.099999999999994</c:v>
                </c:pt>
                <c:pt idx="56">
                  <c:v>76</c:v>
                </c:pt>
                <c:pt idx="57">
                  <c:v>74.8</c:v>
                </c:pt>
                <c:pt idx="58">
                  <c:v>73.5</c:v>
                </c:pt>
                <c:pt idx="59">
                  <c:v>72.2</c:v>
                </c:pt>
                <c:pt idx="60">
                  <c:v>70.7</c:v>
                </c:pt>
                <c:pt idx="61">
                  <c:v>69.3</c:v>
                </c:pt>
                <c:pt idx="62">
                  <c:v>67.7</c:v>
                </c:pt>
                <c:pt idx="63">
                  <c:v>66.099999999999994</c:v>
                </c:pt>
                <c:pt idx="64">
                  <c:v>64.5</c:v>
                </c:pt>
                <c:pt idx="65">
                  <c:v>62.8</c:v>
                </c:pt>
                <c:pt idx="66">
                  <c:v>61.1</c:v>
                </c:pt>
                <c:pt idx="67">
                  <c:v>59.3</c:v>
                </c:pt>
                <c:pt idx="68">
                  <c:v>57.5</c:v>
                </c:pt>
                <c:pt idx="69">
                  <c:v>55.7</c:v>
                </c:pt>
                <c:pt idx="70">
                  <c:v>53.9</c:v>
                </c:pt>
                <c:pt idx="71">
                  <c:v>52.1</c:v>
                </c:pt>
                <c:pt idx="72">
                  <c:v>50.2</c:v>
                </c:pt>
                <c:pt idx="73">
                  <c:v>48.4</c:v>
                </c:pt>
                <c:pt idx="74">
                  <c:v>46.5</c:v>
                </c:pt>
                <c:pt idx="75">
                  <c:v>44.7</c:v>
                </c:pt>
                <c:pt idx="76">
                  <c:v>42.8</c:v>
                </c:pt>
                <c:pt idx="77">
                  <c:v>41</c:v>
                </c:pt>
                <c:pt idx="78">
                  <c:v>39.200000000000003</c:v>
                </c:pt>
                <c:pt idx="79">
                  <c:v>37.4</c:v>
                </c:pt>
                <c:pt idx="80">
                  <c:v>35.6</c:v>
                </c:pt>
                <c:pt idx="81">
                  <c:v>33.799999999999997</c:v>
                </c:pt>
                <c:pt idx="82">
                  <c:v>32.1</c:v>
                </c:pt>
                <c:pt idx="83">
                  <c:v>30.4</c:v>
                </c:pt>
                <c:pt idx="84">
                  <c:v>28.8</c:v>
                </c:pt>
                <c:pt idx="85">
                  <c:v>27.2</c:v>
                </c:pt>
                <c:pt idx="86">
                  <c:v>25.6</c:v>
                </c:pt>
                <c:pt idx="87">
                  <c:v>24.1</c:v>
                </c:pt>
                <c:pt idx="88">
                  <c:v>22.6</c:v>
                </c:pt>
                <c:pt idx="89">
                  <c:v>21.1</c:v>
                </c:pt>
                <c:pt idx="90">
                  <c:v>19.7</c:v>
                </c:pt>
                <c:pt idx="91">
                  <c:v>18.3</c:v>
                </c:pt>
                <c:pt idx="92">
                  <c:v>17</c:v>
                </c:pt>
                <c:pt idx="93">
                  <c:v>15.8</c:v>
                </c:pt>
                <c:pt idx="94">
                  <c:v>14.5</c:v>
                </c:pt>
                <c:pt idx="95">
                  <c:v>13.4</c:v>
                </c:pt>
                <c:pt idx="96">
                  <c:v>12.3</c:v>
                </c:pt>
                <c:pt idx="97">
                  <c:v>11.2</c:v>
                </c:pt>
                <c:pt idx="98">
                  <c:v>10.199999999999999</c:v>
                </c:pt>
                <c:pt idx="99">
                  <c:v>9.1999999999999993</c:v>
                </c:pt>
                <c:pt idx="100">
                  <c:v>8.1999999999999993</c:v>
                </c:pt>
                <c:pt idx="101">
                  <c:v>7.4</c:v>
                </c:pt>
                <c:pt idx="102">
                  <c:v>6.5</c:v>
                </c:pt>
                <c:pt idx="103">
                  <c:v>5.7</c:v>
                </c:pt>
                <c:pt idx="104">
                  <c:v>5</c:v>
                </c:pt>
                <c:pt idx="105">
                  <c:v>4.3</c:v>
                </c:pt>
                <c:pt idx="106">
                  <c:v>3.6</c:v>
                </c:pt>
                <c:pt idx="107">
                  <c:v>3</c:v>
                </c:pt>
                <c:pt idx="108">
                  <c:v>2.4</c:v>
                </c:pt>
                <c:pt idx="109">
                  <c:v>1.9</c:v>
                </c:pt>
                <c:pt idx="110">
                  <c:v>1.4</c:v>
                </c:pt>
                <c:pt idx="111">
                  <c:v>0.9</c:v>
                </c:pt>
                <c:pt idx="112">
                  <c:v>0.5</c:v>
                </c:pt>
                <c:pt idx="113">
                  <c:v>0.1</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0.2</c:v>
                </c:pt>
                <c:pt idx="157">
                  <c:v>1</c:v>
                </c:pt>
                <c:pt idx="158">
                  <c:v>2</c:v>
                </c:pt>
                <c:pt idx="159">
                  <c:v>3.1</c:v>
                </c:pt>
                <c:pt idx="160">
                  <c:v>4.2</c:v>
                </c:pt>
                <c:pt idx="161">
                  <c:v>5.5</c:v>
                </c:pt>
                <c:pt idx="162">
                  <c:v>6.8</c:v>
                </c:pt>
                <c:pt idx="163">
                  <c:v>8.1999999999999993</c:v>
                </c:pt>
                <c:pt idx="164">
                  <c:v>9.6</c:v>
                </c:pt>
                <c:pt idx="165">
                  <c:v>11.1</c:v>
                </c:pt>
                <c:pt idx="166">
                  <c:v>12.6</c:v>
                </c:pt>
                <c:pt idx="167">
                  <c:v>14.1</c:v>
                </c:pt>
                <c:pt idx="168">
                  <c:v>15.7</c:v>
                </c:pt>
                <c:pt idx="169">
                  <c:v>17.2</c:v>
                </c:pt>
                <c:pt idx="170">
                  <c:v>18.8</c:v>
                </c:pt>
                <c:pt idx="171">
                  <c:v>20.3</c:v>
                </c:pt>
                <c:pt idx="172">
                  <c:v>21.8</c:v>
                </c:pt>
                <c:pt idx="173">
                  <c:v>23.3</c:v>
                </c:pt>
                <c:pt idx="174">
                  <c:v>24.8</c:v>
                </c:pt>
                <c:pt idx="175">
                  <c:v>26.3</c:v>
                </c:pt>
                <c:pt idx="176">
                  <c:v>27.7</c:v>
                </c:pt>
                <c:pt idx="177">
                  <c:v>29</c:v>
                </c:pt>
                <c:pt idx="178">
                  <c:v>30.3</c:v>
                </c:pt>
                <c:pt idx="179">
                  <c:v>31.6</c:v>
                </c:pt>
                <c:pt idx="180">
                  <c:v>32.799999999999997</c:v>
                </c:pt>
                <c:pt idx="181">
                  <c:v>33.9</c:v>
                </c:pt>
                <c:pt idx="182">
                  <c:v>35</c:v>
                </c:pt>
                <c:pt idx="183">
                  <c:v>36</c:v>
                </c:pt>
                <c:pt idx="184">
                  <c:v>37</c:v>
                </c:pt>
                <c:pt idx="185">
                  <c:v>37.799999999999997</c:v>
                </c:pt>
                <c:pt idx="186">
                  <c:v>38.6</c:v>
                </c:pt>
                <c:pt idx="187">
                  <c:v>39.299999999999997</c:v>
                </c:pt>
                <c:pt idx="188">
                  <c:v>40</c:v>
                </c:pt>
                <c:pt idx="189">
                  <c:v>40.6</c:v>
                </c:pt>
                <c:pt idx="190">
                  <c:v>41.1</c:v>
                </c:pt>
                <c:pt idx="191">
                  <c:v>41.5</c:v>
                </c:pt>
                <c:pt idx="192">
                  <c:v>41.8</c:v>
                </c:pt>
                <c:pt idx="193">
                  <c:v>42.1</c:v>
                </c:pt>
                <c:pt idx="194">
                  <c:v>42.3</c:v>
                </c:pt>
                <c:pt idx="195">
                  <c:v>42.4</c:v>
                </c:pt>
                <c:pt idx="196">
                  <c:v>42.5</c:v>
                </c:pt>
                <c:pt idx="197">
                  <c:v>42.5</c:v>
                </c:pt>
                <c:pt idx="198">
                  <c:v>42.4</c:v>
                </c:pt>
                <c:pt idx="199">
                  <c:v>42.2</c:v>
                </c:pt>
                <c:pt idx="200">
                  <c:v>42</c:v>
                </c:pt>
                <c:pt idx="201">
                  <c:v>41.7</c:v>
                </c:pt>
                <c:pt idx="202">
                  <c:v>41.4</c:v>
                </c:pt>
                <c:pt idx="203">
                  <c:v>41</c:v>
                </c:pt>
                <c:pt idx="204">
                  <c:v>40.5</c:v>
                </c:pt>
                <c:pt idx="205">
                  <c:v>40</c:v>
                </c:pt>
                <c:pt idx="206">
                  <c:v>39.5</c:v>
                </c:pt>
                <c:pt idx="207">
                  <c:v>38.9</c:v>
                </c:pt>
                <c:pt idx="208">
                  <c:v>38.200000000000003</c:v>
                </c:pt>
                <c:pt idx="209">
                  <c:v>37.5</c:v>
                </c:pt>
                <c:pt idx="210">
                  <c:v>36.700000000000003</c:v>
                </c:pt>
                <c:pt idx="211">
                  <c:v>36</c:v>
                </c:pt>
                <c:pt idx="212">
                  <c:v>35.1</c:v>
                </c:pt>
                <c:pt idx="213">
                  <c:v>34.299999999999997</c:v>
                </c:pt>
                <c:pt idx="214">
                  <c:v>33.4</c:v>
                </c:pt>
                <c:pt idx="215">
                  <c:v>32.5</c:v>
                </c:pt>
                <c:pt idx="216">
                  <c:v>31.6</c:v>
                </c:pt>
                <c:pt idx="217">
                  <c:v>30.6</c:v>
                </c:pt>
                <c:pt idx="218">
                  <c:v>29.7</c:v>
                </c:pt>
                <c:pt idx="219">
                  <c:v>28.7</c:v>
                </c:pt>
                <c:pt idx="220">
                  <c:v>27.7</c:v>
                </c:pt>
                <c:pt idx="221">
                  <c:v>26.7</c:v>
                </c:pt>
                <c:pt idx="222">
                  <c:v>25.7</c:v>
                </c:pt>
                <c:pt idx="223">
                  <c:v>24.6</c:v>
                </c:pt>
                <c:pt idx="224">
                  <c:v>23.6</c:v>
                </c:pt>
                <c:pt idx="225">
                  <c:v>22.6</c:v>
                </c:pt>
                <c:pt idx="226">
                  <c:v>21.6</c:v>
                </c:pt>
                <c:pt idx="227">
                  <c:v>20.6</c:v>
                </c:pt>
                <c:pt idx="228">
                  <c:v>19.600000000000001</c:v>
                </c:pt>
                <c:pt idx="229">
                  <c:v>18.600000000000001</c:v>
                </c:pt>
                <c:pt idx="230">
                  <c:v>17.600000000000001</c:v>
                </c:pt>
                <c:pt idx="231">
                  <c:v>16.7</c:v>
                </c:pt>
                <c:pt idx="232">
                  <c:v>15.7</c:v>
                </c:pt>
                <c:pt idx="233">
                  <c:v>14.8</c:v>
                </c:pt>
                <c:pt idx="234">
                  <c:v>13.9</c:v>
                </c:pt>
                <c:pt idx="235">
                  <c:v>13</c:v>
                </c:pt>
                <c:pt idx="236">
                  <c:v>12.1</c:v>
                </c:pt>
                <c:pt idx="237">
                  <c:v>11.3</c:v>
                </c:pt>
                <c:pt idx="238">
                  <c:v>10.4</c:v>
                </c:pt>
                <c:pt idx="239">
                  <c:v>9.6</c:v>
                </c:pt>
                <c:pt idx="240">
                  <c:v>8.9</c:v>
                </c:pt>
                <c:pt idx="241">
                  <c:v>8.1</c:v>
                </c:pt>
                <c:pt idx="242">
                  <c:v>7.4</c:v>
                </c:pt>
                <c:pt idx="243">
                  <c:v>6.7</c:v>
                </c:pt>
                <c:pt idx="244">
                  <c:v>6</c:v>
                </c:pt>
                <c:pt idx="245">
                  <c:v>5.4</c:v>
                </c:pt>
                <c:pt idx="246">
                  <c:v>4.8</c:v>
                </c:pt>
                <c:pt idx="247">
                  <c:v>4.2</c:v>
                </c:pt>
                <c:pt idx="248">
                  <c:v>3.6</c:v>
                </c:pt>
                <c:pt idx="249">
                  <c:v>3.1</c:v>
                </c:pt>
                <c:pt idx="250">
                  <c:v>2.6</c:v>
                </c:pt>
                <c:pt idx="251">
                  <c:v>2.1</c:v>
                </c:pt>
                <c:pt idx="252">
                  <c:v>1.7</c:v>
                </c:pt>
                <c:pt idx="253">
                  <c:v>1.2</c:v>
                </c:pt>
                <c:pt idx="254">
                  <c:v>0.8</c:v>
                </c:pt>
                <c:pt idx="255">
                  <c:v>0.5</c:v>
                </c:pt>
                <c:pt idx="256">
                  <c:v>0.1</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numCache>
            </c:numRef>
          </c:yVal>
          <c:smooth val="1"/>
          <c:extLst>
            <c:ext xmlns:c16="http://schemas.microsoft.com/office/drawing/2014/chart" uri="{C3380CC4-5D6E-409C-BE32-E72D297353CC}">
              <c16:uniqueId val="{00000002-3A8E-4E9C-BC65-455AF117D297}"/>
            </c:ext>
          </c:extLst>
        </c:ser>
        <c:ser>
          <c:idx val="3"/>
          <c:order val="3"/>
          <c:tx>
            <c:strRef>
              <c:f>Thermosphere!$M$24</c:f>
              <c:strCache>
                <c:ptCount val="1"/>
                <c:pt idx="0">
                  <c:v>F10.7 (95%)</c:v>
                </c:pt>
              </c:strCache>
            </c:strRef>
          </c:tx>
          <c:spPr>
            <a:ln>
              <a:solidFill>
                <a:schemeClr val="tx2">
                  <a:lumMod val="60000"/>
                  <a:lumOff val="40000"/>
                </a:schemeClr>
              </a:solidFill>
              <a:prstDash val="sysDash"/>
            </a:ln>
          </c:spPr>
          <c:marker>
            <c:symbol val="none"/>
          </c:marker>
          <c:xVal>
            <c:numRef>
              <c:f>Thermosphere!$L$25:$L$324</c:f>
              <c:numCache>
                <c:formatCode>0.00</c:formatCode>
                <c:ptCount val="300"/>
                <c:pt idx="0">
                  <c:v>1995.0833333333333</c:v>
                </c:pt>
                <c:pt idx="1">
                  <c:v>1995.1666666666667</c:v>
                </c:pt>
                <c:pt idx="2">
                  <c:v>1995.25</c:v>
                </c:pt>
                <c:pt idx="3">
                  <c:v>1995.3333333333333</c:v>
                </c:pt>
                <c:pt idx="4">
                  <c:v>1995.4166666666667</c:v>
                </c:pt>
                <c:pt idx="5">
                  <c:v>1995.5</c:v>
                </c:pt>
                <c:pt idx="6">
                  <c:v>1995.5833333333333</c:v>
                </c:pt>
                <c:pt idx="7">
                  <c:v>1995.6666666666667</c:v>
                </c:pt>
                <c:pt idx="8">
                  <c:v>1995.75</c:v>
                </c:pt>
                <c:pt idx="9">
                  <c:v>1995.8333333333333</c:v>
                </c:pt>
                <c:pt idx="10">
                  <c:v>1995.9166666666667</c:v>
                </c:pt>
                <c:pt idx="11">
                  <c:v>1996</c:v>
                </c:pt>
                <c:pt idx="12">
                  <c:v>1996.0833333333333</c:v>
                </c:pt>
                <c:pt idx="13">
                  <c:v>1996.1666666666667</c:v>
                </c:pt>
                <c:pt idx="14">
                  <c:v>1996.25</c:v>
                </c:pt>
                <c:pt idx="15">
                  <c:v>1996.3333333333333</c:v>
                </c:pt>
                <c:pt idx="16">
                  <c:v>1996.4166666666667</c:v>
                </c:pt>
                <c:pt idx="17">
                  <c:v>1996.5</c:v>
                </c:pt>
                <c:pt idx="18">
                  <c:v>1996.5833333333333</c:v>
                </c:pt>
                <c:pt idx="19">
                  <c:v>1996.6666666666667</c:v>
                </c:pt>
                <c:pt idx="20">
                  <c:v>1996.75</c:v>
                </c:pt>
                <c:pt idx="21">
                  <c:v>1996.8333333333333</c:v>
                </c:pt>
                <c:pt idx="22">
                  <c:v>1996.9166666666667</c:v>
                </c:pt>
                <c:pt idx="23">
                  <c:v>1997</c:v>
                </c:pt>
                <c:pt idx="24">
                  <c:v>1997.0833333333333</c:v>
                </c:pt>
                <c:pt idx="25">
                  <c:v>1997.1666666666667</c:v>
                </c:pt>
                <c:pt idx="26">
                  <c:v>1997.25</c:v>
                </c:pt>
                <c:pt idx="27">
                  <c:v>1997.3333333333333</c:v>
                </c:pt>
                <c:pt idx="28">
                  <c:v>1997.4166666666667</c:v>
                </c:pt>
                <c:pt idx="29">
                  <c:v>1997.5</c:v>
                </c:pt>
                <c:pt idx="30">
                  <c:v>1997.5833333333333</c:v>
                </c:pt>
                <c:pt idx="31">
                  <c:v>1997.6666666666667</c:v>
                </c:pt>
                <c:pt idx="32">
                  <c:v>1997.75</c:v>
                </c:pt>
                <c:pt idx="33">
                  <c:v>1997.8333333333333</c:v>
                </c:pt>
                <c:pt idx="34">
                  <c:v>1997.9166666666667</c:v>
                </c:pt>
                <c:pt idx="35">
                  <c:v>1998</c:v>
                </c:pt>
                <c:pt idx="36">
                  <c:v>1998.0833333333333</c:v>
                </c:pt>
                <c:pt idx="37">
                  <c:v>1998.1666666666667</c:v>
                </c:pt>
                <c:pt idx="38">
                  <c:v>1998.25</c:v>
                </c:pt>
                <c:pt idx="39">
                  <c:v>1998.3333333333333</c:v>
                </c:pt>
                <c:pt idx="40">
                  <c:v>1998.4166666666667</c:v>
                </c:pt>
                <c:pt idx="41">
                  <c:v>1998.5</c:v>
                </c:pt>
                <c:pt idx="42">
                  <c:v>1998.5833333333333</c:v>
                </c:pt>
                <c:pt idx="43">
                  <c:v>1998.6666666666667</c:v>
                </c:pt>
                <c:pt idx="44">
                  <c:v>1998.75</c:v>
                </c:pt>
                <c:pt idx="45">
                  <c:v>1998.8333333333333</c:v>
                </c:pt>
                <c:pt idx="46">
                  <c:v>1998.9166666666667</c:v>
                </c:pt>
                <c:pt idx="47">
                  <c:v>1999</c:v>
                </c:pt>
                <c:pt idx="48">
                  <c:v>1999.0833333333333</c:v>
                </c:pt>
                <c:pt idx="49">
                  <c:v>1999.1666666666667</c:v>
                </c:pt>
                <c:pt idx="50">
                  <c:v>1999.25</c:v>
                </c:pt>
                <c:pt idx="51">
                  <c:v>1999.3333333333333</c:v>
                </c:pt>
                <c:pt idx="52">
                  <c:v>1999.4166666666667</c:v>
                </c:pt>
                <c:pt idx="53">
                  <c:v>1999.5</c:v>
                </c:pt>
                <c:pt idx="54">
                  <c:v>1999.5833333333333</c:v>
                </c:pt>
                <c:pt idx="55">
                  <c:v>1999.6666666666667</c:v>
                </c:pt>
                <c:pt idx="56">
                  <c:v>1999.75</c:v>
                </c:pt>
                <c:pt idx="57">
                  <c:v>1999.8333333333333</c:v>
                </c:pt>
                <c:pt idx="58">
                  <c:v>1999.9166666666667</c:v>
                </c:pt>
                <c:pt idx="59">
                  <c:v>2000</c:v>
                </c:pt>
                <c:pt idx="60">
                  <c:v>2000.0833333333333</c:v>
                </c:pt>
                <c:pt idx="61">
                  <c:v>2000.1666666666667</c:v>
                </c:pt>
                <c:pt idx="62">
                  <c:v>2000.25</c:v>
                </c:pt>
                <c:pt idx="63">
                  <c:v>2000.3333333333333</c:v>
                </c:pt>
                <c:pt idx="64">
                  <c:v>2000.4166666666667</c:v>
                </c:pt>
                <c:pt idx="65">
                  <c:v>2000.5</c:v>
                </c:pt>
                <c:pt idx="66">
                  <c:v>2000.5833333333333</c:v>
                </c:pt>
                <c:pt idx="67">
                  <c:v>2000.6666666666667</c:v>
                </c:pt>
                <c:pt idx="68">
                  <c:v>2000.75</c:v>
                </c:pt>
                <c:pt idx="69">
                  <c:v>2000.8333333333333</c:v>
                </c:pt>
                <c:pt idx="70">
                  <c:v>2000.9166666666667</c:v>
                </c:pt>
                <c:pt idx="71">
                  <c:v>2001</c:v>
                </c:pt>
                <c:pt idx="72">
                  <c:v>2001.0833333333333</c:v>
                </c:pt>
                <c:pt idx="73">
                  <c:v>2001.1666666666667</c:v>
                </c:pt>
                <c:pt idx="74">
                  <c:v>2001.25</c:v>
                </c:pt>
                <c:pt idx="75">
                  <c:v>2001.3333333333333</c:v>
                </c:pt>
                <c:pt idx="76">
                  <c:v>2001.4166666666667</c:v>
                </c:pt>
                <c:pt idx="77">
                  <c:v>2001.5</c:v>
                </c:pt>
                <c:pt idx="78">
                  <c:v>2001.5833333333333</c:v>
                </c:pt>
                <c:pt idx="79">
                  <c:v>2001.6666666666667</c:v>
                </c:pt>
                <c:pt idx="80">
                  <c:v>2001.75</c:v>
                </c:pt>
                <c:pt idx="81">
                  <c:v>2001.8333333333333</c:v>
                </c:pt>
                <c:pt idx="82">
                  <c:v>2001.9166666666667</c:v>
                </c:pt>
                <c:pt idx="83">
                  <c:v>2002</c:v>
                </c:pt>
                <c:pt idx="84">
                  <c:v>2002.0833333333333</c:v>
                </c:pt>
                <c:pt idx="85">
                  <c:v>2002.1666666666667</c:v>
                </c:pt>
                <c:pt idx="86">
                  <c:v>2002.25</c:v>
                </c:pt>
                <c:pt idx="87">
                  <c:v>2002.3333333333333</c:v>
                </c:pt>
                <c:pt idx="88">
                  <c:v>2002.4166666666667</c:v>
                </c:pt>
                <c:pt idx="89">
                  <c:v>2002.5</c:v>
                </c:pt>
                <c:pt idx="90">
                  <c:v>2002.5833333333333</c:v>
                </c:pt>
                <c:pt idx="91">
                  <c:v>2002.6666666666667</c:v>
                </c:pt>
                <c:pt idx="92">
                  <c:v>2002.75</c:v>
                </c:pt>
                <c:pt idx="93">
                  <c:v>2002.8333333333333</c:v>
                </c:pt>
                <c:pt idx="94">
                  <c:v>2002.9166666666667</c:v>
                </c:pt>
                <c:pt idx="95">
                  <c:v>2003</c:v>
                </c:pt>
                <c:pt idx="96">
                  <c:v>2003.0833333333333</c:v>
                </c:pt>
                <c:pt idx="97">
                  <c:v>2003.1666666666667</c:v>
                </c:pt>
                <c:pt idx="98">
                  <c:v>2003.25</c:v>
                </c:pt>
                <c:pt idx="99">
                  <c:v>2003.3333333333333</c:v>
                </c:pt>
                <c:pt idx="100">
                  <c:v>2003.4166666666667</c:v>
                </c:pt>
                <c:pt idx="101">
                  <c:v>2003.5</c:v>
                </c:pt>
                <c:pt idx="102">
                  <c:v>2003.5833333333333</c:v>
                </c:pt>
                <c:pt idx="103">
                  <c:v>2003.6666666666667</c:v>
                </c:pt>
                <c:pt idx="104">
                  <c:v>2003.75</c:v>
                </c:pt>
                <c:pt idx="105">
                  <c:v>2003.8333333333333</c:v>
                </c:pt>
                <c:pt idx="106">
                  <c:v>2003.9166666666667</c:v>
                </c:pt>
                <c:pt idx="107">
                  <c:v>2004</c:v>
                </c:pt>
                <c:pt idx="108">
                  <c:v>2004.0833333333333</c:v>
                </c:pt>
                <c:pt idx="109">
                  <c:v>2004.1666666666667</c:v>
                </c:pt>
                <c:pt idx="110">
                  <c:v>2004.25</c:v>
                </c:pt>
                <c:pt idx="111">
                  <c:v>2004.3333333333333</c:v>
                </c:pt>
                <c:pt idx="112">
                  <c:v>2004.4166666666667</c:v>
                </c:pt>
                <c:pt idx="113">
                  <c:v>2004.5</c:v>
                </c:pt>
                <c:pt idx="114">
                  <c:v>2004.5833333333333</c:v>
                </c:pt>
                <c:pt idx="115">
                  <c:v>2004.6666666666667</c:v>
                </c:pt>
                <c:pt idx="116">
                  <c:v>2004.75</c:v>
                </c:pt>
                <c:pt idx="117">
                  <c:v>2004.8333333333333</c:v>
                </c:pt>
                <c:pt idx="118">
                  <c:v>2004.9166666666667</c:v>
                </c:pt>
                <c:pt idx="119">
                  <c:v>2005</c:v>
                </c:pt>
                <c:pt idx="120">
                  <c:v>2005.0833333333333</c:v>
                </c:pt>
                <c:pt idx="121">
                  <c:v>2005.1666666666667</c:v>
                </c:pt>
                <c:pt idx="122">
                  <c:v>2005.25</c:v>
                </c:pt>
                <c:pt idx="123">
                  <c:v>2005.3333333333333</c:v>
                </c:pt>
                <c:pt idx="124">
                  <c:v>2005.4166666666667</c:v>
                </c:pt>
                <c:pt idx="125">
                  <c:v>2005.5</c:v>
                </c:pt>
                <c:pt idx="126">
                  <c:v>2005.5833333333333</c:v>
                </c:pt>
                <c:pt idx="127">
                  <c:v>2005.6666666666667</c:v>
                </c:pt>
                <c:pt idx="128">
                  <c:v>2005.75</c:v>
                </c:pt>
                <c:pt idx="129">
                  <c:v>2005.8333333333333</c:v>
                </c:pt>
                <c:pt idx="130">
                  <c:v>2005.9166666666667</c:v>
                </c:pt>
                <c:pt idx="131">
                  <c:v>2006</c:v>
                </c:pt>
                <c:pt idx="132">
                  <c:v>2006.0833333333333</c:v>
                </c:pt>
                <c:pt idx="133">
                  <c:v>2006.1666666666667</c:v>
                </c:pt>
                <c:pt idx="134">
                  <c:v>2006.25</c:v>
                </c:pt>
                <c:pt idx="135">
                  <c:v>2006.3333333333333</c:v>
                </c:pt>
                <c:pt idx="136">
                  <c:v>2006.4166666666667</c:v>
                </c:pt>
                <c:pt idx="137">
                  <c:v>2006.5</c:v>
                </c:pt>
                <c:pt idx="138">
                  <c:v>2006.5833333333333</c:v>
                </c:pt>
                <c:pt idx="139">
                  <c:v>2006.6666666666667</c:v>
                </c:pt>
                <c:pt idx="140">
                  <c:v>2006.75</c:v>
                </c:pt>
                <c:pt idx="141">
                  <c:v>2006.8333333333333</c:v>
                </c:pt>
                <c:pt idx="142">
                  <c:v>2006.9166666666667</c:v>
                </c:pt>
                <c:pt idx="143">
                  <c:v>2007</c:v>
                </c:pt>
                <c:pt idx="144">
                  <c:v>2007.0833333333333</c:v>
                </c:pt>
                <c:pt idx="145">
                  <c:v>2007.1666666666667</c:v>
                </c:pt>
                <c:pt idx="146">
                  <c:v>2007.25</c:v>
                </c:pt>
                <c:pt idx="147">
                  <c:v>2007.3333333333333</c:v>
                </c:pt>
                <c:pt idx="148">
                  <c:v>2007.4166666666667</c:v>
                </c:pt>
                <c:pt idx="149">
                  <c:v>2007.5</c:v>
                </c:pt>
                <c:pt idx="150">
                  <c:v>2007.5833333333333</c:v>
                </c:pt>
                <c:pt idx="151">
                  <c:v>2007.6666666666667</c:v>
                </c:pt>
                <c:pt idx="152">
                  <c:v>2007.75</c:v>
                </c:pt>
                <c:pt idx="153">
                  <c:v>2007.8333333333333</c:v>
                </c:pt>
                <c:pt idx="154">
                  <c:v>2007.9166666666667</c:v>
                </c:pt>
                <c:pt idx="155">
                  <c:v>2008</c:v>
                </c:pt>
                <c:pt idx="156">
                  <c:v>2008.0833333333333</c:v>
                </c:pt>
                <c:pt idx="157">
                  <c:v>2008.1666666666667</c:v>
                </c:pt>
                <c:pt idx="158">
                  <c:v>2008.25</c:v>
                </c:pt>
                <c:pt idx="159">
                  <c:v>2008.3333333333333</c:v>
                </c:pt>
                <c:pt idx="160">
                  <c:v>2008.4166666666667</c:v>
                </c:pt>
                <c:pt idx="161">
                  <c:v>2008.5</c:v>
                </c:pt>
                <c:pt idx="162">
                  <c:v>2008.5833333333333</c:v>
                </c:pt>
                <c:pt idx="163">
                  <c:v>2008.6666666666667</c:v>
                </c:pt>
                <c:pt idx="164">
                  <c:v>2008.75</c:v>
                </c:pt>
                <c:pt idx="165">
                  <c:v>2008.8333333333333</c:v>
                </c:pt>
                <c:pt idx="166">
                  <c:v>2008.9166666666667</c:v>
                </c:pt>
                <c:pt idx="167">
                  <c:v>2009</c:v>
                </c:pt>
                <c:pt idx="168">
                  <c:v>2009.0833333333333</c:v>
                </c:pt>
                <c:pt idx="169">
                  <c:v>2009.1666666666667</c:v>
                </c:pt>
                <c:pt idx="170">
                  <c:v>2009.25</c:v>
                </c:pt>
                <c:pt idx="171">
                  <c:v>2009.3333333333333</c:v>
                </c:pt>
                <c:pt idx="172">
                  <c:v>2009.4166666666667</c:v>
                </c:pt>
                <c:pt idx="173">
                  <c:v>2009.5</c:v>
                </c:pt>
                <c:pt idx="174">
                  <c:v>2009.5833333333333</c:v>
                </c:pt>
                <c:pt idx="175">
                  <c:v>2009.6666666666667</c:v>
                </c:pt>
                <c:pt idx="176">
                  <c:v>2009.75</c:v>
                </c:pt>
                <c:pt idx="177">
                  <c:v>2009.8333333333333</c:v>
                </c:pt>
                <c:pt idx="178">
                  <c:v>2009.9166666666667</c:v>
                </c:pt>
                <c:pt idx="179">
                  <c:v>2010</c:v>
                </c:pt>
                <c:pt idx="180">
                  <c:v>2010.0833333333333</c:v>
                </c:pt>
                <c:pt idx="181">
                  <c:v>2010.1666666666667</c:v>
                </c:pt>
                <c:pt idx="182">
                  <c:v>2010.25</c:v>
                </c:pt>
                <c:pt idx="183">
                  <c:v>2010.3333333333333</c:v>
                </c:pt>
                <c:pt idx="184">
                  <c:v>2010.4166666666667</c:v>
                </c:pt>
                <c:pt idx="185">
                  <c:v>2010.5</c:v>
                </c:pt>
                <c:pt idx="186">
                  <c:v>2010.5833333333333</c:v>
                </c:pt>
                <c:pt idx="187">
                  <c:v>2010.6666666666667</c:v>
                </c:pt>
                <c:pt idx="188">
                  <c:v>2010.75</c:v>
                </c:pt>
                <c:pt idx="189">
                  <c:v>2010.8333333333333</c:v>
                </c:pt>
                <c:pt idx="190">
                  <c:v>2010.9166666666667</c:v>
                </c:pt>
                <c:pt idx="191">
                  <c:v>2011</c:v>
                </c:pt>
                <c:pt idx="192">
                  <c:v>2011.0833333333333</c:v>
                </c:pt>
                <c:pt idx="193">
                  <c:v>2011.1666666666667</c:v>
                </c:pt>
                <c:pt idx="194">
                  <c:v>2011.25</c:v>
                </c:pt>
                <c:pt idx="195">
                  <c:v>2011.3333333333333</c:v>
                </c:pt>
                <c:pt idx="196">
                  <c:v>2011.4166666666667</c:v>
                </c:pt>
                <c:pt idx="197">
                  <c:v>2011.5</c:v>
                </c:pt>
                <c:pt idx="198">
                  <c:v>2011.5833333333333</c:v>
                </c:pt>
                <c:pt idx="199">
                  <c:v>2011.6666666666667</c:v>
                </c:pt>
                <c:pt idx="200">
                  <c:v>2011.75</c:v>
                </c:pt>
                <c:pt idx="201">
                  <c:v>2011.8333333333333</c:v>
                </c:pt>
                <c:pt idx="202">
                  <c:v>2011.9166666666667</c:v>
                </c:pt>
                <c:pt idx="203">
                  <c:v>2012</c:v>
                </c:pt>
                <c:pt idx="204">
                  <c:v>2012.0833333333333</c:v>
                </c:pt>
                <c:pt idx="205">
                  <c:v>2012.1666666666667</c:v>
                </c:pt>
                <c:pt idx="206">
                  <c:v>2012.25</c:v>
                </c:pt>
                <c:pt idx="207">
                  <c:v>2012.3333333333333</c:v>
                </c:pt>
                <c:pt idx="208">
                  <c:v>2012.4166666666667</c:v>
                </c:pt>
                <c:pt idx="209">
                  <c:v>2012.5</c:v>
                </c:pt>
                <c:pt idx="210">
                  <c:v>2012.5833333333333</c:v>
                </c:pt>
                <c:pt idx="211">
                  <c:v>2012.6666666666667</c:v>
                </c:pt>
                <c:pt idx="212">
                  <c:v>2012.75</c:v>
                </c:pt>
                <c:pt idx="213">
                  <c:v>2012.8333333333333</c:v>
                </c:pt>
                <c:pt idx="214">
                  <c:v>2012.9166666666667</c:v>
                </c:pt>
                <c:pt idx="215">
                  <c:v>2013</c:v>
                </c:pt>
                <c:pt idx="216">
                  <c:v>2013.0833333333333</c:v>
                </c:pt>
                <c:pt idx="217">
                  <c:v>2013.1666666666667</c:v>
                </c:pt>
                <c:pt idx="218">
                  <c:v>2013.25</c:v>
                </c:pt>
                <c:pt idx="219">
                  <c:v>2013.3333333333333</c:v>
                </c:pt>
                <c:pt idx="220">
                  <c:v>2013.4166666666667</c:v>
                </c:pt>
                <c:pt idx="221">
                  <c:v>2013.5</c:v>
                </c:pt>
                <c:pt idx="222">
                  <c:v>2013.5833333333333</c:v>
                </c:pt>
                <c:pt idx="223">
                  <c:v>2013.6666666666667</c:v>
                </c:pt>
                <c:pt idx="224">
                  <c:v>2013.75</c:v>
                </c:pt>
                <c:pt idx="225">
                  <c:v>2013.8333333333333</c:v>
                </c:pt>
                <c:pt idx="226">
                  <c:v>2013.9166666666667</c:v>
                </c:pt>
                <c:pt idx="227">
                  <c:v>2014</c:v>
                </c:pt>
                <c:pt idx="228">
                  <c:v>2014.0833333333333</c:v>
                </c:pt>
                <c:pt idx="229">
                  <c:v>2014.1666666666667</c:v>
                </c:pt>
                <c:pt idx="230">
                  <c:v>2014.25</c:v>
                </c:pt>
                <c:pt idx="231">
                  <c:v>2014.3333333333333</c:v>
                </c:pt>
                <c:pt idx="232">
                  <c:v>2014.4166666666667</c:v>
                </c:pt>
                <c:pt idx="233">
                  <c:v>2014.5</c:v>
                </c:pt>
                <c:pt idx="234">
                  <c:v>2014.5833333333333</c:v>
                </c:pt>
                <c:pt idx="235">
                  <c:v>2014.6666666666667</c:v>
                </c:pt>
                <c:pt idx="236">
                  <c:v>2014.75</c:v>
                </c:pt>
                <c:pt idx="237">
                  <c:v>2014.8333333333333</c:v>
                </c:pt>
                <c:pt idx="238">
                  <c:v>2014.9166666666667</c:v>
                </c:pt>
                <c:pt idx="239">
                  <c:v>2015</c:v>
                </c:pt>
                <c:pt idx="240">
                  <c:v>2015.0833333333333</c:v>
                </c:pt>
                <c:pt idx="241">
                  <c:v>2015.1666666666667</c:v>
                </c:pt>
                <c:pt idx="242">
                  <c:v>2015.25</c:v>
                </c:pt>
                <c:pt idx="243">
                  <c:v>2015.3333333333333</c:v>
                </c:pt>
                <c:pt idx="244">
                  <c:v>2015.4166666666667</c:v>
                </c:pt>
                <c:pt idx="245">
                  <c:v>2015.5</c:v>
                </c:pt>
                <c:pt idx="246">
                  <c:v>2015.5833333333333</c:v>
                </c:pt>
                <c:pt idx="247">
                  <c:v>2015.6666666666667</c:v>
                </c:pt>
                <c:pt idx="248">
                  <c:v>2015.75</c:v>
                </c:pt>
                <c:pt idx="249">
                  <c:v>2015.8333333333333</c:v>
                </c:pt>
                <c:pt idx="250">
                  <c:v>2015.9166666666667</c:v>
                </c:pt>
                <c:pt idx="251">
                  <c:v>2016</c:v>
                </c:pt>
                <c:pt idx="252">
                  <c:v>2016.0833333333333</c:v>
                </c:pt>
                <c:pt idx="253">
                  <c:v>2016.1666666666667</c:v>
                </c:pt>
                <c:pt idx="254">
                  <c:v>2016.25</c:v>
                </c:pt>
                <c:pt idx="255">
                  <c:v>2016.3333333333333</c:v>
                </c:pt>
                <c:pt idx="256">
                  <c:v>2016.4166666666667</c:v>
                </c:pt>
                <c:pt idx="257">
                  <c:v>2016.5</c:v>
                </c:pt>
                <c:pt idx="258">
                  <c:v>2016.5833333333333</c:v>
                </c:pt>
                <c:pt idx="259">
                  <c:v>2016.6666666666667</c:v>
                </c:pt>
                <c:pt idx="260">
                  <c:v>2016.75</c:v>
                </c:pt>
                <c:pt idx="261">
                  <c:v>2016.8333333333333</c:v>
                </c:pt>
                <c:pt idx="262">
                  <c:v>2016.9166666666667</c:v>
                </c:pt>
                <c:pt idx="263">
                  <c:v>2017</c:v>
                </c:pt>
                <c:pt idx="264">
                  <c:v>2017.0833333333333</c:v>
                </c:pt>
                <c:pt idx="265">
                  <c:v>2017.1666666666667</c:v>
                </c:pt>
                <c:pt idx="266">
                  <c:v>2017.25</c:v>
                </c:pt>
                <c:pt idx="267">
                  <c:v>2017.3333333333333</c:v>
                </c:pt>
                <c:pt idx="268">
                  <c:v>2017.4166666666667</c:v>
                </c:pt>
                <c:pt idx="269">
                  <c:v>2017.5</c:v>
                </c:pt>
                <c:pt idx="270">
                  <c:v>2017.5833333333333</c:v>
                </c:pt>
                <c:pt idx="271">
                  <c:v>2017.6666666666667</c:v>
                </c:pt>
                <c:pt idx="272">
                  <c:v>2017.75</c:v>
                </c:pt>
                <c:pt idx="273">
                  <c:v>2017.8333333333333</c:v>
                </c:pt>
                <c:pt idx="274">
                  <c:v>2017.9166666666667</c:v>
                </c:pt>
                <c:pt idx="275">
                  <c:v>2018</c:v>
                </c:pt>
                <c:pt idx="276">
                  <c:v>2018.0833333333333</c:v>
                </c:pt>
                <c:pt idx="277">
                  <c:v>2018.1666666666667</c:v>
                </c:pt>
                <c:pt idx="278">
                  <c:v>2018.25</c:v>
                </c:pt>
                <c:pt idx="279">
                  <c:v>2018.3333333333333</c:v>
                </c:pt>
                <c:pt idx="280">
                  <c:v>2018.4166666666667</c:v>
                </c:pt>
                <c:pt idx="281">
                  <c:v>2018.5</c:v>
                </c:pt>
                <c:pt idx="282">
                  <c:v>2018.5833333333333</c:v>
                </c:pt>
                <c:pt idx="283">
                  <c:v>2018.6666666666667</c:v>
                </c:pt>
                <c:pt idx="284">
                  <c:v>2018.75</c:v>
                </c:pt>
                <c:pt idx="285">
                  <c:v>2018.8333333333333</c:v>
                </c:pt>
                <c:pt idx="286">
                  <c:v>2018.9166666666667</c:v>
                </c:pt>
                <c:pt idx="287">
                  <c:v>2019</c:v>
                </c:pt>
                <c:pt idx="288">
                  <c:v>2019.0833333333333</c:v>
                </c:pt>
                <c:pt idx="289">
                  <c:v>2019.1666666666667</c:v>
                </c:pt>
                <c:pt idx="290">
                  <c:v>2019.25</c:v>
                </c:pt>
                <c:pt idx="291">
                  <c:v>2019.3333333333333</c:v>
                </c:pt>
                <c:pt idx="292">
                  <c:v>2019.4166666666667</c:v>
                </c:pt>
                <c:pt idx="293">
                  <c:v>2019.5</c:v>
                </c:pt>
                <c:pt idx="294">
                  <c:v>2019.5833333333333</c:v>
                </c:pt>
                <c:pt idx="295">
                  <c:v>2019.6666666666667</c:v>
                </c:pt>
                <c:pt idx="296">
                  <c:v>2019.75</c:v>
                </c:pt>
                <c:pt idx="297">
                  <c:v>2019.8333333333333</c:v>
                </c:pt>
                <c:pt idx="298">
                  <c:v>2019.9166666666667</c:v>
                </c:pt>
                <c:pt idx="299">
                  <c:v>2020</c:v>
                </c:pt>
              </c:numCache>
            </c:numRef>
          </c:xVal>
          <c:yVal>
            <c:numRef>
              <c:f>Thermosphere!$M$25:$M$324</c:f>
              <c:numCache>
                <c:formatCode>0.0</c:formatCode>
                <c:ptCount val="300"/>
                <c:pt idx="0">
                  <c:v>88.656414319250118</c:v>
                </c:pt>
                <c:pt idx="1">
                  <c:v>87.312828638496569</c:v>
                </c:pt>
                <c:pt idx="2">
                  <c:v>85.969242957746687</c:v>
                </c:pt>
                <c:pt idx="3">
                  <c:v>84.625657276996805</c:v>
                </c:pt>
                <c:pt idx="4">
                  <c:v>83.282071596243256</c:v>
                </c:pt>
                <c:pt idx="5">
                  <c:v>81.938485915493374</c:v>
                </c:pt>
                <c:pt idx="6">
                  <c:v>80.594900234743491</c:v>
                </c:pt>
                <c:pt idx="7">
                  <c:v>79.251314553989943</c:v>
                </c:pt>
                <c:pt idx="8">
                  <c:v>77.90772887324006</c:v>
                </c:pt>
                <c:pt idx="9">
                  <c:v>76.564143192490178</c:v>
                </c:pt>
                <c:pt idx="10">
                  <c:v>75.220557511736615</c:v>
                </c:pt>
                <c:pt idx="11">
                  <c:v>73.876971830986747</c:v>
                </c:pt>
                <c:pt idx="12">
                  <c:v>72.533386150236851</c:v>
                </c:pt>
                <c:pt idx="13">
                  <c:v>71.189800469483316</c:v>
                </c:pt>
                <c:pt idx="14">
                  <c:v>69.84621478873342</c:v>
                </c:pt>
                <c:pt idx="15">
                  <c:v>68.502629107983537</c:v>
                </c:pt>
                <c:pt idx="16">
                  <c:v>67.159043427229989</c:v>
                </c:pt>
                <c:pt idx="17">
                  <c:v>67.530584848484551</c:v>
                </c:pt>
                <c:pt idx="18">
                  <c:v>67.973589898989303</c:v>
                </c:pt>
                <c:pt idx="19">
                  <c:v>68.416594949495249</c:v>
                </c:pt>
                <c:pt idx="20">
                  <c:v>68.8596</c:v>
                </c:pt>
                <c:pt idx="21">
                  <c:v>70.687100000000001</c:v>
                </c:pt>
                <c:pt idx="22">
                  <c:v>72.514600000003938</c:v>
                </c:pt>
                <c:pt idx="23">
                  <c:v>74.342100000002034</c:v>
                </c:pt>
                <c:pt idx="24">
                  <c:v>76.169600000000145</c:v>
                </c:pt>
                <c:pt idx="25">
                  <c:v>78.149910606064154</c:v>
                </c:pt>
                <c:pt idx="26">
                  <c:v>80.14350909091057</c:v>
                </c:pt>
                <c:pt idx="27">
                  <c:v>83.028716666663925</c:v>
                </c:pt>
                <c:pt idx="28">
                  <c:v>88.206633333334906</c:v>
                </c:pt>
                <c:pt idx="29">
                  <c:v>92.105249999999998</c:v>
                </c:pt>
                <c:pt idx="30">
                  <c:v>95.955097777776587</c:v>
                </c:pt>
                <c:pt idx="31">
                  <c:v>100.82820888889361</c:v>
                </c:pt>
                <c:pt idx="32">
                  <c:v>105.17509999999908</c:v>
                </c:pt>
                <c:pt idx="33">
                  <c:v>108.58648888888537</c:v>
                </c:pt>
                <c:pt idx="34">
                  <c:v>111.99787777778099</c:v>
                </c:pt>
                <c:pt idx="35">
                  <c:v>115.40926666666728</c:v>
                </c:pt>
                <c:pt idx="36">
                  <c:v>121.78391666666666</c:v>
                </c:pt>
                <c:pt idx="37">
                  <c:v>125.97488888889406</c:v>
                </c:pt>
                <c:pt idx="38">
                  <c:v>129.386</c:v>
                </c:pt>
                <c:pt idx="39">
                  <c:v>134.25933333332594</c:v>
                </c:pt>
                <c:pt idx="40">
                  <c:v>139.05142592592591</c:v>
                </c:pt>
                <c:pt idx="41">
                  <c:v>143.51855555555554</c:v>
                </c:pt>
                <c:pt idx="42">
                  <c:v>148.02142222222187</c:v>
                </c:pt>
                <c:pt idx="43">
                  <c:v>153.38197777778393</c:v>
                </c:pt>
                <c:pt idx="44">
                  <c:v>158.85946666666453</c:v>
                </c:pt>
                <c:pt idx="45">
                  <c:v>164.70724444443346</c:v>
                </c:pt>
                <c:pt idx="46">
                  <c:v>169.79150000000001</c:v>
                </c:pt>
                <c:pt idx="47">
                  <c:v>174.31085714285715</c:v>
                </c:pt>
                <c:pt idx="48">
                  <c:v>179.2709761904762</c:v>
                </c:pt>
                <c:pt idx="49">
                  <c:v>183.34089473684892</c:v>
                </c:pt>
                <c:pt idx="50">
                  <c:v>187.18826315789696</c:v>
                </c:pt>
                <c:pt idx="51">
                  <c:v>190.63559649122615</c:v>
                </c:pt>
                <c:pt idx="52">
                  <c:v>193.71366666666947</c:v>
                </c:pt>
                <c:pt idx="53">
                  <c:v>196.78399999999908</c:v>
                </c:pt>
                <c:pt idx="54">
                  <c:v>199.82983333332857</c:v>
                </c:pt>
                <c:pt idx="55">
                  <c:v>202.9</c:v>
                </c:pt>
                <c:pt idx="56">
                  <c:v>206.25</c:v>
                </c:pt>
                <c:pt idx="57">
                  <c:v>208.66593103448179</c:v>
                </c:pt>
                <c:pt idx="58">
                  <c:v>210.5564482758648</c:v>
                </c:pt>
                <c:pt idx="59">
                  <c:v>212.44696551724263</c:v>
                </c:pt>
                <c:pt idx="60">
                  <c:v>214.24944444444429</c:v>
                </c:pt>
                <c:pt idx="61">
                  <c:v>215.58972222222471</c:v>
                </c:pt>
                <c:pt idx="62">
                  <c:v>216.93000000000146</c:v>
                </c:pt>
                <c:pt idx="63">
                  <c:v>218.27027777777823</c:v>
                </c:pt>
                <c:pt idx="64">
                  <c:v>219.06455555555627</c:v>
                </c:pt>
                <c:pt idx="65">
                  <c:v>219.42983333333348</c:v>
                </c:pt>
                <c:pt idx="66">
                  <c:v>219.79511111111071</c:v>
                </c:pt>
                <c:pt idx="67">
                  <c:v>220.16038888888892</c:v>
                </c:pt>
                <c:pt idx="68">
                  <c:v>220.05820000000008</c:v>
                </c:pt>
                <c:pt idx="69">
                  <c:v>219.93653333333353</c:v>
                </c:pt>
                <c:pt idx="70">
                  <c:v>219.8148666666666</c:v>
                </c:pt>
                <c:pt idx="71">
                  <c:v>219.52921052631604</c:v>
                </c:pt>
                <c:pt idx="72">
                  <c:v>218.95201754386059</c:v>
                </c:pt>
                <c:pt idx="73">
                  <c:v>218.32796969696977</c:v>
                </c:pt>
                <c:pt idx="74">
                  <c:v>217.16509090909221</c:v>
                </c:pt>
                <c:pt idx="75">
                  <c:v>216.00221212121463</c:v>
                </c:pt>
                <c:pt idx="76">
                  <c:v>214.54662500000001</c:v>
                </c:pt>
                <c:pt idx="77">
                  <c:v>212.71888888889001</c:v>
                </c:pt>
                <c:pt idx="78">
                  <c:v>210.89157407407748</c:v>
                </c:pt>
                <c:pt idx="79">
                  <c:v>209.09503508771931</c:v>
                </c:pt>
                <c:pt idx="80">
                  <c:v>207.3638947368421</c:v>
                </c:pt>
                <c:pt idx="81">
                  <c:v>205.60896969696989</c:v>
                </c:pt>
                <c:pt idx="82">
                  <c:v>203.28321212121077</c:v>
                </c:pt>
                <c:pt idx="83">
                  <c:v>201.40360000000001</c:v>
                </c:pt>
                <c:pt idx="84">
                  <c:v>199.6974888888889</c:v>
                </c:pt>
                <c:pt idx="85">
                  <c:v>196.50409090908818</c:v>
                </c:pt>
                <c:pt idx="86">
                  <c:v>193.97909090909093</c:v>
                </c:pt>
                <c:pt idx="87">
                  <c:v>191.65702222222359</c:v>
                </c:pt>
                <c:pt idx="88">
                  <c:v>188.48924444444197</c:v>
                </c:pt>
                <c:pt idx="89">
                  <c:v>185.73400000000134</c:v>
                </c:pt>
                <c:pt idx="90">
                  <c:v>183.42566666667076</c:v>
                </c:pt>
                <c:pt idx="91">
                  <c:v>181.04040350877193</c:v>
                </c:pt>
                <c:pt idx="92">
                  <c:v>178.34742105263157</c:v>
                </c:pt>
                <c:pt idx="93">
                  <c:v>175.65443859649122</c:v>
                </c:pt>
                <c:pt idx="94">
                  <c:v>172.07639999999512</c:v>
                </c:pt>
                <c:pt idx="95">
                  <c:v>168.42135714285786</c:v>
                </c:pt>
                <c:pt idx="96">
                  <c:v>164.76600000000664</c:v>
                </c:pt>
                <c:pt idx="97">
                  <c:v>161.74015942028984</c:v>
                </c:pt>
                <c:pt idx="98">
                  <c:v>159.51552173913043</c:v>
                </c:pt>
                <c:pt idx="99">
                  <c:v>157.29088405797103</c:v>
                </c:pt>
                <c:pt idx="100">
                  <c:v>153.86775757575231</c:v>
                </c:pt>
                <c:pt idx="101">
                  <c:v>150.3463684210538</c:v>
                </c:pt>
                <c:pt idx="102">
                  <c:v>147.65294736842546</c:v>
                </c:pt>
                <c:pt idx="103">
                  <c:v>145.00224242424261</c:v>
                </c:pt>
                <c:pt idx="104">
                  <c:v>142.84277272727513</c:v>
                </c:pt>
                <c:pt idx="105">
                  <c:v>140.68330303030766</c:v>
                </c:pt>
                <c:pt idx="106">
                  <c:v>138.45049999999998</c:v>
                </c:pt>
                <c:pt idx="107">
                  <c:v>136.12436363636363</c:v>
                </c:pt>
                <c:pt idx="108">
                  <c:v>133.79822727272727</c:v>
                </c:pt>
                <c:pt idx="109">
                  <c:v>129.67799999999446</c:v>
                </c:pt>
                <c:pt idx="110">
                  <c:v>125.70140000000001</c:v>
                </c:pt>
                <c:pt idx="111">
                  <c:v>122.77751111111111</c:v>
                </c:pt>
                <c:pt idx="112">
                  <c:v>120.2814848484802</c:v>
                </c:pt>
                <c:pt idx="113">
                  <c:v>118.12163636363395</c:v>
                </c:pt>
                <c:pt idx="114">
                  <c:v>115.9617878787877</c:v>
                </c:pt>
                <c:pt idx="115">
                  <c:v>114.19635087719017</c:v>
                </c:pt>
                <c:pt idx="116">
                  <c:v>112.46521052631505</c:v>
                </c:pt>
                <c:pt idx="117">
                  <c:v>110.28259259259455</c:v>
                </c:pt>
                <c:pt idx="118">
                  <c:v>107.84601851851691</c:v>
                </c:pt>
                <c:pt idx="119">
                  <c:v>105.90423076923135</c:v>
                </c:pt>
                <c:pt idx="120">
                  <c:v>104.49846153846336</c:v>
                </c:pt>
                <c:pt idx="121">
                  <c:v>103.09269230769152</c:v>
                </c:pt>
                <c:pt idx="122">
                  <c:v>101.44928695652247</c:v>
                </c:pt>
                <c:pt idx="123">
                  <c:v>99.383417391307134</c:v>
                </c:pt>
                <c:pt idx="124">
                  <c:v>97.317547826086141</c:v>
                </c:pt>
                <c:pt idx="125">
                  <c:v>95.494404545455581</c:v>
                </c:pt>
                <c:pt idx="126">
                  <c:v>93.833078787881533</c:v>
                </c:pt>
                <c:pt idx="127">
                  <c:v>92.171753030302966</c:v>
                </c:pt>
                <c:pt idx="128">
                  <c:v>91.169620000000705</c:v>
                </c:pt>
                <c:pt idx="129">
                  <c:v>90.19495333333478</c:v>
                </c:pt>
                <c:pt idx="130">
                  <c:v>89.220286666666198</c:v>
                </c:pt>
                <c:pt idx="131">
                  <c:v>88.1778363636368</c:v>
                </c:pt>
                <c:pt idx="132">
                  <c:v>87.014881818183454</c:v>
                </c:pt>
                <c:pt idx="133">
                  <c:v>85.85192727272694</c:v>
                </c:pt>
                <c:pt idx="134">
                  <c:v>84.746566666667334</c:v>
                </c:pt>
                <c:pt idx="135">
                  <c:v>83.663603703705277</c:v>
                </c:pt>
                <c:pt idx="136">
                  <c:v>82.580640740740265</c:v>
                </c:pt>
                <c:pt idx="137">
                  <c:v>81.698530303030523</c:v>
                </c:pt>
                <c:pt idx="138">
                  <c:v>81.034010101010779</c:v>
                </c:pt>
                <c:pt idx="139">
                  <c:v>80.369489898989215</c:v>
                </c:pt>
                <c:pt idx="140">
                  <c:v>79.704969696969471</c:v>
                </c:pt>
                <c:pt idx="141">
                  <c:v>79.005880000000289</c:v>
                </c:pt>
                <c:pt idx="142">
                  <c:v>78.274879999998845</c:v>
                </c:pt>
                <c:pt idx="143">
                  <c:v>77.543879999999405</c:v>
                </c:pt>
                <c:pt idx="144">
                  <c:v>76.812879999999964</c:v>
                </c:pt>
                <c:pt idx="145">
                  <c:v>76.259899999999206</c:v>
                </c:pt>
                <c:pt idx="146">
                  <c:v>75.722399999999922</c:v>
                </c:pt>
                <c:pt idx="147">
                  <c:v>75.184900000000638</c:v>
                </c:pt>
                <c:pt idx="148">
                  <c:v>74.647399999999891</c:v>
                </c:pt>
                <c:pt idx="149">
                  <c:v>74.186985365853872</c:v>
                </c:pt>
                <c:pt idx="150">
                  <c:v>73.741253658537047</c:v>
                </c:pt>
                <c:pt idx="151">
                  <c:v>73.295521951219001</c:v>
                </c:pt>
                <c:pt idx="152">
                  <c:v>72.849790243902163</c:v>
                </c:pt>
                <c:pt idx="153">
                  <c:v>72.404058536585339</c:v>
                </c:pt>
                <c:pt idx="154">
                  <c:v>72.040341463414023</c:v>
                </c:pt>
                <c:pt idx="155">
                  <c:v>71.68375609756076</c:v>
                </c:pt>
                <c:pt idx="156">
                  <c:v>71.327170731707497</c:v>
                </c:pt>
                <c:pt idx="157">
                  <c:v>70.970585365853267</c:v>
                </c:pt>
                <c:pt idx="158">
                  <c:v>70.614000000000004</c:v>
                </c:pt>
                <c:pt idx="159">
                  <c:v>70.392484848485012</c:v>
                </c:pt>
                <c:pt idx="160">
                  <c:v>70.170969696969408</c:v>
                </c:pt>
                <c:pt idx="161">
                  <c:v>69.949454545454401</c:v>
                </c:pt>
                <c:pt idx="162">
                  <c:v>69.741100000000003</c:v>
                </c:pt>
                <c:pt idx="163">
                  <c:v>69.848600000000147</c:v>
                </c:pt>
                <c:pt idx="164">
                  <c:v>69.956099999999992</c:v>
                </c:pt>
                <c:pt idx="165">
                  <c:v>70.063599999999852</c:v>
                </c:pt>
                <c:pt idx="166">
                  <c:v>70.171099999999996</c:v>
                </c:pt>
                <c:pt idx="167">
                  <c:v>70.985123076922363</c:v>
                </c:pt>
                <c:pt idx="168">
                  <c:v>71.828584615383164</c:v>
                </c:pt>
                <c:pt idx="169">
                  <c:v>72.672046153846267</c:v>
                </c:pt>
                <c:pt idx="170">
                  <c:v>74.261305263157894</c:v>
                </c:pt>
                <c:pt idx="171">
                  <c:v>75.992621052631577</c:v>
                </c:pt>
                <c:pt idx="172">
                  <c:v>77.699058974361932</c:v>
                </c:pt>
                <c:pt idx="173">
                  <c:v>79.385950000000008</c:v>
                </c:pt>
                <c:pt idx="174">
                  <c:v>81.07284102563807</c:v>
                </c:pt>
                <c:pt idx="175">
                  <c:v>83.089633333333325</c:v>
                </c:pt>
                <c:pt idx="176">
                  <c:v>85.526299999999992</c:v>
                </c:pt>
                <c:pt idx="177">
                  <c:v>87.871114102563581</c:v>
                </c:pt>
                <c:pt idx="178">
                  <c:v>89.979735897439284</c:v>
                </c:pt>
                <c:pt idx="179">
                  <c:v>92.088357692309245</c:v>
                </c:pt>
                <c:pt idx="180">
                  <c:v>94.663699999997718</c:v>
                </c:pt>
                <c:pt idx="181">
                  <c:v>99.182593939393939</c:v>
                </c:pt>
                <c:pt idx="182">
                  <c:v>101.67456363636364</c:v>
                </c:pt>
                <c:pt idx="183">
                  <c:v>104.16653333333333</c:v>
                </c:pt>
                <c:pt idx="184">
                  <c:v>107.30980000000687</c:v>
                </c:pt>
                <c:pt idx="185">
                  <c:v>110.96480000000133</c:v>
                </c:pt>
                <c:pt idx="186">
                  <c:v>113.77449275362127</c:v>
                </c:pt>
                <c:pt idx="187">
                  <c:v>116.31724637681411</c:v>
                </c:pt>
                <c:pt idx="188">
                  <c:v>118.86</c:v>
                </c:pt>
                <c:pt idx="189">
                  <c:v>121.78388888888446</c:v>
                </c:pt>
                <c:pt idx="190">
                  <c:v>124.58815151515152</c:v>
                </c:pt>
                <c:pt idx="191">
                  <c:v>126.9139090909091</c:v>
                </c:pt>
                <c:pt idx="192">
                  <c:v>129.23966666666666</c:v>
                </c:pt>
                <c:pt idx="193">
                  <c:v>132.03695555556152</c:v>
                </c:pt>
                <c:pt idx="194">
                  <c:v>135.2047333333345</c:v>
                </c:pt>
                <c:pt idx="195">
                  <c:v>138.11142424242203</c:v>
                </c:pt>
                <c:pt idx="196">
                  <c:v>140.93566666666922</c:v>
                </c:pt>
                <c:pt idx="197">
                  <c:v>143.668913043478</c:v>
                </c:pt>
                <c:pt idx="198">
                  <c:v>145.73485507246147</c:v>
                </c:pt>
                <c:pt idx="199">
                  <c:v>147.80079710145057</c:v>
                </c:pt>
                <c:pt idx="200">
                  <c:v>149.84068181818105</c:v>
                </c:pt>
                <c:pt idx="201">
                  <c:v>151.83424242423962</c:v>
                </c:pt>
                <c:pt idx="202">
                  <c:v>153.82780303030361</c:v>
                </c:pt>
                <c:pt idx="203">
                  <c:v>155.9410909090893</c:v>
                </c:pt>
                <c:pt idx="204">
                  <c:v>158.10093939393556</c:v>
                </c:pt>
                <c:pt idx="205">
                  <c:v>160.17399999999995</c:v>
                </c:pt>
                <c:pt idx="206">
                  <c:v>161.24899999999923</c:v>
                </c:pt>
                <c:pt idx="207">
                  <c:v>162.32399999999851</c:v>
                </c:pt>
                <c:pt idx="208">
                  <c:v>163.39900000000071</c:v>
                </c:pt>
                <c:pt idx="209">
                  <c:v>164.47399999999999</c:v>
                </c:pt>
                <c:pt idx="210">
                  <c:v>165.33380392156803</c:v>
                </c:pt>
                <c:pt idx="211">
                  <c:v>166.19360784313844</c:v>
                </c:pt>
                <c:pt idx="212">
                  <c:v>167.05341176470651</c:v>
                </c:pt>
                <c:pt idx="213">
                  <c:v>167.91321568627455</c:v>
                </c:pt>
                <c:pt idx="214">
                  <c:v>168.31017073170793</c:v>
                </c:pt>
                <c:pt idx="215">
                  <c:v>168.66687804878069</c:v>
                </c:pt>
                <c:pt idx="216">
                  <c:v>169.02358536585348</c:v>
                </c:pt>
                <c:pt idx="217">
                  <c:v>169.38029268292723</c:v>
                </c:pt>
                <c:pt idx="218">
                  <c:v>169.73699999999999</c:v>
                </c:pt>
                <c:pt idx="219">
                  <c:v>169.40461363636396</c:v>
                </c:pt>
                <c:pt idx="220">
                  <c:v>169.07222727272705</c:v>
                </c:pt>
                <c:pt idx="221">
                  <c:v>168.73984090909104</c:v>
                </c:pt>
                <c:pt idx="222">
                  <c:v>168.40745454545501</c:v>
                </c:pt>
                <c:pt idx="223">
                  <c:v>168.0750681818181</c:v>
                </c:pt>
                <c:pt idx="224">
                  <c:v>167.40439024390275</c:v>
                </c:pt>
                <c:pt idx="225">
                  <c:v>166.60215447154548</c:v>
                </c:pt>
                <c:pt idx="226">
                  <c:v>165.79991869918601</c:v>
                </c:pt>
                <c:pt idx="227">
                  <c:v>164.99768292682873</c:v>
                </c:pt>
                <c:pt idx="228">
                  <c:v>164.19544715447145</c:v>
                </c:pt>
                <c:pt idx="229">
                  <c:v>163.03464912280481</c:v>
                </c:pt>
                <c:pt idx="230">
                  <c:v>161.78421052631506</c:v>
                </c:pt>
                <c:pt idx="231">
                  <c:v>160.53377192982535</c:v>
                </c:pt>
                <c:pt idx="232">
                  <c:v>159.28333333333219</c:v>
                </c:pt>
                <c:pt idx="233">
                  <c:v>158.01403030303052</c:v>
                </c:pt>
                <c:pt idx="234">
                  <c:v>156.68498989899103</c:v>
                </c:pt>
                <c:pt idx="235">
                  <c:v>155.35594949494791</c:v>
                </c:pt>
                <c:pt idx="236">
                  <c:v>154.02690909090842</c:v>
                </c:pt>
                <c:pt idx="237">
                  <c:v>152.5582820512825</c:v>
                </c:pt>
                <c:pt idx="238">
                  <c:v>150.73071794871501</c:v>
                </c:pt>
                <c:pt idx="239">
                  <c:v>148.90315384615249</c:v>
                </c:pt>
                <c:pt idx="240">
                  <c:v>147.12721568627484</c:v>
                </c:pt>
                <c:pt idx="241">
                  <c:v>145.62231372548843</c:v>
                </c:pt>
                <c:pt idx="242">
                  <c:v>144.11741176470613</c:v>
                </c:pt>
                <c:pt idx="243">
                  <c:v>142.61250980392384</c:v>
                </c:pt>
                <c:pt idx="244">
                  <c:v>141.0990000000001</c:v>
                </c:pt>
                <c:pt idx="245">
                  <c:v>139.48650000000117</c:v>
                </c:pt>
                <c:pt idx="246">
                  <c:v>137.87400000000224</c:v>
                </c:pt>
                <c:pt idx="247">
                  <c:v>136.26149999999893</c:v>
                </c:pt>
                <c:pt idx="248">
                  <c:v>134.649</c:v>
                </c:pt>
                <c:pt idx="249">
                  <c:v>132.32324242424482</c:v>
                </c:pt>
                <c:pt idx="250">
                  <c:v>129.99748484848331</c:v>
                </c:pt>
                <c:pt idx="251">
                  <c:v>127.93997297297331</c:v>
                </c:pt>
                <c:pt idx="252">
                  <c:v>126.35934234234365</c:v>
                </c:pt>
                <c:pt idx="253">
                  <c:v>124.77871171170969</c:v>
                </c:pt>
                <c:pt idx="254">
                  <c:v>123.19808108108003</c:v>
                </c:pt>
                <c:pt idx="255">
                  <c:v>121.61745045045038</c:v>
                </c:pt>
                <c:pt idx="256">
                  <c:v>120.00749999999759</c:v>
                </c:pt>
                <c:pt idx="257">
                  <c:v>118.39499999999974</c:v>
                </c:pt>
                <c:pt idx="258">
                  <c:v>116.7825000000019</c:v>
                </c:pt>
                <c:pt idx="259">
                  <c:v>115.16999999999966</c:v>
                </c:pt>
                <c:pt idx="260">
                  <c:v>113.33042424242534</c:v>
                </c:pt>
                <c:pt idx="261">
                  <c:v>111.44759595959835</c:v>
                </c:pt>
                <c:pt idx="262">
                  <c:v>109.56476767676622</c:v>
                </c:pt>
                <c:pt idx="263">
                  <c:v>107.68193939393925</c:v>
                </c:pt>
                <c:pt idx="264">
                  <c:v>106.27108771929967</c:v>
                </c:pt>
                <c:pt idx="265">
                  <c:v>104.92459649122743</c:v>
                </c:pt>
                <c:pt idx="266">
                  <c:v>103.57810526315886</c:v>
                </c:pt>
                <c:pt idx="267">
                  <c:v>102.2316140350903</c:v>
                </c:pt>
                <c:pt idx="268">
                  <c:v>100.89067474747505</c:v>
                </c:pt>
                <c:pt idx="269">
                  <c:v>99.561533333334538</c:v>
                </c:pt>
                <c:pt idx="270">
                  <c:v>98.232391919194043</c:v>
                </c:pt>
                <c:pt idx="271">
                  <c:v>96.903250505049925</c:v>
                </c:pt>
                <c:pt idx="272">
                  <c:v>95.626908823529689</c:v>
                </c:pt>
                <c:pt idx="273">
                  <c:v>94.444433333334402</c:v>
                </c:pt>
                <c:pt idx="274">
                  <c:v>93.261957843135889</c:v>
                </c:pt>
                <c:pt idx="275">
                  <c:v>92.079482352940602</c:v>
                </c:pt>
                <c:pt idx="276">
                  <c:v>90.977935555555803</c:v>
                </c:pt>
                <c:pt idx="277">
                  <c:v>90.084491111109827</c:v>
                </c:pt>
                <c:pt idx="278">
                  <c:v>89.191046666666281</c:v>
                </c:pt>
                <c:pt idx="279">
                  <c:v>88.297602222222736</c:v>
                </c:pt>
                <c:pt idx="280">
                  <c:v>87.40415777777676</c:v>
                </c:pt>
                <c:pt idx="281">
                  <c:v>86.510713333333214</c:v>
                </c:pt>
                <c:pt idx="282">
                  <c:v>85.534202702703766</c:v>
                </c:pt>
                <c:pt idx="283">
                  <c:v>84.546364864864444</c:v>
                </c:pt>
                <c:pt idx="284">
                  <c:v>83.558527027027822</c:v>
                </c:pt>
                <c:pt idx="285">
                  <c:v>82.570689189191199</c:v>
                </c:pt>
                <c:pt idx="286">
                  <c:v>81.713255855856048</c:v>
                </c:pt>
                <c:pt idx="287">
                  <c:v>81.021791891892505</c:v>
                </c:pt>
                <c:pt idx="288">
                  <c:v>80.330327927928963</c:v>
                </c:pt>
                <c:pt idx="289">
                  <c:v>79.638863963963544</c:v>
                </c:pt>
                <c:pt idx="290">
                  <c:v>78.947400000000002</c:v>
                </c:pt>
                <c:pt idx="291">
                  <c:v>78.409900000000363</c:v>
                </c:pt>
                <c:pt idx="292">
                  <c:v>77.87239999999926</c:v>
                </c:pt>
                <c:pt idx="293">
                  <c:v>77.334899999999621</c:v>
                </c:pt>
                <c:pt idx="294">
                  <c:v>76.797399999999982</c:v>
                </c:pt>
                <c:pt idx="295">
                  <c:v>76.490666666666129</c:v>
                </c:pt>
                <c:pt idx="296">
                  <c:v>76.203999999999709</c:v>
                </c:pt>
                <c:pt idx="297">
                  <c:v>75.917333333333303</c:v>
                </c:pt>
                <c:pt idx="298">
                  <c:v>75.630666666666102</c:v>
                </c:pt>
                <c:pt idx="299">
                  <c:v>75.343999999999696</c:v>
                </c:pt>
              </c:numCache>
            </c:numRef>
          </c:yVal>
          <c:smooth val="1"/>
          <c:extLst>
            <c:ext xmlns:c16="http://schemas.microsoft.com/office/drawing/2014/chart" uri="{C3380CC4-5D6E-409C-BE32-E72D297353CC}">
              <c16:uniqueId val="{00000003-3A8E-4E9C-BC65-455AF117D297}"/>
            </c:ext>
          </c:extLst>
        </c:ser>
        <c:ser>
          <c:idx val="4"/>
          <c:order val="4"/>
          <c:tx>
            <c:strRef>
              <c:f>Thermosphere!$N$24</c:f>
              <c:strCache>
                <c:ptCount val="1"/>
                <c:pt idx="0">
                  <c:v>F10.7 (50%)</c:v>
                </c:pt>
              </c:strCache>
            </c:strRef>
          </c:tx>
          <c:spPr>
            <a:ln>
              <a:solidFill>
                <a:schemeClr val="tx2">
                  <a:lumMod val="75000"/>
                </a:schemeClr>
              </a:solidFill>
            </a:ln>
          </c:spPr>
          <c:marker>
            <c:symbol val="none"/>
          </c:marker>
          <c:xVal>
            <c:numRef>
              <c:f>Thermosphere!$L$25:$L$324</c:f>
              <c:numCache>
                <c:formatCode>0.00</c:formatCode>
                <c:ptCount val="300"/>
                <c:pt idx="0">
                  <c:v>1995.0833333333333</c:v>
                </c:pt>
                <c:pt idx="1">
                  <c:v>1995.1666666666667</c:v>
                </c:pt>
                <c:pt idx="2">
                  <c:v>1995.25</c:v>
                </c:pt>
                <c:pt idx="3">
                  <c:v>1995.3333333333333</c:v>
                </c:pt>
                <c:pt idx="4">
                  <c:v>1995.4166666666667</c:v>
                </c:pt>
                <c:pt idx="5">
                  <c:v>1995.5</c:v>
                </c:pt>
                <c:pt idx="6">
                  <c:v>1995.5833333333333</c:v>
                </c:pt>
                <c:pt idx="7">
                  <c:v>1995.6666666666667</c:v>
                </c:pt>
                <c:pt idx="8">
                  <c:v>1995.75</c:v>
                </c:pt>
                <c:pt idx="9">
                  <c:v>1995.8333333333333</c:v>
                </c:pt>
                <c:pt idx="10">
                  <c:v>1995.9166666666667</c:v>
                </c:pt>
                <c:pt idx="11">
                  <c:v>1996</c:v>
                </c:pt>
                <c:pt idx="12">
                  <c:v>1996.0833333333333</c:v>
                </c:pt>
                <c:pt idx="13">
                  <c:v>1996.1666666666667</c:v>
                </c:pt>
                <c:pt idx="14">
                  <c:v>1996.25</c:v>
                </c:pt>
                <c:pt idx="15">
                  <c:v>1996.3333333333333</c:v>
                </c:pt>
                <c:pt idx="16">
                  <c:v>1996.4166666666667</c:v>
                </c:pt>
                <c:pt idx="17">
                  <c:v>1996.5</c:v>
                </c:pt>
                <c:pt idx="18">
                  <c:v>1996.5833333333333</c:v>
                </c:pt>
                <c:pt idx="19">
                  <c:v>1996.6666666666667</c:v>
                </c:pt>
                <c:pt idx="20">
                  <c:v>1996.75</c:v>
                </c:pt>
                <c:pt idx="21">
                  <c:v>1996.8333333333333</c:v>
                </c:pt>
                <c:pt idx="22">
                  <c:v>1996.9166666666667</c:v>
                </c:pt>
                <c:pt idx="23">
                  <c:v>1997</c:v>
                </c:pt>
                <c:pt idx="24">
                  <c:v>1997.0833333333333</c:v>
                </c:pt>
                <c:pt idx="25">
                  <c:v>1997.1666666666667</c:v>
                </c:pt>
                <c:pt idx="26">
                  <c:v>1997.25</c:v>
                </c:pt>
                <c:pt idx="27">
                  <c:v>1997.3333333333333</c:v>
                </c:pt>
                <c:pt idx="28">
                  <c:v>1997.4166666666667</c:v>
                </c:pt>
                <c:pt idx="29">
                  <c:v>1997.5</c:v>
                </c:pt>
                <c:pt idx="30">
                  <c:v>1997.5833333333333</c:v>
                </c:pt>
                <c:pt idx="31">
                  <c:v>1997.6666666666667</c:v>
                </c:pt>
                <c:pt idx="32">
                  <c:v>1997.75</c:v>
                </c:pt>
                <c:pt idx="33">
                  <c:v>1997.8333333333333</c:v>
                </c:pt>
                <c:pt idx="34">
                  <c:v>1997.9166666666667</c:v>
                </c:pt>
                <c:pt idx="35">
                  <c:v>1998</c:v>
                </c:pt>
                <c:pt idx="36">
                  <c:v>1998.0833333333333</c:v>
                </c:pt>
                <c:pt idx="37">
                  <c:v>1998.1666666666667</c:v>
                </c:pt>
                <c:pt idx="38">
                  <c:v>1998.25</c:v>
                </c:pt>
                <c:pt idx="39">
                  <c:v>1998.3333333333333</c:v>
                </c:pt>
                <c:pt idx="40">
                  <c:v>1998.4166666666667</c:v>
                </c:pt>
                <c:pt idx="41">
                  <c:v>1998.5</c:v>
                </c:pt>
                <c:pt idx="42">
                  <c:v>1998.5833333333333</c:v>
                </c:pt>
                <c:pt idx="43">
                  <c:v>1998.6666666666667</c:v>
                </c:pt>
                <c:pt idx="44">
                  <c:v>1998.75</c:v>
                </c:pt>
                <c:pt idx="45">
                  <c:v>1998.8333333333333</c:v>
                </c:pt>
                <c:pt idx="46">
                  <c:v>1998.9166666666667</c:v>
                </c:pt>
                <c:pt idx="47">
                  <c:v>1999</c:v>
                </c:pt>
                <c:pt idx="48">
                  <c:v>1999.0833333333333</c:v>
                </c:pt>
                <c:pt idx="49">
                  <c:v>1999.1666666666667</c:v>
                </c:pt>
                <c:pt idx="50">
                  <c:v>1999.25</c:v>
                </c:pt>
                <c:pt idx="51">
                  <c:v>1999.3333333333333</c:v>
                </c:pt>
                <c:pt idx="52">
                  <c:v>1999.4166666666667</c:v>
                </c:pt>
                <c:pt idx="53">
                  <c:v>1999.5</c:v>
                </c:pt>
                <c:pt idx="54">
                  <c:v>1999.5833333333333</c:v>
                </c:pt>
                <c:pt idx="55">
                  <c:v>1999.6666666666667</c:v>
                </c:pt>
                <c:pt idx="56">
                  <c:v>1999.75</c:v>
                </c:pt>
                <c:pt idx="57">
                  <c:v>1999.8333333333333</c:v>
                </c:pt>
                <c:pt idx="58">
                  <c:v>1999.9166666666667</c:v>
                </c:pt>
                <c:pt idx="59">
                  <c:v>2000</c:v>
                </c:pt>
                <c:pt idx="60">
                  <c:v>2000.0833333333333</c:v>
                </c:pt>
                <c:pt idx="61">
                  <c:v>2000.1666666666667</c:v>
                </c:pt>
                <c:pt idx="62">
                  <c:v>2000.25</c:v>
                </c:pt>
                <c:pt idx="63">
                  <c:v>2000.3333333333333</c:v>
                </c:pt>
                <c:pt idx="64">
                  <c:v>2000.4166666666667</c:v>
                </c:pt>
                <c:pt idx="65">
                  <c:v>2000.5</c:v>
                </c:pt>
                <c:pt idx="66">
                  <c:v>2000.5833333333333</c:v>
                </c:pt>
                <c:pt idx="67">
                  <c:v>2000.6666666666667</c:v>
                </c:pt>
                <c:pt idx="68">
                  <c:v>2000.75</c:v>
                </c:pt>
                <c:pt idx="69">
                  <c:v>2000.8333333333333</c:v>
                </c:pt>
                <c:pt idx="70">
                  <c:v>2000.9166666666667</c:v>
                </c:pt>
                <c:pt idx="71">
                  <c:v>2001</c:v>
                </c:pt>
                <c:pt idx="72">
                  <c:v>2001.0833333333333</c:v>
                </c:pt>
                <c:pt idx="73">
                  <c:v>2001.1666666666667</c:v>
                </c:pt>
                <c:pt idx="74">
                  <c:v>2001.25</c:v>
                </c:pt>
                <c:pt idx="75">
                  <c:v>2001.3333333333333</c:v>
                </c:pt>
                <c:pt idx="76">
                  <c:v>2001.4166666666667</c:v>
                </c:pt>
                <c:pt idx="77">
                  <c:v>2001.5</c:v>
                </c:pt>
                <c:pt idx="78">
                  <c:v>2001.5833333333333</c:v>
                </c:pt>
                <c:pt idx="79">
                  <c:v>2001.6666666666667</c:v>
                </c:pt>
                <c:pt idx="80">
                  <c:v>2001.75</c:v>
                </c:pt>
                <c:pt idx="81">
                  <c:v>2001.8333333333333</c:v>
                </c:pt>
                <c:pt idx="82">
                  <c:v>2001.9166666666667</c:v>
                </c:pt>
                <c:pt idx="83">
                  <c:v>2002</c:v>
                </c:pt>
                <c:pt idx="84">
                  <c:v>2002.0833333333333</c:v>
                </c:pt>
                <c:pt idx="85">
                  <c:v>2002.1666666666667</c:v>
                </c:pt>
                <c:pt idx="86">
                  <c:v>2002.25</c:v>
                </c:pt>
                <c:pt idx="87">
                  <c:v>2002.3333333333333</c:v>
                </c:pt>
                <c:pt idx="88">
                  <c:v>2002.4166666666667</c:v>
                </c:pt>
                <c:pt idx="89">
                  <c:v>2002.5</c:v>
                </c:pt>
                <c:pt idx="90">
                  <c:v>2002.5833333333333</c:v>
                </c:pt>
                <c:pt idx="91">
                  <c:v>2002.6666666666667</c:v>
                </c:pt>
                <c:pt idx="92">
                  <c:v>2002.75</c:v>
                </c:pt>
                <c:pt idx="93">
                  <c:v>2002.8333333333333</c:v>
                </c:pt>
                <c:pt idx="94">
                  <c:v>2002.9166666666667</c:v>
                </c:pt>
                <c:pt idx="95">
                  <c:v>2003</c:v>
                </c:pt>
                <c:pt idx="96">
                  <c:v>2003.0833333333333</c:v>
                </c:pt>
                <c:pt idx="97">
                  <c:v>2003.1666666666667</c:v>
                </c:pt>
                <c:pt idx="98">
                  <c:v>2003.25</c:v>
                </c:pt>
                <c:pt idx="99">
                  <c:v>2003.3333333333333</c:v>
                </c:pt>
                <c:pt idx="100">
                  <c:v>2003.4166666666667</c:v>
                </c:pt>
                <c:pt idx="101">
                  <c:v>2003.5</c:v>
                </c:pt>
                <c:pt idx="102">
                  <c:v>2003.5833333333333</c:v>
                </c:pt>
                <c:pt idx="103">
                  <c:v>2003.6666666666667</c:v>
                </c:pt>
                <c:pt idx="104">
                  <c:v>2003.75</c:v>
                </c:pt>
                <c:pt idx="105">
                  <c:v>2003.8333333333333</c:v>
                </c:pt>
                <c:pt idx="106">
                  <c:v>2003.9166666666667</c:v>
                </c:pt>
                <c:pt idx="107">
                  <c:v>2004</c:v>
                </c:pt>
                <c:pt idx="108">
                  <c:v>2004.0833333333333</c:v>
                </c:pt>
                <c:pt idx="109">
                  <c:v>2004.1666666666667</c:v>
                </c:pt>
                <c:pt idx="110">
                  <c:v>2004.25</c:v>
                </c:pt>
                <c:pt idx="111">
                  <c:v>2004.3333333333333</c:v>
                </c:pt>
                <c:pt idx="112">
                  <c:v>2004.4166666666667</c:v>
                </c:pt>
                <c:pt idx="113">
                  <c:v>2004.5</c:v>
                </c:pt>
                <c:pt idx="114">
                  <c:v>2004.5833333333333</c:v>
                </c:pt>
                <c:pt idx="115">
                  <c:v>2004.6666666666667</c:v>
                </c:pt>
                <c:pt idx="116">
                  <c:v>2004.75</c:v>
                </c:pt>
                <c:pt idx="117">
                  <c:v>2004.8333333333333</c:v>
                </c:pt>
                <c:pt idx="118">
                  <c:v>2004.9166666666667</c:v>
                </c:pt>
                <c:pt idx="119">
                  <c:v>2005</c:v>
                </c:pt>
                <c:pt idx="120">
                  <c:v>2005.0833333333333</c:v>
                </c:pt>
                <c:pt idx="121">
                  <c:v>2005.1666666666667</c:v>
                </c:pt>
                <c:pt idx="122">
                  <c:v>2005.25</c:v>
                </c:pt>
                <c:pt idx="123">
                  <c:v>2005.3333333333333</c:v>
                </c:pt>
                <c:pt idx="124">
                  <c:v>2005.4166666666667</c:v>
                </c:pt>
                <c:pt idx="125">
                  <c:v>2005.5</c:v>
                </c:pt>
                <c:pt idx="126">
                  <c:v>2005.5833333333333</c:v>
                </c:pt>
                <c:pt idx="127">
                  <c:v>2005.6666666666667</c:v>
                </c:pt>
                <c:pt idx="128">
                  <c:v>2005.75</c:v>
                </c:pt>
                <c:pt idx="129">
                  <c:v>2005.8333333333333</c:v>
                </c:pt>
                <c:pt idx="130">
                  <c:v>2005.9166666666667</c:v>
                </c:pt>
                <c:pt idx="131">
                  <c:v>2006</c:v>
                </c:pt>
                <c:pt idx="132">
                  <c:v>2006.0833333333333</c:v>
                </c:pt>
                <c:pt idx="133">
                  <c:v>2006.1666666666667</c:v>
                </c:pt>
                <c:pt idx="134">
                  <c:v>2006.25</c:v>
                </c:pt>
                <c:pt idx="135">
                  <c:v>2006.3333333333333</c:v>
                </c:pt>
                <c:pt idx="136">
                  <c:v>2006.4166666666667</c:v>
                </c:pt>
                <c:pt idx="137">
                  <c:v>2006.5</c:v>
                </c:pt>
                <c:pt idx="138">
                  <c:v>2006.5833333333333</c:v>
                </c:pt>
                <c:pt idx="139">
                  <c:v>2006.6666666666667</c:v>
                </c:pt>
                <c:pt idx="140">
                  <c:v>2006.75</c:v>
                </c:pt>
                <c:pt idx="141">
                  <c:v>2006.8333333333333</c:v>
                </c:pt>
                <c:pt idx="142">
                  <c:v>2006.9166666666667</c:v>
                </c:pt>
                <c:pt idx="143">
                  <c:v>2007</c:v>
                </c:pt>
                <c:pt idx="144">
                  <c:v>2007.0833333333333</c:v>
                </c:pt>
                <c:pt idx="145">
                  <c:v>2007.1666666666667</c:v>
                </c:pt>
                <c:pt idx="146">
                  <c:v>2007.25</c:v>
                </c:pt>
                <c:pt idx="147">
                  <c:v>2007.3333333333333</c:v>
                </c:pt>
                <c:pt idx="148">
                  <c:v>2007.4166666666667</c:v>
                </c:pt>
                <c:pt idx="149">
                  <c:v>2007.5</c:v>
                </c:pt>
                <c:pt idx="150">
                  <c:v>2007.5833333333333</c:v>
                </c:pt>
                <c:pt idx="151">
                  <c:v>2007.6666666666667</c:v>
                </c:pt>
                <c:pt idx="152">
                  <c:v>2007.75</c:v>
                </c:pt>
                <c:pt idx="153">
                  <c:v>2007.8333333333333</c:v>
                </c:pt>
                <c:pt idx="154">
                  <c:v>2007.9166666666667</c:v>
                </c:pt>
                <c:pt idx="155">
                  <c:v>2008</c:v>
                </c:pt>
                <c:pt idx="156">
                  <c:v>2008.0833333333333</c:v>
                </c:pt>
                <c:pt idx="157">
                  <c:v>2008.1666666666667</c:v>
                </c:pt>
                <c:pt idx="158">
                  <c:v>2008.25</c:v>
                </c:pt>
                <c:pt idx="159">
                  <c:v>2008.3333333333333</c:v>
                </c:pt>
                <c:pt idx="160">
                  <c:v>2008.4166666666667</c:v>
                </c:pt>
                <c:pt idx="161">
                  <c:v>2008.5</c:v>
                </c:pt>
                <c:pt idx="162">
                  <c:v>2008.5833333333333</c:v>
                </c:pt>
                <c:pt idx="163">
                  <c:v>2008.6666666666667</c:v>
                </c:pt>
                <c:pt idx="164">
                  <c:v>2008.75</c:v>
                </c:pt>
                <c:pt idx="165">
                  <c:v>2008.8333333333333</c:v>
                </c:pt>
                <c:pt idx="166">
                  <c:v>2008.9166666666667</c:v>
                </c:pt>
                <c:pt idx="167">
                  <c:v>2009</c:v>
                </c:pt>
                <c:pt idx="168">
                  <c:v>2009.0833333333333</c:v>
                </c:pt>
                <c:pt idx="169">
                  <c:v>2009.1666666666667</c:v>
                </c:pt>
                <c:pt idx="170">
                  <c:v>2009.25</c:v>
                </c:pt>
                <c:pt idx="171">
                  <c:v>2009.3333333333333</c:v>
                </c:pt>
                <c:pt idx="172">
                  <c:v>2009.4166666666667</c:v>
                </c:pt>
                <c:pt idx="173">
                  <c:v>2009.5</c:v>
                </c:pt>
                <c:pt idx="174">
                  <c:v>2009.5833333333333</c:v>
                </c:pt>
                <c:pt idx="175">
                  <c:v>2009.6666666666667</c:v>
                </c:pt>
                <c:pt idx="176">
                  <c:v>2009.75</c:v>
                </c:pt>
                <c:pt idx="177">
                  <c:v>2009.8333333333333</c:v>
                </c:pt>
                <c:pt idx="178">
                  <c:v>2009.9166666666667</c:v>
                </c:pt>
                <c:pt idx="179">
                  <c:v>2010</c:v>
                </c:pt>
                <c:pt idx="180">
                  <c:v>2010.0833333333333</c:v>
                </c:pt>
                <c:pt idx="181">
                  <c:v>2010.1666666666667</c:v>
                </c:pt>
                <c:pt idx="182">
                  <c:v>2010.25</c:v>
                </c:pt>
                <c:pt idx="183">
                  <c:v>2010.3333333333333</c:v>
                </c:pt>
                <c:pt idx="184">
                  <c:v>2010.4166666666667</c:v>
                </c:pt>
                <c:pt idx="185">
                  <c:v>2010.5</c:v>
                </c:pt>
                <c:pt idx="186">
                  <c:v>2010.5833333333333</c:v>
                </c:pt>
                <c:pt idx="187">
                  <c:v>2010.6666666666667</c:v>
                </c:pt>
                <c:pt idx="188">
                  <c:v>2010.75</c:v>
                </c:pt>
                <c:pt idx="189">
                  <c:v>2010.8333333333333</c:v>
                </c:pt>
                <c:pt idx="190">
                  <c:v>2010.9166666666667</c:v>
                </c:pt>
                <c:pt idx="191">
                  <c:v>2011</c:v>
                </c:pt>
                <c:pt idx="192">
                  <c:v>2011.0833333333333</c:v>
                </c:pt>
                <c:pt idx="193">
                  <c:v>2011.1666666666667</c:v>
                </c:pt>
                <c:pt idx="194">
                  <c:v>2011.25</c:v>
                </c:pt>
                <c:pt idx="195">
                  <c:v>2011.3333333333333</c:v>
                </c:pt>
                <c:pt idx="196">
                  <c:v>2011.4166666666667</c:v>
                </c:pt>
                <c:pt idx="197">
                  <c:v>2011.5</c:v>
                </c:pt>
                <c:pt idx="198">
                  <c:v>2011.5833333333333</c:v>
                </c:pt>
                <c:pt idx="199">
                  <c:v>2011.6666666666667</c:v>
                </c:pt>
                <c:pt idx="200">
                  <c:v>2011.75</c:v>
                </c:pt>
                <c:pt idx="201">
                  <c:v>2011.8333333333333</c:v>
                </c:pt>
                <c:pt idx="202">
                  <c:v>2011.9166666666667</c:v>
                </c:pt>
                <c:pt idx="203">
                  <c:v>2012</c:v>
                </c:pt>
                <c:pt idx="204">
                  <c:v>2012.0833333333333</c:v>
                </c:pt>
                <c:pt idx="205">
                  <c:v>2012.1666666666667</c:v>
                </c:pt>
                <c:pt idx="206">
                  <c:v>2012.25</c:v>
                </c:pt>
                <c:pt idx="207">
                  <c:v>2012.3333333333333</c:v>
                </c:pt>
                <c:pt idx="208">
                  <c:v>2012.4166666666667</c:v>
                </c:pt>
                <c:pt idx="209">
                  <c:v>2012.5</c:v>
                </c:pt>
                <c:pt idx="210">
                  <c:v>2012.5833333333333</c:v>
                </c:pt>
                <c:pt idx="211">
                  <c:v>2012.6666666666667</c:v>
                </c:pt>
                <c:pt idx="212">
                  <c:v>2012.75</c:v>
                </c:pt>
                <c:pt idx="213">
                  <c:v>2012.8333333333333</c:v>
                </c:pt>
                <c:pt idx="214">
                  <c:v>2012.9166666666667</c:v>
                </c:pt>
                <c:pt idx="215">
                  <c:v>2013</c:v>
                </c:pt>
                <c:pt idx="216">
                  <c:v>2013.0833333333333</c:v>
                </c:pt>
                <c:pt idx="217">
                  <c:v>2013.1666666666667</c:v>
                </c:pt>
                <c:pt idx="218">
                  <c:v>2013.25</c:v>
                </c:pt>
                <c:pt idx="219">
                  <c:v>2013.3333333333333</c:v>
                </c:pt>
                <c:pt idx="220">
                  <c:v>2013.4166666666667</c:v>
                </c:pt>
                <c:pt idx="221">
                  <c:v>2013.5</c:v>
                </c:pt>
                <c:pt idx="222">
                  <c:v>2013.5833333333333</c:v>
                </c:pt>
                <c:pt idx="223">
                  <c:v>2013.6666666666667</c:v>
                </c:pt>
                <c:pt idx="224">
                  <c:v>2013.75</c:v>
                </c:pt>
                <c:pt idx="225">
                  <c:v>2013.8333333333333</c:v>
                </c:pt>
                <c:pt idx="226">
                  <c:v>2013.9166666666667</c:v>
                </c:pt>
                <c:pt idx="227">
                  <c:v>2014</c:v>
                </c:pt>
                <c:pt idx="228">
                  <c:v>2014.0833333333333</c:v>
                </c:pt>
                <c:pt idx="229">
                  <c:v>2014.1666666666667</c:v>
                </c:pt>
                <c:pt idx="230">
                  <c:v>2014.25</c:v>
                </c:pt>
                <c:pt idx="231">
                  <c:v>2014.3333333333333</c:v>
                </c:pt>
                <c:pt idx="232">
                  <c:v>2014.4166666666667</c:v>
                </c:pt>
                <c:pt idx="233">
                  <c:v>2014.5</c:v>
                </c:pt>
                <c:pt idx="234">
                  <c:v>2014.5833333333333</c:v>
                </c:pt>
                <c:pt idx="235">
                  <c:v>2014.6666666666667</c:v>
                </c:pt>
                <c:pt idx="236">
                  <c:v>2014.75</c:v>
                </c:pt>
                <c:pt idx="237">
                  <c:v>2014.8333333333333</c:v>
                </c:pt>
                <c:pt idx="238">
                  <c:v>2014.9166666666667</c:v>
                </c:pt>
                <c:pt idx="239">
                  <c:v>2015</c:v>
                </c:pt>
                <c:pt idx="240">
                  <c:v>2015.0833333333333</c:v>
                </c:pt>
                <c:pt idx="241">
                  <c:v>2015.1666666666667</c:v>
                </c:pt>
                <c:pt idx="242">
                  <c:v>2015.25</c:v>
                </c:pt>
                <c:pt idx="243">
                  <c:v>2015.3333333333333</c:v>
                </c:pt>
                <c:pt idx="244">
                  <c:v>2015.4166666666667</c:v>
                </c:pt>
                <c:pt idx="245">
                  <c:v>2015.5</c:v>
                </c:pt>
                <c:pt idx="246">
                  <c:v>2015.5833333333333</c:v>
                </c:pt>
                <c:pt idx="247">
                  <c:v>2015.6666666666667</c:v>
                </c:pt>
                <c:pt idx="248">
                  <c:v>2015.75</c:v>
                </c:pt>
                <c:pt idx="249">
                  <c:v>2015.8333333333333</c:v>
                </c:pt>
                <c:pt idx="250">
                  <c:v>2015.9166666666667</c:v>
                </c:pt>
                <c:pt idx="251">
                  <c:v>2016</c:v>
                </c:pt>
                <c:pt idx="252">
                  <c:v>2016.0833333333333</c:v>
                </c:pt>
                <c:pt idx="253">
                  <c:v>2016.1666666666667</c:v>
                </c:pt>
                <c:pt idx="254">
                  <c:v>2016.25</c:v>
                </c:pt>
                <c:pt idx="255">
                  <c:v>2016.3333333333333</c:v>
                </c:pt>
                <c:pt idx="256">
                  <c:v>2016.4166666666667</c:v>
                </c:pt>
                <c:pt idx="257">
                  <c:v>2016.5</c:v>
                </c:pt>
                <c:pt idx="258">
                  <c:v>2016.5833333333333</c:v>
                </c:pt>
                <c:pt idx="259">
                  <c:v>2016.6666666666667</c:v>
                </c:pt>
                <c:pt idx="260">
                  <c:v>2016.75</c:v>
                </c:pt>
                <c:pt idx="261">
                  <c:v>2016.8333333333333</c:v>
                </c:pt>
                <c:pt idx="262">
                  <c:v>2016.9166666666667</c:v>
                </c:pt>
                <c:pt idx="263">
                  <c:v>2017</c:v>
                </c:pt>
                <c:pt idx="264">
                  <c:v>2017.0833333333333</c:v>
                </c:pt>
                <c:pt idx="265">
                  <c:v>2017.1666666666667</c:v>
                </c:pt>
                <c:pt idx="266">
                  <c:v>2017.25</c:v>
                </c:pt>
                <c:pt idx="267">
                  <c:v>2017.3333333333333</c:v>
                </c:pt>
                <c:pt idx="268">
                  <c:v>2017.4166666666667</c:v>
                </c:pt>
                <c:pt idx="269">
                  <c:v>2017.5</c:v>
                </c:pt>
                <c:pt idx="270">
                  <c:v>2017.5833333333333</c:v>
                </c:pt>
                <c:pt idx="271">
                  <c:v>2017.6666666666667</c:v>
                </c:pt>
                <c:pt idx="272">
                  <c:v>2017.75</c:v>
                </c:pt>
                <c:pt idx="273">
                  <c:v>2017.8333333333333</c:v>
                </c:pt>
                <c:pt idx="274">
                  <c:v>2017.9166666666667</c:v>
                </c:pt>
                <c:pt idx="275">
                  <c:v>2018</c:v>
                </c:pt>
                <c:pt idx="276">
                  <c:v>2018.0833333333333</c:v>
                </c:pt>
                <c:pt idx="277">
                  <c:v>2018.1666666666667</c:v>
                </c:pt>
                <c:pt idx="278">
                  <c:v>2018.25</c:v>
                </c:pt>
                <c:pt idx="279">
                  <c:v>2018.3333333333333</c:v>
                </c:pt>
                <c:pt idx="280">
                  <c:v>2018.4166666666667</c:v>
                </c:pt>
                <c:pt idx="281">
                  <c:v>2018.5</c:v>
                </c:pt>
                <c:pt idx="282">
                  <c:v>2018.5833333333333</c:v>
                </c:pt>
                <c:pt idx="283">
                  <c:v>2018.6666666666667</c:v>
                </c:pt>
                <c:pt idx="284">
                  <c:v>2018.75</c:v>
                </c:pt>
                <c:pt idx="285">
                  <c:v>2018.8333333333333</c:v>
                </c:pt>
                <c:pt idx="286">
                  <c:v>2018.9166666666667</c:v>
                </c:pt>
                <c:pt idx="287">
                  <c:v>2019</c:v>
                </c:pt>
                <c:pt idx="288">
                  <c:v>2019.0833333333333</c:v>
                </c:pt>
                <c:pt idx="289">
                  <c:v>2019.1666666666667</c:v>
                </c:pt>
                <c:pt idx="290">
                  <c:v>2019.25</c:v>
                </c:pt>
                <c:pt idx="291">
                  <c:v>2019.3333333333333</c:v>
                </c:pt>
                <c:pt idx="292">
                  <c:v>2019.4166666666667</c:v>
                </c:pt>
                <c:pt idx="293">
                  <c:v>2019.5</c:v>
                </c:pt>
                <c:pt idx="294">
                  <c:v>2019.5833333333333</c:v>
                </c:pt>
                <c:pt idx="295">
                  <c:v>2019.6666666666667</c:v>
                </c:pt>
                <c:pt idx="296">
                  <c:v>2019.75</c:v>
                </c:pt>
                <c:pt idx="297">
                  <c:v>2019.8333333333333</c:v>
                </c:pt>
                <c:pt idx="298">
                  <c:v>2019.9166666666667</c:v>
                </c:pt>
                <c:pt idx="299">
                  <c:v>2020</c:v>
                </c:pt>
              </c:numCache>
            </c:numRef>
          </c:xVal>
          <c:yVal>
            <c:numRef>
              <c:f>Thermosphere!$N$25:$N$324</c:f>
              <c:numCache>
                <c:formatCode>0.0</c:formatCode>
                <c:ptCount val="300"/>
                <c:pt idx="0">
                  <c:v>79.141878019324523</c:v>
                </c:pt>
                <c:pt idx="1">
                  <c:v>78.2837560386467</c:v>
                </c:pt>
                <c:pt idx="2">
                  <c:v>77.425634057971223</c:v>
                </c:pt>
                <c:pt idx="3">
                  <c:v>76.567512077295746</c:v>
                </c:pt>
                <c:pt idx="4">
                  <c:v>75.709390096617923</c:v>
                </c:pt>
                <c:pt idx="5">
                  <c:v>74.851268115942432</c:v>
                </c:pt>
                <c:pt idx="6">
                  <c:v>73.993146135266954</c:v>
                </c:pt>
                <c:pt idx="7">
                  <c:v>73.135024154589132</c:v>
                </c:pt>
                <c:pt idx="8">
                  <c:v>72.276902173913655</c:v>
                </c:pt>
                <c:pt idx="9">
                  <c:v>71.418780193238177</c:v>
                </c:pt>
                <c:pt idx="10">
                  <c:v>70.560658212560355</c:v>
                </c:pt>
                <c:pt idx="11">
                  <c:v>69.702536231884878</c:v>
                </c:pt>
                <c:pt idx="12">
                  <c:v>68.8444142512094</c:v>
                </c:pt>
                <c:pt idx="13">
                  <c:v>67.986292270531578</c:v>
                </c:pt>
                <c:pt idx="14">
                  <c:v>67.128170289856101</c:v>
                </c:pt>
                <c:pt idx="15">
                  <c:v>66.270048309180609</c:v>
                </c:pt>
                <c:pt idx="16">
                  <c:v>65.862599999999972</c:v>
                </c:pt>
                <c:pt idx="17">
                  <c:v>66.028736363636241</c:v>
                </c:pt>
                <c:pt idx="18">
                  <c:v>66.194872727272525</c:v>
                </c:pt>
                <c:pt idx="19">
                  <c:v>66.361009090909249</c:v>
                </c:pt>
                <c:pt idx="20">
                  <c:v>66.527145454545533</c:v>
                </c:pt>
                <c:pt idx="21">
                  <c:v>66.822642222222115</c:v>
                </c:pt>
                <c:pt idx="22">
                  <c:v>67.797281111112909</c:v>
                </c:pt>
                <c:pt idx="23">
                  <c:v>68.77192000000106</c:v>
                </c:pt>
                <c:pt idx="24">
                  <c:v>69.746558888889211</c:v>
                </c:pt>
                <c:pt idx="25">
                  <c:v>70.949864864867678</c:v>
                </c:pt>
                <c:pt idx="26">
                  <c:v>72.332837837838952</c:v>
                </c:pt>
                <c:pt idx="27">
                  <c:v>73.715810810810225</c:v>
                </c:pt>
                <c:pt idx="28">
                  <c:v>75.098783783785279</c:v>
                </c:pt>
                <c:pt idx="29">
                  <c:v>76.67464999999963</c:v>
                </c:pt>
                <c:pt idx="30">
                  <c:v>79.665066666663208</c:v>
                </c:pt>
                <c:pt idx="31">
                  <c:v>82.655483333334942</c:v>
                </c:pt>
                <c:pt idx="32">
                  <c:v>85.762453846152482</c:v>
                </c:pt>
                <c:pt idx="33">
                  <c:v>88.99569102563683</c:v>
                </c:pt>
                <c:pt idx="34">
                  <c:v>92.228928205130018</c:v>
                </c:pt>
                <c:pt idx="35">
                  <c:v>95.85326363636203</c:v>
                </c:pt>
                <c:pt idx="36">
                  <c:v>100.17288484847877</c:v>
                </c:pt>
                <c:pt idx="37">
                  <c:v>104.49250606060731</c:v>
                </c:pt>
                <c:pt idx="38">
                  <c:v>108.333599999998</c:v>
                </c:pt>
                <c:pt idx="39">
                  <c:v>111.98859999999523</c:v>
                </c:pt>
                <c:pt idx="40">
                  <c:v>115.64360000000244</c:v>
                </c:pt>
                <c:pt idx="41">
                  <c:v>119.39605555555488</c:v>
                </c:pt>
                <c:pt idx="42">
                  <c:v>123.86318518517886</c:v>
                </c:pt>
                <c:pt idx="43">
                  <c:v>128.33031481481504</c:v>
                </c:pt>
                <c:pt idx="44">
                  <c:v>132.32291304347447</c:v>
                </c:pt>
                <c:pt idx="45">
                  <c:v>136.29573913042708</c:v>
                </c:pt>
                <c:pt idx="46">
                  <c:v>140.17974712643621</c:v>
                </c:pt>
                <c:pt idx="47">
                  <c:v>143.70848275861735</c:v>
                </c:pt>
                <c:pt idx="48">
                  <c:v>147.23721839079849</c:v>
                </c:pt>
                <c:pt idx="49">
                  <c:v>150.76595402298926</c:v>
                </c:pt>
                <c:pt idx="50">
                  <c:v>154.26609090908832</c:v>
                </c:pt>
                <c:pt idx="51">
                  <c:v>157.75510606059987</c:v>
                </c:pt>
                <c:pt idx="52">
                  <c:v>161.31057575757575</c:v>
                </c:pt>
                <c:pt idx="53">
                  <c:v>165.63027272727274</c:v>
                </c:pt>
                <c:pt idx="54">
                  <c:v>167.99534782608563</c:v>
                </c:pt>
                <c:pt idx="55">
                  <c:v>169.74317391304521</c:v>
                </c:pt>
                <c:pt idx="56">
                  <c:v>171.49100000000001</c:v>
                </c:pt>
                <c:pt idx="57">
                  <c:v>173.72479629629348</c:v>
                </c:pt>
                <c:pt idx="58">
                  <c:v>175.95859259259305</c:v>
                </c:pt>
                <c:pt idx="59">
                  <c:v>177.33939999999922</c:v>
                </c:pt>
                <c:pt idx="60">
                  <c:v>178.55773333333164</c:v>
                </c:pt>
                <c:pt idx="61">
                  <c:v>179.77606666666736</c:v>
                </c:pt>
                <c:pt idx="62">
                  <c:v>180.94118181818158</c:v>
                </c:pt>
                <c:pt idx="63">
                  <c:v>181.93777272727144</c:v>
                </c:pt>
                <c:pt idx="64">
                  <c:v>182.93436363636405</c:v>
                </c:pt>
                <c:pt idx="65">
                  <c:v>183.51083783783773</c:v>
                </c:pt>
                <c:pt idx="66">
                  <c:v>183.80723423423393</c:v>
                </c:pt>
                <c:pt idx="67">
                  <c:v>184.10363063063096</c:v>
                </c:pt>
                <c:pt idx="68">
                  <c:v>184.40002702702719</c:v>
                </c:pt>
                <c:pt idx="69">
                  <c:v>184.54128070175452</c:v>
                </c:pt>
                <c:pt idx="70">
                  <c:v>183.8680350877184</c:v>
                </c:pt>
                <c:pt idx="71">
                  <c:v>183.19478947368412</c:v>
                </c:pt>
                <c:pt idx="72">
                  <c:v>182.52154385964982</c:v>
                </c:pt>
                <c:pt idx="73">
                  <c:v>181.84829824561373</c:v>
                </c:pt>
                <c:pt idx="74">
                  <c:v>180.99416666666713</c:v>
                </c:pt>
                <c:pt idx="75">
                  <c:v>180.01944444444564</c:v>
                </c:pt>
                <c:pt idx="76">
                  <c:v>179.04472222222148</c:v>
                </c:pt>
                <c:pt idx="77">
                  <c:v>178.07</c:v>
                </c:pt>
                <c:pt idx="78">
                  <c:v>176.48959459459556</c:v>
                </c:pt>
                <c:pt idx="79">
                  <c:v>174.9091891891868</c:v>
                </c:pt>
                <c:pt idx="80">
                  <c:v>173.32878378378237</c:v>
                </c:pt>
                <c:pt idx="81">
                  <c:v>171.74837837837794</c:v>
                </c:pt>
                <c:pt idx="82">
                  <c:v>169.65250877192469</c:v>
                </c:pt>
                <c:pt idx="83">
                  <c:v>167.1516315789452</c:v>
                </c:pt>
                <c:pt idx="84">
                  <c:v>164.61185185185278</c:v>
                </c:pt>
                <c:pt idx="85">
                  <c:v>161.97203703703411</c:v>
                </c:pt>
                <c:pt idx="86">
                  <c:v>159.41510000000017</c:v>
                </c:pt>
                <c:pt idx="87">
                  <c:v>157.46593333333499</c:v>
                </c:pt>
                <c:pt idx="88">
                  <c:v>155.51676666666449</c:v>
                </c:pt>
                <c:pt idx="89">
                  <c:v>153.56759999999929</c:v>
                </c:pt>
                <c:pt idx="90">
                  <c:v>151.64640740740825</c:v>
                </c:pt>
                <c:pt idx="91">
                  <c:v>149.75103703703431</c:v>
                </c:pt>
                <c:pt idx="92">
                  <c:v>147.85566666666554</c:v>
                </c:pt>
                <c:pt idx="93">
                  <c:v>145.80875925926014</c:v>
                </c:pt>
                <c:pt idx="94">
                  <c:v>143.37218518518247</c:v>
                </c:pt>
                <c:pt idx="95">
                  <c:v>140.90484210526355</c:v>
                </c:pt>
                <c:pt idx="96">
                  <c:v>138.21185964912641</c:v>
                </c:pt>
                <c:pt idx="97">
                  <c:v>135.51887719298193</c:v>
                </c:pt>
                <c:pt idx="98">
                  <c:v>133.149</c:v>
                </c:pt>
                <c:pt idx="99">
                  <c:v>130.84066666666666</c:v>
                </c:pt>
                <c:pt idx="100">
                  <c:v>128.31668421052078</c:v>
                </c:pt>
                <c:pt idx="101">
                  <c:v>125.62326315789241</c:v>
                </c:pt>
                <c:pt idx="102">
                  <c:v>123.03278787878855</c:v>
                </c:pt>
                <c:pt idx="103">
                  <c:v>120.70703030302703</c:v>
                </c:pt>
                <c:pt idx="104">
                  <c:v>118.38127272727186</c:v>
                </c:pt>
                <c:pt idx="105">
                  <c:v>115.98453333333451</c:v>
                </c:pt>
                <c:pt idx="106">
                  <c:v>113.54786666666305</c:v>
                </c:pt>
                <c:pt idx="107">
                  <c:v>111.11119999999823</c:v>
                </c:pt>
                <c:pt idx="108">
                  <c:v>108.69328205128213</c:v>
                </c:pt>
                <c:pt idx="109">
                  <c:v>106.72533333332976</c:v>
                </c:pt>
                <c:pt idx="110">
                  <c:v>104.75738461538276</c:v>
                </c:pt>
                <c:pt idx="111">
                  <c:v>102.78943589743577</c:v>
                </c:pt>
                <c:pt idx="112">
                  <c:v>101.06268444444217</c:v>
                </c:pt>
                <c:pt idx="113">
                  <c:v>99.356906666666987</c:v>
                </c:pt>
                <c:pt idx="114">
                  <c:v>97.65112888889179</c:v>
                </c:pt>
                <c:pt idx="115">
                  <c:v>95.861425641026202</c:v>
                </c:pt>
                <c:pt idx="116">
                  <c:v>93.893380769233048</c:v>
                </c:pt>
                <c:pt idx="117">
                  <c:v>91.925335897439894</c:v>
                </c:pt>
                <c:pt idx="118">
                  <c:v>90.083460975609896</c:v>
                </c:pt>
                <c:pt idx="119">
                  <c:v>88.746265853659423</c:v>
                </c:pt>
                <c:pt idx="120">
                  <c:v>87.409070731708951</c:v>
                </c:pt>
                <c:pt idx="121">
                  <c:v>86.071875609754827</c:v>
                </c:pt>
                <c:pt idx="122">
                  <c:v>84.73468048780434</c:v>
                </c:pt>
                <c:pt idx="123">
                  <c:v>83.521740740740995</c:v>
                </c:pt>
                <c:pt idx="124">
                  <c:v>82.628314814813535</c:v>
                </c:pt>
                <c:pt idx="125">
                  <c:v>81.734888888888506</c:v>
                </c:pt>
                <c:pt idx="126">
                  <c:v>80.84146296296349</c:v>
                </c:pt>
                <c:pt idx="127">
                  <c:v>79.94803703703603</c:v>
                </c:pt>
                <c:pt idx="128">
                  <c:v>79.054611111111001</c:v>
                </c:pt>
                <c:pt idx="129">
                  <c:v>78.304120000000495</c:v>
                </c:pt>
                <c:pt idx="130">
                  <c:v>77.573119999999051</c:v>
                </c:pt>
                <c:pt idx="131">
                  <c:v>76.842119999999611</c:v>
                </c:pt>
                <c:pt idx="132">
                  <c:v>76.111120000000156</c:v>
                </c:pt>
                <c:pt idx="133">
                  <c:v>75.380119999998712</c:v>
                </c:pt>
                <c:pt idx="134">
                  <c:v>74.649119999999272</c:v>
                </c:pt>
                <c:pt idx="135">
                  <c:v>73.918119999999831</c:v>
                </c:pt>
                <c:pt idx="136">
                  <c:v>73.387435820894638</c:v>
                </c:pt>
                <c:pt idx="137">
                  <c:v>72.95101791044732</c:v>
                </c:pt>
                <c:pt idx="138">
                  <c:v>72.514600000000002</c:v>
                </c:pt>
                <c:pt idx="139">
                  <c:v>72.07818208955149</c:v>
                </c:pt>
                <c:pt idx="140">
                  <c:v>71.641764179104172</c:v>
                </c:pt>
                <c:pt idx="141">
                  <c:v>71.205346268656854</c:v>
                </c:pt>
                <c:pt idx="142">
                  <c:v>70.768928358208342</c:v>
                </c:pt>
                <c:pt idx="143">
                  <c:v>70.332510447761024</c:v>
                </c:pt>
                <c:pt idx="144">
                  <c:v>69.965927363184292</c:v>
                </c:pt>
                <c:pt idx="145">
                  <c:v>69.638626368158853</c:v>
                </c:pt>
                <c:pt idx="146">
                  <c:v>69.311325373134309</c:v>
                </c:pt>
                <c:pt idx="147">
                  <c:v>68.984024378109766</c:v>
                </c:pt>
                <c:pt idx="148">
                  <c:v>68.656723383084326</c:v>
                </c:pt>
                <c:pt idx="149">
                  <c:v>68.329422388059783</c:v>
                </c:pt>
                <c:pt idx="150">
                  <c:v>68.002121393035253</c:v>
                </c:pt>
                <c:pt idx="151">
                  <c:v>67.674820398009814</c:v>
                </c:pt>
                <c:pt idx="152">
                  <c:v>67.490412195121991</c:v>
                </c:pt>
                <c:pt idx="153">
                  <c:v>67.401265853658657</c:v>
                </c:pt>
                <c:pt idx="154">
                  <c:v>67.312119512195068</c:v>
                </c:pt>
                <c:pt idx="155">
                  <c:v>67.222973170731734</c:v>
                </c:pt>
                <c:pt idx="156">
                  <c:v>67.133826829268386</c:v>
                </c:pt>
                <c:pt idx="157">
                  <c:v>67.044680487804811</c:v>
                </c:pt>
                <c:pt idx="158">
                  <c:v>66.955534146341463</c:v>
                </c:pt>
                <c:pt idx="159">
                  <c:v>66.86638780487813</c:v>
                </c:pt>
                <c:pt idx="160">
                  <c:v>66.777241463414541</c:v>
                </c:pt>
                <c:pt idx="161">
                  <c:v>66.688095121951207</c:v>
                </c:pt>
                <c:pt idx="162">
                  <c:v>66.666700000000006</c:v>
                </c:pt>
                <c:pt idx="163">
                  <c:v>66.666700000000006</c:v>
                </c:pt>
                <c:pt idx="164">
                  <c:v>66.666700000000006</c:v>
                </c:pt>
                <c:pt idx="165">
                  <c:v>66.666700000000006</c:v>
                </c:pt>
                <c:pt idx="166">
                  <c:v>66.666700000000006</c:v>
                </c:pt>
                <c:pt idx="167">
                  <c:v>66.666700000000006</c:v>
                </c:pt>
                <c:pt idx="168">
                  <c:v>66.914115384615172</c:v>
                </c:pt>
                <c:pt idx="169">
                  <c:v>67.19526923076954</c:v>
                </c:pt>
                <c:pt idx="170">
                  <c:v>67.476423076923126</c:v>
                </c:pt>
                <c:pt idx="171">
                  <c:v>68.398583333332581</c:v>
                </c:pt>
                <c:pt idx="172">
                  <c:v>69.523166666668004</c:v>
                </c:pt>
                <c:pt idx="173">
                  <c:v>70.647750000000357</c:v>
                </c:pt>
                <c:pt idx="174">
                  <c:v>71.974103030302388</c:v>
                </c:pt>
                <c:pt idx="175">
                  <c:v>73.413951515153812</c:v>
                </c:pt>
                <c:pt idx="176">
                  <c:v>74.853800000001314</c:v>
                </c:pt>
                <c:pt idx="177">
                  <c:v>76.293648484848802</c:v>
                </c:pt>
                <c:pt idx="178">
                  <c:v>77.959425252528433</c:v>
                </c:pt>
                <c:pt idx="179">
                  <c:v>79.731521212121947</c:v>
                </c:pt>
                <c:pt idx="180">
                  <c:v>81.503617171715462</c:v>
                </c:pt>
                <c:pt idx="181">
                  <c:v>83.275713131313822</c:v>
                </c:pt>
                <c:pt idx="182">
                  <c:v>85.242499999999012</c:v>
                </c:pt>
                <c:pt idx="183">
                  <c:v>87.284999999997652</c:v>
                </c:pt>
                <c:pt idx="184">
                  <c:v>89.327500000001862</c:v>
                </c:pt>
                <c:pt idx="185">
                  <c:v>91.370000000000488</c:v>
                </c:pt>
                <c:pt idx="186">
                  <c:v>93.806512121210361</c:v>
                </c:pt>
                <c:pt idx="187">
                  <c:v>96.464656060608803</c:v>
                </c:pt>
                <c:pt idx="188">
                  <c:v>99.122799999999998</c:v>
                </c:pt>
                <c:pt idx="189">
                  <c:v>101.28272424242201</c:v>
                </c:pt>
                <c:pt idx="190">
                  <c:v>103.44264848484991</c:v>
                </c:pt>
                <c:pt idx="191">
                  <c:v>105.71502941176411</c:v>
                </c:pt>
                <c:pt idx="192">
                  <c:v>108.18733333333108</c:v>
                </c:pt>
                <c:pt idx="193">
                  <c:v>110.65963725490481</c:v>
                </c:pt>
                <c:pt idx="194">
                  <c:v>113.13194117647178</c:v>
                </c:pt>
                <c:pt idx="195">
                  <c:v>115.53224242424157</c:v>
                </c:pt>
                <c:pt idx="196">
                  <c:v>117.74739393939608</c:v>
                </c:pt>
                <c:pt idx="197">
                  <c:v>119.96254545454454</c:v>
                </c:pt>
                <c:pt idx="198">
                  <c:v>122.177696969693</c:v>
                </c:pt>
                <c:pt idx="199">
                  <c:v>124.14045528455259</c:v>
                </c:pt>
                <c:pt idx="200">
                  <c:v>125.56687804877944</c:v>
                </c:pt>
                <c:pt idx="201">
                  <c:v>126.99330081300629</c:v>
                </c:pt>
                <c:pt idx="202">
                  <c:v>128.41972357723702</c:v>
                </c:pt>
                <c:pt idx="203">
                  <c:v>129.84614634146388</c:v>
                </c:pt>
                <c:pt idx="204">
                  <c:v>131.32046153846099</c:v>
                </c:pt>
                <c:pt idx="205">
                  <c:v>132.86661538461772</c:v>
                </c:pt>
                <c:pt idx="206">
                  <c:v>134.41276923077021</c:v>
                </c:pt>
                <c:pt idx="207">
                  <c:v>135.74728828828802</c:v>
                </c:pt>
                <c:pt idx="208">
                  <c:v>136.53760360360451</c:v>
                </c:pt>
                <c:pt idx="209">
                  <c:v>137.32791891891887</c:v>
                </c:pt>
                <c:pt idx="210">
                  <c:v>138.1182342342332</c:v>
                </c:pt>
                <c:pt idx="211">
                  <c:v>138.90854954954969</c:v>
                </c:pt>
                <c:pt idx="212">
                  <c:v>139.27111538461517</c:v>
                </c:pt>
                <c:pt idx="213">
                  <c:v>139.55220512820466</c:v>
                </c:pt>
                <c:pt idx="214">
                  <c:v>139.83329487179492</c:v>
                </c:pt>
                <c:pt idx="215">
                  <c:v>140.11438461538444</c:v>
                </c:pt>
                <c:pt idx="216">
                  <c:v>140.39547435897393</c:v>
                </c:pt>
                <c:pt idx="217">
                  <c:v>140.67656410256419</c:v>
                </c:pt>
                <c:pt idx="218">
                  <c:v>140.64283333333344</c:v>
                </c:pt>
                <c:pt idx="219">
                  <c:v>140.39922222222251</c:v>
                </c:pt>
                <c:pt idx="220">
                  <c:v>140.15561111111091</c:v>
                </c:pt>
                <c:pt idx="221">
                  <c:v>139.91199999999998</c:v>
                </c:pt>
                <c:pt idx="222">
                  <c:v>139.66838888888907</c:v>
                </c:pt>
                <c:pt idx="223">
                  <c:v>139.42477777777748</c:v>
                </c:pt>
                <c:pt idx="224">
                  <c:v>139.18116666666654</c:v>
                </c:pt>
                <c:pt idx="225">
                  <c:v>138.64511111111142</c:v>
                </c:pt>
                <c:pt idx="226">
                  <c:v>137.67038888888726</c:v>
                </c:pt>
                <c:pt idx="227">
                  <c:v>136.69566666666577</c:v>
                </c:pt>
                <c:pt idx="228">
                  <c:v>135.72094444444431</c:v>
                </c:pt>
                <c:pt idx="229">
                  <c:v>134.73572972972801</c:v>
                </c:pt>
                <c:pt idx="230">
                  <c:v>133.74789189189138</c:v>
                </c:pt>
                <c:pt idx="231">
                  <c:v>132.76005405405476</c:v>
                </c:pt>
                <c:pt idx="232">
                  <c:v>131.77221621621544</c:v>
                </c:pt>
                <c:pt idx="233">
                  <c:v>130.7453000000003</c:v>
                </c:pt>
                <c:pt idx="234">
                  <c:v>129.64891111111223</c:v>
                </c:pt>
                <c:pt idx="235">
                  <c:v>128.5525222222212</c:v>
                </c:pt>
                <c:pt idx="236">
                  <c:v>127.45613333333313</c:v>
                </c:pt>
                <c:pt idx="237">
                  <c:v>126.29212612612723</c:v>
                </c:pt>
                <c:pt idx="238">
                  <c:v>125.10676576576509</c:v>
                </c:pt>
                <c:pt idx="239">
                  <c:v>123.92140540540619</c:v>
                </c:pt>
                <c:pt idx="240">
                  <c:v>122.73604504504729</c:v>
                </c:pt>
                <c:pt idx="241">
                  <c:v>121.46217777777814</c:v>
                </c:pt>
                <c:pt idx="242">
                  <c:v>120.0002333333348</c:v>
                </c:pt>
                <c:pt idx="243">
                  <c:v>118.53828888889146</c:v>
                </c:pt>
                <c:pt idx="244">
                  <c:v>117.07634444444413</c:v>
                </c:pt>
                <c:pt idx="245">
                  <c:v>115.52660000000087</c:v>
                </c:pt>
                <c:pt idx="246">
                  <c:v>113.94271111111318</c:v>
                </c:pt>
                <c:pt idx="247">
                  <c:v>112.35882222222116</c:v>
                </c:pt>
                <c:pt idx="248">
                  <c:v>110.81020588235305</c:v>
                </c:pt>
                <c:pt idx="249">
                  <c:v>109.52025490196175</c:v>
                </c:pt>
                <c:pt idx="250">
                  <c:v>108.23030392156694</c:v>
                </c:pt>
                <c:pt idx="251">
                  <c:v>106.94035294117565</c:v>
                </c:pt>
                <c:pt idx="252">
                  <c:v>105.64352222222232</c:v>
                </c:pt>
                <c:pt idx="253">
                  <c:v>104.18157777777608</c:v>
                </c:pt>
                <c:pt idx="254">
                  <c:v>102.71963333333386</c:v>
                </c:pt>
                <c:pt idx="255">
                  <c:v>101.25768888889164</c:v>
                </c:pt>
                <c:pt idx="256">
                  <c:v>99.902888888889251</c:v>
                </c:pt>
                <c:pt idx="257">
                  <c:v>98.68445454545575</c:v>
                </c:pt>
                <c:pt idx="258">
                  <c:v>97.46602020202225</c:v>
                </c:pt>
                <c:pt idx="259">
                  <c:v>96.247585858585424</c:v>
                </c:pt>
                <c:pt idx="260">
                  <c:v>95.01382105263194</c:v>
                </c:pt>
                <c:pt idx="261">
                  <c:v>93.763448245615152</c:v>
                </c:pt>
                <c:pt idx="262">
                  <c:v>92.513075438594939</c:v>
                </c:pt>
                <c:pt idx="263">
                  <c:v>91.262702631578136</c:v>
                </c:pt>
                <c:pt idx="264">
                  <c:v>90.012329824561348</c:v>
                </c:pt>
                <c:pt idx="265">
                  <c:v>88.846109756095586</c:v>
                </c:pt>
                <c:pt idx="266">
                  <c:v>87.687207317072478</c:v>
                </c:pt>
                <c:pt idx="267">
                  <c:v>86.528304878049369</c:v>
                </c:pt>
                <c:pt idx="268">
                  <c:v>85.369402439023105</c:v>
                </c:pt>
                <c:pt idx="269">
                  <c:v>84.210499999999996</c:v>
                </c:pt>
                <c:pt idx="270">
                  <c:v>83.296767361111975</c:v>
                </c:pt>
                <c:pt idx="271">
                  <c:v>82.383034722221453</c:v>
                </c:pt>
                <c:pt idx="272">
                  <c:v>81.469302083333432</c:v>
                </c:pt>
                <c:pt idx="273">
                  <c:v>80.55556944444541</c:v>
                </c:pt>
                <c:pt idx="274">
                  <c:v>79.641836805554902</c:v>
                </c:pt>
                <c:pt idx="275">
                  <c:v>78.798441509434099</c:v>
                </c:pt>
                <c:pt idx="276">
                  <c:v>78.177781132076134</c:v>
                </c:pt>
                <c:pt idx="277">
                  <c:v>77.557120754716479</c:v>
                </c:pt>
                <c:pt idx="278">
                  <c:v>76.936460377358529</c:v>
                </c:pt>
                <c:pt idx="279">
                  <c:v>76.315800000000564</c:v>
                </c:pt>
                <c:pt idx="280">
                  <c:v>75.695139622640909</c:v>
                </c:pt>
                <c:pt idx="281">
                  <c:v>75.074479245282959</c:v>
                </c:pt>
                <c:pt idx="282">
                  <c:v>74.563877966102027</c:v>
                </c:pt>
                <c:pt idx="283">
                  <c:v>74.068284745762085</c:v>
                </c:pt>
                <c:pt idx="284">
                  <c:v>73.57269152542348</c:v>
                </c:pt>
                <c:pt idx="285">
                  <c:v>73.077098305084874</c:v>
                </c:pt>
                <c:pt idx="286">
                  <c:v>72.581505084744933</c:v>
                </c:pt>
                <c:pt idx="287">
                  <c:v>72.085911864406327</c:v>
                </c:pt>
                <c:pt idx="288">
                  <c:v>71.590318644067722</c:v>
                </c:pt>
                <c:pt idx="289">
                  <c:v>71.21004615384544</c:v>
                </c:pt>
                <c:pt idx="290">
                  <c:v>70.858603846153443</c:v>
                </c:pt>
                <c:pt idx="291">
                  <c:v>70.507161538461446</c:v>
                </c:pt>
                <c:pt idx="292">
                  <c:v>70.155719230768483</c:v>
                </c:pt>
                <c:pt idx="293">
                  <c:v>69.804276923076472</c:v>
                </c:pt>
                <c:pt idx="294">
                  <c:v>69.452834615384475</c:v>
                </c:pt>
                <c:pt idx="295">
                  <c:v>69.298199999999994</c:v>
                </c:pt>
                <c:pt idx="296">
                  <c:v>69.298199999999994</c:v>
                </c:pt>
                <c:pt idx="297">
                  <c:v>69.298199999999994</c:v>
                </c:pt>
                <c:pt idx="298">
                  <c:v>69.298199999999994</c:v>
                </c:pt>
                <c:pt idx="299">
                  <c:v>69.300944591865019</c:v>
                </c:pt>
              </c:numCache>
            </c:numRef>
          </c:yVal>
          <c:smooth val="1"/>
          <c:extLst>
            <c:ext xmlns:c16="http://schemas.microsoft.com/office/drawing/2014/chart" uri="{C3380CC4-5D6E-409C-BE32-E72D297353CC}">
              <c16:uniqueId val="{00000004-3A8E-4E9C-BC65-455AF117D297}"/>
            </c:ext>
          </c:extLst>
        </c:ser>
        <c:ser>
          <c:idx val="5"/>
          <c:order val="5"/>
          <c:tx>
            <c:strRef>
              <c:f>Thermosphere!$O$24</c:f>
              <c:strCache>
                <c:ptCount val="1"/>
                <c:pt idx="0">
                  <c:v>F10.7 (5%)</c:v>
                </c:pt>
              </c:strCache>
            </c:strRef>
          </c:tx>
          <c:spPr>
            <a:ln>
              <a:solidFill>
                <a:schemeClr val="tx2">
                  <a:lumMod val="60000"/>
                  <a:lumOff val="40000"/>
                </a:schemeClr>
              </a:solidFill>
              <a:prstDash val="dash"/>
            </a:ln>
          </c:spPr>
          <c:marker>
            <c:symbol val="none"/>
          </c:marker>
          <c:xVal>
            <c:numRef>
              <c:f>Thermosphere!$L$25:$L$324</c:f>
              <c:numCache>
                <c:formatCode>0.00</c:formatCode>
                <c:ptCount val="300"/>
                <c:pt idx="0">
                  <c:v>1995.0833333333333</c:v>
                </c:pt>
                <c:pt idx="1">
                  <c:v>1995.1666666666667</c:v>
                </c:pt>
                <c:pt idx="2">
                  <c:v>1995.25</c:v>
                </c:pt>
                <c:pt idx="3">
                  <c:v>1995.3333333333333</c:v>
                </c:pt>
                <c:pt idx="4">
                  <c:v>1995.4166666666667</c:v>
                </c:pt>
                <c:pt idx="5">
                  <c:v>1995.5</c:v>
                </c:pt>
                <c:pt idx="6">
                  <c:v>1995.5833333333333</c:v>
                </c:pt>
                <c:pt idx="7">
                  <c:v>1995.6666666666667</c:v>
                </c:pt>
                <c:pt idx="8">
                  <c:v>1995.75</c:v>
                </c:pt>
                <c:pt idx="9">
                  <c:v>1995.8333333333333</c:v>
                </c:pt>
                <c:pt idx="10">
                  <c:v>1995.9166666666667</c:v>
                </c:pt>
                <c:pt idx="11">
                  <c:v>1996</c:v>
                </c:pt>
                <c:pt idx="12">
                  <c:v>1996.0833333333333</c:v>
                </c:pt>
                <c:pt idx="13">
                  <c:v>1996.1666666666667</c:v>
                </c:pt>
                <c:pt idx="14">
                  <c:v>1996.25</c:v>
                </c:pt>
                <c:pt idx="15">
                  <c:v>1996.3333333333333</c:v>
                </c:pt>
                <c:pt idx="16">
                  <c:v>1996.4166666666667</c:v>
                </c:pt>
                <c:pt idx="17">
                  <c:v>1996.5</c:v>
                </c:pt>
                <c:pt idx="18">
                  <c:v>1996.5833333333333</c:v>
                </c:pt>
                <c:pt idx="19">
                  <c:v>1996.6666666666667</c:v>
                </c:pt>
                <c:pt idx="20">
                  <c:v>1996.75</c:v>
                </c:pt>
                <c:pt idx="21">
                  <c:v>1996.8333333333333</c:v>
                </c:pt>
                <c:pt idx="22">
                  <c:v>1996.9166666666667</c:v>
                </c:pt>
                <c:pt idx="23">
                  <c:v>1997</c:v>
                </c:pt>
                <c:pt idx="24">
                  <c:v>1997.0833333333333</c:v>
                </c:pt>
                <c:pt idx="25">
                  <c:v>1997.1666666666667</c:v>
                </c:pt>
                <c:pt idx="26">
                  <c:v>1997.25</c:v>
                </c:pt>
                <c:pt idx="27">
                  <c:v>1997.3333333333333</c:v>
                </c:pt>
                <c:pt idx="28">
                  <c:v>1997.4166666666667</c:v>
                </c:pt>
                <c:pt idx="29">
                  <c:v>1997.5</c:v>
                </c:pt>
                <c:pt idx="30">
                  <c:v>1997.5833333333333</c:v>
                </c:pt>
                <c:pt idx="31">
                  <c:v>1997.6666666666667</c:v>
                </c:pt>
                <c:pt idx="32">
                  <c:v>1997.75</c:v>
                </c:pt>
                <c:pt idx="33">
                  <c:v>1997.8333333333333</c:v>
                </c:pt>
                <c:pt idx="34">
                  <c:v>1997.9166666666667</c:v>
                </c:pt>
                <c:pt idx="35">
                  <c:v>1998</c:v>
                </c:pt>
                <c:pt idx="36">
                  <c:v>1998.0833333333333</c:v>
                </c:pt>
                <c:pt idx="37">
                  <c:v>1998.1666666666667</c:v>
                </c:pt>
                <c:pt idx="38">
                  <c:v>1998.25</c:v>
                </c:pt>
                <c:pt idx="39">
                  <c:v>1998.3333333333333</c:v>
                </c:pt>
                <c:pt idx="40">
                  <c:v>1998.4166666666667</c:v>
                </c:pt>
                <c:pt idx="41">
                  <c:v>1998.5</c:v>
                </c:pt>
                <c:pt idx="42">
                  <c:v>1998.5833333333333</c:v>
                </c:pt>
                <c:pt idx="43">
                  <c:v>1998.6666666666667</c:v>
                </c:pt>
                <c:pt idx="44">
                  <c:v>1998.75</c:v>
                </c:pt>
                <c:pt idx="45">
                  <c:v>1998.8333333333333</c:v>
                </c:pt>
                <c:pt idx="46">
                  <c:v>1998.9166666666667</c:v>
                </c:pt>
                <c:pt idx="47">
                  <c:v>1999</c:v>
                </c:pt>
                <c:pt idx="48">
                  <c:v>1999.0833333333333</c:v>
                </c:pt>
                <c:pt idx="49">
                  <c:v>1999.1666666666667</c:v>
                </c:pt>
                <c:pt idx="50">
                  <c:v>1999.25</c:v>
                </c:pt>
                <c:pt idx="51">
                  <c:v>1999.3333333333333</c:v>
                </c:pt>
                <c:pt idx="52">
                  <c:v>1999.4166666666667</c:v>
                </c:pt>
                <c:pt idx="53">
                  <c:v>1999.5</c:v>
                </c:pt>
                <c:pt idx="54">
                  <c:v>1999.5833333333333</c:v>
                </c:pt>
                <c:pt idx="55">
                  <c:v>1999.6666666666667</c:v>
                </c:pt>
                <c:pt idx="56">
                  <c:v>1999.75</c:v>
                </c:pt>
                <c:pt idx="57">
                  <c:v>1999.8333333333333</c:v>
                </c:pt>
                <c:pt idx="58">
                  <c:v>1999.9166666666667</c:v>
                </c:pt>
                <c:pt idx="59">
                  <c:v>2000</c:v>
                </c:pt>
                <c:pt idx="60">
                  <c:v>2000.0833333333333</c:v>
                </c:pt>
                <c:pt idx="61">
                  <c:v>2000.1666666666667</c:v>
                </c:pt>
                <c:pt idx="62">
                  <c:v>2000.25</c:v>
                </c:pt>
                <c:pt idx="63">
                  <c:v>2000.3333333333333</c:v>
                </c:pt>
                <c:pt idx="64">
                  <c:v>2000.4166666666667</c:v>
                </c:pt>
                <c:pt idx="65">
                  <c:v>2000.5</c:v>
                </c:pt>
                <c:pt idx="66">
                  <c:v>2000.5833333333333</c:v>
                </c:pt>
                <c:pt idx="67">
                  <c:v>2000.6666666666667</c:v>
                </c:pt>
                <c:pt idx="68">
                  <c:v>2000.75</c:v>
                </c:pt>
                <c:pt idx="69">
                  <c:v>2000.8333333333333</c:v>
                </c:pt>
                <c:pt idx="70">
                  <c:v>2000.9166666666667</c:v>
                </c:pt>
                <c:pt idx="71">
                  <c:v>2001</c:v>
                </c:pt>
                <c:pt idx="72">
                  <c:v>2001.0833333333333</c:v>
                </c:pt>
                <c:pt idx="73">
                  <c:v>2001.1666666666667</c:v>
                </c:pt>
                <c:pt idx="74">
                  <c:v>2001.25</c:v>
                </c:pt>
                <c:pt idx="75">
                  <c:v>2001.3333333333333</c:v>
                </c:pt>
                <c:pt idx="76">
                  <c:v>2001.4166666666667</c:v>
                </c:pt>
                <c:pt idx="77">
                  <c:v>2001.5</c:v>
                </c:pt>
                <c:pt idx="78">
                  <c:v>2001.5833333333333</c:v>
                </c:pt>
                <c:pt idx="79">
                  <c:v>2001.6666666666667</c:v>
                </c:pt>
                <c:pt idx="80">
                  <c:v>2001.75</c:v>
                </c:pt>
                <c:pt idx="81">
                  <c:v>2001.8333333333333</c:v>
                </c:pt>
                <c:pt idx="82">
                  <c:v>2001.9166666666667</c:v>
                </c:pt>
                <c:pt idx="83">
                  <c:v>2002</c:v>
                </c:pt>
                <c:pt idx="84">
                  <c:v>2002.0833333333333</c:v>
                </c:pt>
                <c:pt idx="85">
                  <c:v>2002.1666666666667</c:v>
                </c:pt>
                <c:pt idx="86">
                  <c:v>2002.25</c:v>
                </c:pt>
                <c:pt idx="87">
                  <c:v>2002.3333333333333</c:v>
                </c:pt>
                <c:pt idx="88">
                  <c:v>2002.4166666666667</c:v>
                </c:pt>
                <c:pt idx="89">
                  <c:v>2002.5</c:v>
                </c:pt>
                <c:pt idx="90">
                  <c:v>2002.5833333333333</c:v>
                </c:pt>
                <c:pt idx="91">
                  <c:v>2002.6666666666667</c:v>
                </c:pt>
                <c:pt idx="92">
                  <c:v>2002.75</c:v>
                </c:pt>
                <c:pt idx="93">
                  <c:v>2002.8333333333333</c:v>
                </c:pt>
                <c:pt idx="94">
                  <c:v>2002.9166666666667</c:v>
                </c:pt>
                <c:pt idx="95">
                  <c:v>2003</c:v>
                </c:pt>
                <c:pt idx="96">
                  <c:v>2003.0833333333333</c:v>
                </c:pt>
                <c:pt idx="97">
                  <c:v>2003.1666666666667</c:v>
                </c:pt>
                <c:pt idx="98">
                  <c:v>2003.25</c:v>
                </c:pt>
                <c:pt idx="99">
                  <c:v>2003.3333333333333</c:v>
                </c:pt>
                <c:pt idx="100">
                  <c:v>2003.4166666666667</c:v>
                </c:pt>
                <c:pt idx="101">
                  <c:v>2003.5</c:v>
                </c:pt>
                <c:pt idx="102">
                  <c:v>2003.5833333333333</c:v>
                </c:pt>
                <c:pt idx="103">
                  <c:v>2003.6666666666667</c:v>
                </c:pt>
                <c:pt idx="104">
                  <c:v>2003.75</c:v>
                </c:pt>
                <c:pt idx="105">
                  <c:v>2003.8333333333333</c:v>
                </c:pt>
                <c:pt idx="106">
                  <c:v>2003.9166666666667</c:v>
                </c:pt>
                <c:pt idx="107">
                  <c:v>2004</c:v>
                </c:pt>
                <c:pt idx="108">
                  <c:v>2004.0833333333333</c:v>
                </c:pt>
                <c:pt idx="109">
                  <c:v>2004.1666666666667</c:v>
                </c:pt>
                <c:pt idx="110">
                  <c:v>2004.25</c:v>
                </c:pt>
                <c:pt idx="111">
                  <c:v>2004.3333333333333</c:v>
                </c:pt>
                <c:pt idx="112">
                  <c:v>2004.4166666666667</c:v>
                </c:pt>
                <c:pt idx="113">
                  <c:v>2004.5</c:v>
                </c:pt>
                <c:pt idx="114">
                  <c:v>2004.5833333333333</c:v>
                </c:pt>
                <c:pt idx="115">
                  <c:v>2004.6666666666667</c:v>
                </c:pt>
                <c:pt idx="116">
                  <c:v>2004.75</c:v>
                </c:pt>
                <c:pt idx="117">
                  <c:v>2004.8333333333333</c:v>
                </c:pt>
                <c:pt idx="118">
                  <c:v>2004.9166666666667</c:v>
                </c:pt>
                <c:pt idx="119">
                  <c:v>2005</c:v>
                </c:pt>
                <c:pt idx="120">
                  <c:v>2005.0833333333333</c:v>
                </c:pt>
                <c:pt idx="121">
                  <c:v>2005.1666666666667</c:v>
                </c:pt>
                <c:pt idx="122">
                  <c:v>2005.25</c:v>
                </c:pt>
                <c:pt idx="123">
                  <c:v>2005.3333333333333</c:v>
                </c:pt>
                <c:pt idx="124">
                  <c:v>2005.4166666666667</c:v>
                </c:pt>
                <c:pt idx="125">
                  <c:v>2005.5</c:v>
                </c:pt>
                <c:pt idx="126">
                  <c:v>2005.5833333333333</c:v>
                </c:pt>
                <c:pt idx="127">
                  <c:v>2005.6666666666667</c:v>
                </c:pt>
                <c:pt idx="128">
                  <c:v>2005.75</c:v>
                </c:pt>
                <c:pt idx="129">
                  <c:v>2005.8333333333333</c:v>
                </c:pt>
                <c:pt idx="130">
                  <c:v>2005.9166666666667</c:v>
                </c:pt>
                <c:pt idx="131">
                  <c:v>2006</c:v>
                </c:pt>
                <c:pt idx="132">
                  <c:v>2006.0833333333333</c:v>
                </c:pt>
                <c:pt idx="133">
                  <c:v>2006.1666666666667</c:v>
                </c:pt>
                <c:pt idx="134">
                  <c:v>2006.25</c:v>
                </c:pt>
                <c:pt idx="135">
                  <c:v>2006.3333333333333</c:v>
                </c:pt>
                <c:pt idx="136">
                  <c:v>2006.4166666666667</c:v>
                </c:pt>
                <c:pt idx="137">
                  <c:v>2006.5</c:v>
                </c:pt>
                <c:pt idx="138">
                  <c:v>2006.5833333333333</c:v>
                </c:pt>
                <c:pt idx="139">
                  <c:v>2006.6666666666667</c:v>
                </c:pt>
                <c:pt idx="140">
                  <c:v>2006.75</c:v>
                </c:pt>
                <c:pt idx="141">
                  <c:v>2006.8333333333333</c:v>
                </c:pt>
                <c:pt idx="142">
                  <c:v>2006.9166666666667</c:v>
                </c:pt>
                <c:pt idx="143">
                  <c:v>2007</c:v>
                </c:pt>
                <c:pt idx="144">
                  <c:v>2007.0833333333333</c:v>
                </c:pt>
                <c:pt idx="145">
                  <c:v>2007.1666666666667</c:v>
                </c:pt>
                <c:pt idx="146">
                  <c:v>2007.25</c:v>
                </c:pt>
                <c:pt idx="147">
                  <c:v>2007.3333333333333</c:v>
                </c:pt>
                <c:pt idx="148">
                  <c:v>2007.4166666666667</c:v>
                </c:pt>
                <c:pt idx="149">
                  <c:v>2007.5</c:v>
                </c:pt>
                <c:pt idx="150">
                  <c:v>2007.5833333333333</c:v>
                </c:pt>
                <c:pt idx="151">
                  <c:v>2007.6666666666667</c:v>
                </c:pt>
                <c:pt idx="152">
                  <c:v>2007.75</c:v>
                </c:pt>
                <c:pt idx="153">
                  <c:v>2007.8333333333333</c:v>
                </c:pt>
                <c:pt idx="154">
                  <c:v>2007.9166666666667</c:v>
                </c:pt>
                <c:pt idx="155">
                  <c:v>2008</c:v>
                </c:pt>
                <c:pt idx="156">
                  <c:v>2008.0833333333333</c:v>
                </c:pt>
                <c:pt idx="157">
                  <c:v>2008.1666666666667</c:v>
                </c:pt>
                <c:pt idx="158">
                  <c:v>2008.25</c:v>
                </c:pt>
                <c:pt idx="159">
                  <c:v>2008.3333333333333</c:v>
                </c:pt>
                <c:pt idx="160">
                  <c:v>2008.4166666666667</c:v>
                </c:pt>
                <c:pt idx="161">
                  <c:v>2008.5</c:v>
                </c:pt>
                <c:pt idx="162">
                  <c:v>2008.5833333333333</c:v>
                </c:pt>
                <c:pt idx="163">
                  <c:v>2008.6666666666667</c:v>
                </c:pt>
                <c:pt idx="164">
                  <c:v>2008.75</c:v>
                </c:pt>
                <c:pt idx="165">
                  <c:v>2008.8333333333333</c:v>
                </c:pt>
                <c:pt idx="166">
                  <c:v>2008.9166666666667</c:v>
                </c:pt>
                <c:pt idx="167">
                  <c:v>2009</c:v>
                </c:pt>
                <c:pt idx="168">
                  <c:v>2009.0833333333333</c:v>
                </c:pt>
                <c:pt idx="169">
                  <c:v>2009.1666666666667</c:v>
                </c:pt>
                <c:pt idx="170">
                  <c:v>2009.25</c:v>
                </c:pt>
                <c:pt idx="171">
                  <c:v>2009.3333333333333</c:v>
                </c:pt>
                <c:pt idx="172">
                  <c:v>2009.4166666666667</c:v>
                </c:pt>
                <c:pt idx="173">
                  <c:v>2009.5</c:v>
                </c:pt>
                <c:pt idx="174">
                  <c:v>2009.5833333333333</c:v>
                </c:pt>
                <c:pt idx="175">
                  <c:v>2009.6666666666667</c:v>
                </c:pt>
                <c:pt idx="176">
                  <c:v>2009.75</c:v>
                </c:pt>
                <c:pt idx="177">
                  <c:v>2009.8333333333333</c:v>
                </c:pt>
                <c:pt idx="178">
                  <c:v>2009.9166666666667</c:v>
                </c:pt>
                <c:pt idx="179">
                  <c:v>2010</c:v>
                </c:pt>
                <c:pt idx="180">
                  <c:v>2010.0833333333333</c:v>
                </c:pt>
                <c:pt idx="181">
                  <c:v>2010.1666666666667</c:v>
                </c:pt>
                <c:pt idx="182">
                  <c:v>2010.25</c:v>
                </c:pt>
                <c:pt idx="183">
                  <c:v>2010.3333333333333</c:v>
                </c:pt>
                <c:pt idx="184">
                  <c:v>2010.4166666666667</c:v>
                </c:pt>
                <c:pt idx="185">
                  <c:v>2010.5</c:v>
                </c:pt>
                <c:pt idx="186">
                  <c:v>2010.5833333333333</c:v>
                </c:pt>
                <c:pt idx="187">
                  <c:v>2010.6666666666667</c:v>
                </c:pt>
                <c:pt idx="188">
                  <c:v>2010.75</c:v>
                </c:pt>
                <c:pt idx="189">
                  <c:v>2010.8333333333333</c:v>
                </c:pt>
                <c:pt idx="190">
                  <c:v>2010.9166666666667</c:v>
                </c:pt>
                <c:pt idx="191">
                  <c:v>2011</c:v>
                </c:pt>
                <c:pt idx="192">
                  <c:v>2011.0833333333333</c:v>
                </c:pt>
                <c:pt idx="193">
                  <c:v>2011.1666666666667</c:v>
                </c:pt>
                <c:pt idx="194">
                  <c:v>2011.25</c:v>
                </c:pt>
                <c:pt idx="195">
                  <c:v>2011.3333333333333</c:v>
                </c:pt>
                <c:pt idx="196">
                  <c:v>2011.4166666666667</c:v>
                </c:pt>
                <c:pt idx="197">
                  <c:v>2011.5</c:v>
                </c:pt>
                <c:pt idx="198">
                  <c:v>2011.5833333333333</c:v>
                </c:pt>
                <c:pt idx="199">
                  <c:v>2011.6666666666667</c:v>
                </c:pt>
                <c:pt idx="200">
                  <c:v>2011.75</c:v>
                </c:pt>
                <c:pt idx="201">
                  <c:v>2011.8333333333333</c:v>
                </c:pt>
                <c:pt idx="202">
                  <c:v>2011.9166666666667</c:v>
                </c:pt>
                <c:pt idx="203">
                  <c:v>2012</c:v>
                </c:pt>
                <c:pt idx="204">
                  <c:v>2012.0833333333333</c:v>
                </c:pt>
                <c:pt idx="205">
                  <c:v>2012.1666666666667</c:v>
                </c:pt>
                <c:pt idx="206">
                  <c:v>2012.25</c:v>
                </c:pt>
                <c:pt idx="207">
                  <c:v>2012.3333333333333</c:v>
                </c:pt>
                <c:pt idx="208">
                  <c:v>2012.4166666666667</c:v>
                </c:pt>
                <c:pt idx="209">
                  <c:v>2012.5</c:v>
                </c:pt>
                <c:pt idx="210">
                  <c:v>2012.5833333333333</c:v>
                </c:pt>
                <c:pt idx="211">
                  <c:v>2012.6666666666667</c:v>
                </c:pt>
                <c:pt idx="212">
                  <c:v>2012.75</c:v>
                </c:pt>
                <c:pt idx="213">
                  <c:v>2012.8333333333333</c:v>
                </c:pt>
                <c:pt idx="214">
                  <c:v>2012.9166666666667</c:v>
                </c:pt>
                <c:pt idx="215">
                  <c:v>2013</c:v>
                </c:pt>
                <c:pt idx="216">
                  <c:v>2013.0833333333333</c:v>
                </c:pt>
                <c:pt idx="217">
                  <c:v>2013.1666666666667</c:v>
                </c:pt>
                <c:pt idx="218">
                  <c:v>2013.25</c:v>
                </c:pt>
                <c:pt idx="219">
                  <c:v>2013.3333333333333</c:v>
                </c:pt>
                <c:pt idx="220">
                  <c:v>2013.4166666666667</c:v>
                </c:pt>
                <c:pt idx="221">
                  <c:v>2013.5</c:v>
                </c:pt>
                <c:pt idx="222">
                  <c:v>2013.5833333333333</c:v>
                </c:pt>
                <c:pt idx="223">
                  <c:v>2013.6666666666667</c:v>
                </c:pt>
                <c:pt idx="224">
                  <c:v>2013.75</c:v>
                </c:pt>
                <c:pt idx="225">
                  <c:v>2013.8333333333333</c:v>
                </c:pt>
                <c:pt idx="226">
                  <c:v>2013.9166666666667</c:v>
                </c:pt>
                <c:pt idx="227">
                  <c:v>2014</c:v>
                </c:pt>
                <c:pt idx="228">
                  <c:v>2014.0833333333333</c:v>
                </c:pt>
                <c:pt idx="229">
                  <c:v>2014.1666666666667</c:v>
                </c:pt>
                <c:pt idx="230">
                  <c:v>2014.25</c:v>
                </c:pt>
                <c:pt idx="231">
                  <c:v>2014.3333333333333</c:v>
                </c:pt>
                <c:pt idx="232">
                  <c:v>2014.4166666666667</c:v>
                </c:pt>
                <c:pt idx="233">
                  <c:v>2014.5</c:v>
                </c:pt>
                <c:pt idx="234">
                  <c:v>2014.5833333333333</c:v>
                </c:pt>
                <c:pt idx="235">
                  <c:v>2014.6666666666667</c:v>
                </c:pt>
                <c:pt idx="236">
                  <c:v>2014.75</c:v>
                </c:pt>
                <c:pt idx="237">
                  <c:v>2014.8333333333333</c:v>
                </c:pt>
                <c:pt idx="238">
                  <c:v>2014.9166666666667</c:v>
                </c:pt>
                <c:pt idx="239">
                  <c:v>2015</c:v>
                </c:pt>
                <c:pt idx="240">
                  <c:v>2015.0833333333333</c:v>
                </c:pt>
                <c:pt idx="241">
                  <c:v>2015.1666666666667</c:v>
                </c:pt>
                <c:pt idx="242">
                  <c:v>2015.25</c:v>
                </c:pt>
                <c:pt idx="243">
                  <c:v>2015.3333333333333</c:v>
                </c:pt>
                <c:pt idx="244">
                  <c:v>2015.4166666666667</c:v>
                </c:pt>
                <c:pt idx="245">
                  <c:v>2015.5</c:v>
                </c:pt>
                <c:pt idx="246">
                  <c:v>2015.5833333333333</c:v>
                </c:pt>
                <c:pt idx="247">
                  <c:v>2015.6666666666667</c:v>
                </c:pt>
                <c:pt idx="248">
                  <c:v>2015.75</c:v>
                </c:pt>
                <c:pt idx="249">
                  <c:v>2015.8333333333333</c:v>
                </c:pt>
                <c:pt idx="250">
                  <c:v>2015.9166666666667</c:v>
                </c:pt>
                <c:pt idx="251">
                  <c:v>2016</c:v>
                </c:pt>
                <c:pt idx="252">
                  <c:v>2016.0833333333333</c:v>
                </c:pt>
                <c:pt idx="253">
                  <c:v>2016.1666666666667</c:v>
                </c:pt>
                <c:pt idx="254">
                  <c:v>2016.25</c:v>
                </c:pt>
                <c:pt idx="255">
                  <c:v>2016.3333333333333</c:v>
                </c:pt>
                <c:pt idx="256">
                  <c:v>2016.4166666666667</c:v>
                </c:pt>
                <c:pt idx="257">
                  <c:v>2016.5</c:v>
                </c:pt>
                <c:pt idx="258">
                  <c:v>2016.5833333333333</c:v>
                </c:pt>
                <c:pt idx="259">
                  <c:v>2016.6666666666667</c:v>
                </c:pt>
                <c:pt idx="260">
                  <c:v>2016.75</c:v>
                </c:pt>
                <c:pt idx="261">
                  <c:v>2016.8333333333333</c:v>
                </c:pt>
                <c:pt idx="262">
                  <c:v>2016.9166666666667</c:v>
                </c:pt>
                <c:pt idx="263">
                  <c:v>2017</c:v>
                </c:pt>
                <c:pt idx="264">
                  <c:v>2017.0833333333333</c:v>
                </c:pt>
                <c:pt idx="265">
                  <c:v>2017.1666666666667</c:v>
                </c:pt>
                <c:pt idx="266">
                  <c:v>2017.25</c:v>
                </c:pt>
                <c:pt idx="267">
                  <c:v>2017.3333333333333</c:v>
                </c:pt>
                <c:pt idx="268">
                  <c:v>2017.4166666666667</c:v>
                </c:pt>
                <c:pt idx="269">
                  <c:v>2017.5</c:v>
                </c:pt>
                <c:pt idx="270">
                  <c:v>2017.5833333333333</c:v>
                </c:pt>
                <c:pt idx="271">
                  <c:v>2017.6666666666667</c:v>
                </c:pt>
                <c:pt idx="272">
                  <c:v>2017.75</c:v>
                </c:pt>
                <c:pt idx="273">
                  <c:v>2017.8333333333333</c:v>
                </c:pt>
                <c:pt idx="274">
                  <c:v>2017.9166666666667</c:v>
                </c:pt>
                <c:pt idx="275">
                  <c:v>2018</c:v>
                </c:pt>
                <c:pt idx="276">
                  <c:v>2018.0833333333333</c:v>
                </c:pt>
                <c:pt idx="277">
                  <c:v>2018.1666666666667</c:v>
                </c:pt>
                <c:pt idx="278">
                  <c:v>2018.25</c:v>
                </c:pt>
                <c:pt idx="279">
                  <c:v>2018.3333333333333</c:v>
                </c:pt>
                <c:pt idx="280">
                  <c:v>2018.4166666666667</c:v>
                </c:pt>
                <c:pt idx="281">
                  <c:v>2018.5</c:v>
                </c:pt>
                <c:pt idx="282">
                  <c:v>2018.5833333333333</c:v>
                </c:pt>
                <c:pt idx="283">
                  <c:v>2018.6666666666667</c:v>
                </c:pt>
                <c:pt idx="284">
                  <c:v>2018.75</c:v>
                </c:pt>
                <c:pt idx="285">
                  <c:v>2018.8333333333333</c:v>
                </c:pt>
                <c:pt idx="286">
                  <c:v>2018.9166666666667</c:v>
                </c:pt>
                <c:pt idx="287">
                  <c:v>2019</c:v>
                </c:pt>
                <c:pt idx="288">
                  <c:v>2019.0833333333333</c:v>
                </c:pt>
                <c:pt idx="289">
                  <c:v>2019.1666666666667</c:v>
                </c:pt>
                <c:pt idx="290">
                  <c:v>2019.25</c:v>
                </c:pt>
                <c:pt idx="291">
                  <c:v>2019.3333333333333</c:v>
                </c:pt>
                <c:pt idx="292">
                  <c:v>2019.4166666666667</c:v>
                </c:pt>
                <c:pt idx="293">
                  <c:v>2019.5</c:v>
                </c:pt>
                <c:pt idx="294">
                  <c:v>2019.5833333333333</c:v>
                </c:pt>
                <c:pt idx="295">
                  <c:v>2019.6666666666667</c:v>
                </c:pt>
                <c:pt idx="296">
                  <c:v>2019.75</c:v>
                </c:pt>
                <c:pt idx="297">
                  <c:v>2019.8333333333333</c:v>
                </c:pt>
                <c:pt idx="298">
                  <c:v>2019.9166666666667</c:v>
                </c:pt>
                <c:pt idx="299">
                  <c:v>2020</c:v>
                </c:pt>
              </c:numCache>
            </c:numRef>
          </c:xVal>
          <c:yVal>
            <c:numRef>
              <c:f>Thermosphere!$O$25:$O$324</c:f>
              <c:numCache>
                <c:formatCode>0.0</c:formatCode>
                <c:ptCount val="300"/>
                <c:pt idx="0">
                  <c:v>71.61663580246946</c:v>
                </c:pt>
                <c:pt idx="1">
                  <c:v>71.233271604937869</c:v>
                </c:pt>
                <c:pt idx="2">
                  <c:v>70.849907407407329</c:v>
                </c:pt>
                <c:pt idx="3">
                  <c:v>70.466543209876789</c:v>
                </c:pt>
                <c:pt idx="4">
                  <c:v>70.083179012345198</c:v>
                </c:pt>
                <c:pt idx="5">
                  <c:v>69.699814814814658</c:v>
                </c:pt>
                <c:pt idx="6">
                  <c:v>69.316450617284119</c:v>
                </c:pt>
                <c:pt idx="7">
                  <c:v>68.933086419752527</c:v>
                </c:pt>
                <c:pt idx="8">
                  <c:v>68.549722222221988</c:v>
                </c:pt>
                <c:pt idx="9">
                  <c:v>68.166358024691448</c:v>
                </c:pt>
                <c:pt idx="10">
                  <c:v>67.782993827159871</c:v>
                </c:pt>
                <c:pt idx="11">
                  <c:v>67.399629629629317</c:v>
                </c:pt>
                <c:pt idx="12">
                  <c:v>67.016265432098777</c:v>
                </c:pt>
                <c:pt idx="13">
                  <c:v>66.6329012345672</c:v>
                </c:pt>
                <c:pt idx="14">
                  <c:v>66.24953703703666</c:v>
                </c:pt>
                <c:pt idx="15">
                  <c:v>65.866172839506106</c:v>
                </c:pt>
                <c:pt idx="16">
                  <c:v>65.789500000000004</c:v>
                </c:pt>
                <c:pt idx="17">
                  <c:v>65.789500000000004</c:v>
                </c:pt>
                <c:pt idx="18">
                  <c:v>65.789500000000004</c:v>
                </c:pt>
                <c:pt idx="19">
                  <c:v>65.789500000000004</c:v>
                </c:pt>
                <c:pt idx="20">
                  <c:v>65.789500000000004</c:v>
                </c:pt>
                <c:pt idx="21">
                  <c:v>65.789500000000004</c:v>
                </c:pt>
                <c:pt idx="22">
                  <c:v>65.789500000000004</c:v>
                </c:pt>
                <c:pt idx="23">
                  <c:v>65.789500000000004</c:v>
                </c:pt>
                <c:pt idx="24">
                  <c:v>65.789500000000004</c:v>
                </c:pt>
                <c:pt idx="25">
                  <c:v>65.789500000000004</c:v>
                </c:pt>
                <c:pt idx="26">
                  <c:v>65.789500000000004</c:v>
                </c:pt>
                <c:pt idx="27">
                  <c:v>66.035731578947079</c:v>
                </c:pt>
                <c:pt idx="28">
                  <c:v>66.420468421052931</c:v>
                </c:pt>
                <c:pt idx="29">
                  <c:v>67.017580000000009</c:v>
                </c:pt>
                <c:pt idx="30">
                  <c:v>67.992246666666659</c:v>
                </c:pt>
                <c:pt idx="31">
                  <c:v>69.537515151519429</c:v>
                </c:pt>
                <c:pt idx="32">
                  <c:v>71.531113636365859</c:v>
                </c:pt>
                <c:pt idx="33">
                  <c:v>73.524712121212289</c:v>
                </c:pt>
                <c:pt idx="34">
                  <c:v>76.374280000003907</c:v>
                </c:pt>
                <c:pt idx="35">
                  <c:v>79.201321052631272</c:v>
                </c:pt>
                <c:pt idx="36">
                  <c:v>81.31732982455857</c:v>
                </c:pt>
                <c:pt idx="37">
                  <c:v>83.433338596491637</c:v>
                </c:pt>
                <c:pt idx="38">
                  <c:v>86.432739999999995</c:v>
                </c:pt>
                <c:pt idx="39">
                  <c:v>89.619896969696654</c:v>
                </c:pt>
                <c:pt idx="40">
                  <c:v>93.274821212123328</c:v>
                </c:pt>
                <c:pt idx="41">
                  <c:v>96.228039999999993</c:v>
                </c:pt>
                <c:pt idx="42">
                  <c:v>98.90837333333333</c:v>
                </c:pt>
                <c:pt idx="43">
                  <c:v>102.17984848485123</c:v>
                </c:pt>
                <c:pt idx="44">
                  <c:v>105.50263636363636</c:v>
                </c:pt>
                <c:pt idx="45">
                  <c:v>108.57726666666564</c:v>
                </c:pt>
                <c:pt idx="46">
                  <c:v>111.01393333333526</c:v>
                </c:pt>
                <c:pt idx="47">
                  <c:v>113.87590909090909</c:v>
                </c:pt>
                <c:pt idx="48">
                  <c:v>117.10555555555473</c:v>
                </c:pt>
                <c:pt idx="49">
                  <c:v>119.84652777777923</c:v>
                </c:pt>
                <c:pt idx="50">
                  <c:v>122.68185714285714</c:v>
                </c:pt>
                <c:pt idx="51">
                  <c:v>125.53644444444426</c:v>
                </c:pt>
                <c:pt idx="52">
                  <c:v>127.97255555555741</c:v>
                </c:pt>
                <c:pt idx="53">
                  <c:v>130.04366666666527</c:v>
                </c:pt>
                <c:pt idx="54">
                  <c:v>131.87144444444075</c:v>
                </c:pt>
                <c:pt idx="55">
                  <c:v>134.07420000000002</c:v>
                </c:pt>
                <c:pt idx="56">
                  <c:v>136.7542</c:v>
                </c:pt>
                <c:pt idx="57">
                  <c:v>138.6186923076915</c:v>
                </c:pt>
                <c:pt idx="58">
                  <c:v>140.02446153846336</c:v>
                </c:pt>
                <c:pt idx="59">
                  <c:v>141.43023076923134</c:v>
                </c:pt>
                <c:pt idx="60">
                  <c:v>142.90529824561307</c:v>
                </c:pt>
                <c:pt idx="61">
                  <c:v>144.44433333333473</c:v>
                </c:pt>
                <c:pt idx="62">
                  <c:v>145.76019999999988</c:v>
                </c:pt>
                <c:pt idx="63">
                  <c:v>146.36936666666608</c:v>
                </c:pt>
                <c:pt idx="64">
                  <c:v>146.97853333333396</c:v>
                </c:pt>
                <c:pt idx="65">
                  <c:v>147.58770000000015</c:v>
                </c:pt>
                <c:pt idx="66">
                  <c:v>147.88504444444439</c:v>
                </c:pt>
                <c:pt idx="67">
                  <c:v>148.00698888888905</c:v>
                </c:pt>
                <c:pt idx="68">
                  <c:v>148.12893333333344</c:v>
                </c:pt>
                <c:pt idx="69">
                  <c:v>148.23137777777782</c:v>
                </c:pt>
                <c:pt idx="70">
                  <c:v>147.86582222222182</c:v>
                </c:pt>
                <c:pt idx="71">
                  <c:v>147.50026666666682</c:v>
                </c:pt>
                <c:pt idx="72">
                  <c:v>147.13471111111181</c:v>
                </c:pt>
                <c:pt idx="73">
                  <c:v>146.49705128205167</c:v>
                </c:pt>
                <c:pt idx="74">
                  <c:v>145.51307692307816</c:v>
                </c:pt>
                <c:pt idx="75">
                  <c:v>144.52910256410468</c:v>
                </c:pt>
                <c:pt idx="76">
                  <c:v>143.30589473684211</c:v>
                </c:pt>
                <c:pt idx="77">
                  <c:v>141.5743157894737</c:v>
                </c:pt>
                <c:pt idx="78">
                  <c:v>139.87302222222229</c:v>
                </c:pt>
                <c:pt idx="79">
                  <c:v>138.89857777777667</c:v>
                </c:pt>
                <c:pt idx="80">
                  <c:v>137.92413333333369</c:v>
                </c:pt>
                <c:pt idx="81">
                  <c:v>136.94968888889071</c:v>
                </c:pt>
                <c:pt idx="82">
                  <c:v>135.673</c:v>
                </c:pt>
                <c:pt idx="83">
                  <c:v>134.01163636363637</c:v>
                </c:pt>
                <c:pt idx="84">
                  <c:v>132.35027272727274</c:v>
                </c:pt>
                <c:pt idx="85">
                  <c:v>130.55587878787532</c:v>
                </c:pt>
                <c:pt idx="86">
                  <c:v>128.72822727272569</c:v>
                </c:pt>
                <c:pt idx="87">
                  <c:v>126.88789855072494</c:v>
                </c:pt>
                <c:pt idx="88">
                  <c:v>124.9810144927506</c:v>
                </c:pt>
                <c:pt idx="89">
                  <c:v>123.07413043478148</c:v>
                </c:pt>
                <c:pt idx="90">
                  <c:v>121.0660606060615</c:v>
                </c:pt>
                <c:pt idx="91">
                  <c:v>118.90621212120935</c:v>
                </c:pt>
                <c:pt idx="92">
                  <c:v>116.7463636363631</c:v>
                </c:pt>
                <c:pt idx="93">
                  <c:v>114.83905128205249</c:v>
                </c:pt>
                <c:pt idx="94">
                  <c:v>113.011487179485</c:v>
                </c:pt>
                <c:pt idx="95">
                  <c:v>111.1839230769225</c:v>
                </c:pt>
                <c:pt idx="96">
                  <c:v>109.39987654321082</c:v>
                </c:pt>
                <c:pt idx="97">
                  <c:v>107.64030864197294</c:v>
                </c:pt>
                <c:pt idx="98">
                  <c:v>105.88074074073985</c:v>
                </c:pt>
                <c:pt idx="99">
                  <c:v>104.01277777777881</c:v>
                </c:pt>
                <c:pt idx="100">
                  <c:v>101.98222222222027</c:v>
                </c:pt>
                <c:pt idx="101">
                  <c:v>99.9311052631585</c:v>
                </c:pt>
                <c:pt idx="102">
                  <c:v>97.814877192985591</c:v>
                </c:pt>
                <c:pt idx="103">
                  <c:v>95.698649122806927</c:v>
                </c:pt>
                <c:pt idx="104">
                  <c:v>94.019127272728923</c:v>
                </c:pt>
                <c:pt idx="105">
                  <c:v>92.357801515154875</c:v>
                </c:pt>
                <c:pt idx="106">
                  <c:v>90.721273333333713</c:v>
                </c:pt>
                <c:pt idx="107">
                  <c:v>89.13744000000159</c:v>
                </c:pt>
                <c:pt idx="108">
                  <c:v>87.553606666669452</c:v>
                </c:pt>
                <c:pt idx="109">
                  <c:v>85.969773333333009</c:v>
                </c:pt>
                <c:pt idx="110">
                  <c:v>84.649120000000664</c:v>
                </c:pt>
                <c:pt idx="111">
                  <c:v>83.430814444446042</c:v>
                </c:pt>
                <c:pt idx="112">
                  <c:v>82.212508888888081</c:v>
                </c:pt>
                <c:pt idx="113">
                  <c:v>81.0088200000001</c:v>
                </c:pt>
                <c:pt idx="114">
                  <c:v>79.912320000000932</c:v>
                </c:pt>
                <c:pt idx="115">
                  <c:v>78.815819999998766</c:v>
                </c:pt>
                <c:pt idx="116">
                  <c:v>77.719319999999598</c:v>
                </c:pt>
                <c:pt idx="117">
                  <c:v>76.501872727273437</c:v>
                </c:pt>
                <c:pt idx="118">
                  <c:v>75.172781818180283</c:v>
                </c:pt>
                <c:pt idx="119">
                  <c:v>73.843690909090753</c:v>
                </c:pt>
                <c:pt idx="120">
                  <c:v>72.969444444445045</c:v>
                </c:pt>
                <c:pt idx="121">
                  <c:v>72.157222222221293</c:v>
                </c:pt>
                <c:pt idx="122">
                  <c:v>71.344999999999757</c:v>
                </c:pt>
                <c:pt idx="123">
                  <c:v>70.62730707070736</c:v>
                </c:pt>
                <c:pt idx="124">
                  <c:v>69.962786868685811</c:v>
                </c:pt>
                <c:pt idx="125">
                  <c:v>69.298266666666052</c:v>
                </c:pt>
                <c:pt idx="126">
                  <c:v>68.633746464646308</c:v>
                </c:pt>
                <c:pt idx="127">
                  <c:v>67.988856521737816</c:v>
                </c:pt>
                <c:pt idx="128">
                  <c:v>67.353204347825411</c:v>
                </c:pt>
                <c:pt idx="129">
                  <c:v>66.717552173912992</c:v>
                </c:pt>
                <c:pt idx="130">
                  <c:v>66.666700000000006</c:v>
                </c:pt>
                <c:pt idx="131">
                  <c:v>66.666700000000006</c:v>
                </c:pt>
                <c:pt idx="132">
                  <c:v>66.666700000000006</c:v>
                </c:pt>
                <c:pt idx="133">
                  <c:v>66.666700000000006</c:v>
                </c:pt>
                <c:pt idx="134">
                  <c:v>66.666700000000006</c:v>
                </c:pt>
                <c:pt idx="135">
                  <c:v>66.666700000000006</c:v>
                </c:pt>
                <c:pt idx="136">
                  <c:v>66.666700000000006</c:v>
                </c:pt>
                <c:pt idx="137">
                  <c:v>66.666700000000006</c:v>
                </c:pt>
                <c:pt idx="138">
                  <c:v>66.666700000000006</c:v>
                </c:pt>
                <c:pt idx="139">
                  <c:v>66.666700000000006</c:v>
                </c:pt>
                <c:pt idx="140">
                  <c:v>66.666700000000006</c:v>
                </c:pt>
                <c:pt idx="141">
                  <c:v>66.666700000000006</c:v>
                </c:pt>
                <c:pt idx="142">
                  <c:v>66.666700000000006</c:v>
                </c:pt>
                <c:pt idx="143">
                  <c:v>66.666700000000006</c:v>
                </c:pt>
                <c:pt idx="144">
                  <c:v>66.666700000000006</c:v>
                </c:pt>
                <c:pt idx="145">
                  <c:v>66.666700000000006</c:v>
                </c:pt>
                <c:pt idx="146">
                  <c:v>66.666700000000006</c:v>
                </c:pt>
                <c:pt idx="147">
                  <c:v>66.666700000000006</c:v>
                </c:pt>
                <c:pt idx="148">
                  <c:v>66.666700000000006</c:v>
                </c:pt>
                <c:pt idx="149">
                  <c:v>66.666700000000006</c:v>
                </c:pt>
                <c:pt idx="150">
                  <c:v>66.666700000000006</c:v>
                </c:pt>
                <c:pt idx="151">
                  <c:v>66.666700000000006</c:v>
                </c:pt>
                <c:pt idx="152">
                  <c:v>66.666700000000006</c:v>
                </c:pt>
                <c:pt idx="153">
                  <c:v>66.666700000000006</c:v>
                </c:pt>
                <c:pt idx="154">
                  <c:v>66.666700000000006</c:v>
                </c:pt>
                <c:pt idx="155">
                  <c:v>66.666700000000006</c:v>
                </c:pt>
                <c:pt idx="156">
                  <c:v>66.666700000000006</c:v>
                </c:pt>
                <c:pt idx="157">
                  <c:v>66.666700000000006</c:v>
                </c:pt>
                <c:pt idx="158">
                  <c:v>66.666700000000006</c:v>
                </c:pt>
                <c:pt idx="159">
                  <c:v>66.666700000000006</c:v>
                </c:pt>
                <c:pt idx="160">
                  <c:v>66.666700000000006</c:v>
                </c:pt>
                <c:pt idx="161">
                  <c:v>66.666700000000006</c:v>
                </c:pt>
                <c:pt idx="162">
                  <c:v>66.666700000000006</c:v>
                </c:pt>
                <c:pt idx="163">
                  <c:v>66.666700000000006</c:v>
                </c:pt>
                <c:pt idx="164">
                  <c:v>66.666700000000006</c:v>
                </c:pt>
                <c:pt idx="165">
                  <c:v>66.666700000000006</c:v>
                </c:pt>
                <c:pt idx="166">
                  <c:v>66.666700000000006</c:v>
                </c:pt>
                <c:pt idx="167">
                  <c:v>66.666700000000006</c:v>
                </c:pt>
                <c:pt idx="168">
                  <c:v>66.666700000000006</c:v>
                </c:pt>
                <c:pt idx="169">
                  <c:v>66.666700000000006</c:v>
                </c:pt>
                <c:pt idx="170">
                  <c:v>66.666700000000006</c:v>
                </c:pt>
                <c:pt idx="171">
                  <c:v>66.666700000000006</c:v>
                </c:pt>
                <c:pt idx="172">
                  <c:v>66.666700000000006</c:v>
                </c:pt>
                <c:pt idx="173">
                  <c:v>66.666700000000006</c:v>
                </c:pt>
                <c:pt idx="174">
                  <c:v>66.666700000000006</c:v>
                </c:pt>
                <c:pt idx="175">
                  <c:v>66.666700000000006</c:v>
                </c:pt>
                <c:pt idx="176">
                  <c:v>66.666700000000006</c:v>
                </c:pt>
                <c:pt idx="177">
                  <c:v>66.666700000000006</c:v>
                </c:pt>
                <c:pt idx="178">
                  <c:v>66.925361538462084</c:v>
                </c:pt>
                <c:pt idx="179">
                  <c:v>67.206515384615685</c:v>
                </c:pt>
                <c:pt idx="180">
                  <c:v>67.487669230769271</c:v>
                </c:pt>
                <c:pt idx="181">
                  <c:v>68.518529629631715</c:v>
                </c:pt>
                <c:pt idx="182">
                  <c:v>69.73681666666721</c:v>
                </c:pt>
                <c:pt idx="183">
                  <c:v>71.422973333331441</c:v>
                </c:pt>
                <c:pt idx="184">
                  <c:v>73.372306666667143</c:v>
                </c:pt>
                <c:pt idx="185">
                  <c:v>74.976915789473679</c:v>
                </c:pt>
                <c:pt idx="186">
                  <c:v>76.515863157894742</c:v>
                </c:pt>
                <c:pt idx="187">
                  <c:v>78.402451515156159</c:v>
                </c:pt>
                <c:pt idx="188">
                  <c:v>80.562186363638773</c:v>
                </c:pt>
                <c:pt idx="189">
                  <c:v>82.721921212121387</c:v>
                </c:pt>
                <c:pt idx="190">
                  <c:v>84.239740000001945</c:v>
                </c:pt>
                <c:pt idx="191">
                  <c:v>85.701739999999731</c:v>
                </c:pt>
                <c:pt idx="192">
                  <c:v>87.163739999997517</c:v>
                </c:pt>
                <c:pt idx="193">
                  <c:v>88.703713333333326</c:v>
                </c:pt>
                <c:pt idx="194">
                  <c:v>90.409379999999999</c:v>
                </c:pt>
                <c:pt idx="195">
                  <c:v>92.028329824560444</c:v>
                </c:pt>
                <c:pt idx="196">
                  <c:v>93.567233333334741</c:v>
                </c:pt>
                <c:pt idx="197">
                  <c:v>95.013810526315453</c:v>
                </c:pt>
                <c:pt idx="198">
                  <c:v>96.168021052629868</c:v>
                </c:pt>
                <c:pt idx="199">
                  <c:v>97.322231578947424</c:v>
                </c:pt>
                <c:pt idx="200">
                  <c:v>98.771919999999994</c:v>
                </c:pt>
                <c:pt idx="201">
                  <c:v>100.17994871794856</c:v>
                </c:pt>
                <c:pt idx="202">
                  <c:v>101.30462820513013</c:v>
                </c:pt>
                <c:pt idx="203">
                  <c:v>102.42930769230864</c:v>
                </c:pt>
                <c:pt idx="204">
                  <c:v>103.5739814814814</c:v>
                </c:pt>
                <c:pt idx="205">
                  <c:v>105.19851851852081</c:v>
                </c:pt>
                <c:pt idx="206">
                  <c:v>106.8230555555558</c:v>
                </c:pt>
                <c:pt idx="207">
                  <c:v>107.66113333333284</c:v>
                </c:pt>
                <c:pt idx="208">
                  <c:v>108.39196666666761</c:v>
                </c:pt>
                <c:pt idx="209">
                  <c:v>109.1228000000004</c:v>
                </c:pt>
                <c:pt idx="210">
                  <c:v>109.78365789473668</c:v>
                </c:pt>
                <c:pt idx="211">
                  <c:v>110.264578947369</c:v>
                </c:pt>
                <c:pt idx="212">
                  <c:v>110.74549999999999</c:v>
                </c:pt>
                <c:pt idx="213">
                  <c:v>111.226421052631</c:v>
                </c:pt>
                <c:pt idx="214">
                  <c:v>111.70734210526332</c:v>
                </c:pt>
                <c:pt idx="215">
                  <c:v>111.89265384615381</c:v>
                </c:pt>
                <c:pt idx="216">
                  <c:v>111.9630064102563</c:v>
                </c:pt>
                <c:pt idx="217">
                  <c:v>112.033358974359</c:v>
                </c:pt>
                <c:pt idx="218">
                  <c:v>112.10371153846151</c:v>
                </c:pt>
                <c:pt idx="219">
                  <c:v>112.174064102564</c:v>
                </c:pt>
                <c:pt idx="220">
                  <c:v>112.24441666666671</c:v>
                </c:pt>
                <c:pt idx="221">
                  <c:v>112.09127027027039</c:v>
                </c:pt>
                <c:pt idx="222">
                  <c:v>111.69600000000037</c:v>
                </c:pt>
                <c:pt idx="223">
                  <c:v>111.30072972972926</c:v>
                </c:pt>
                <c:pt idx="224">
                  <c:v>110.90545945945922</c:v>
                </c:pt>
                <c:pt idx="225">
                  <c:v>110.49676296296299</c:v>
                </c:pt>
                <c:pt idx="226">
                  <c:v>109.76583703703581</c:v>
                </c:pt>
                <c:pt idx="227">
                  <c:v>109.03491111111062</c:v>
                </c:pt>
                <c:pt idx="228">
                  <c:v>108.30398518518543</c:v>
                </c:pt>
                <c:pt idx="229">
                  <c:v>107.57305925925824</c:v>
                </c:pt>
                <c:pt idx="230">
                  <c:v>106.84213333333307</c:v>
                </c:pt>
                <c:pt idx="231">
                  <c:v>105.96342105263231</c:v>
                </c:pt>
                <c:pt idx="232">
                  <c:v>105.00157894736768</c:v>
                </c:pt>
                <c:pt idx="233">
                  <c:v>104.03973684210567</c:v>
                </c:pt>
                <c:pt idx="234">
                  <c:v>103.07789473684367</c:v>
                </c:pt>
                <c:pt idx="235">
                  <c:v>102.11325454545458</c:v>
                </c:pt>
                <c:pt idx="236">
                  <c:v>101.11643636363692</c:v>
                </c:pt>
                <c:pt idx="237">
                  <c:v>100.11961818181925</c:v>
                </c:pt>
                <c:pt idx="238">
                  <c:v>99.122799999998861</c:v>
                </c:pt>
                <c:pt idx="239">
                  <c:v>98.125981818181202</c:v>
                </c:pt>
                <c:pt idx="240">
                  <c:v>97.129163636363529</c:v>
                </c:pt>
                <c:pt idx="241">
                  <c:v>96.322944654086768</c:v>
                </c:pt>
                <c:pt idx="242">
                  <c:v>95.564375471697801</c:v>
                </c:pt>
                <c:pt idx="243">
                  <c:v>94.805806289308833</c:v>
                </c:pt>
                <c:pt idx="244">
                  <c:v>94.047237106917805</c:v>
                </c:pt>
                <c:pt idx="245">
                  <c:v>93.288667924528852</c:v>
                </c:pt>
                <c:pt idx="246">
                  <c:v>92.530098742139884</c:v>
                </c:pt>
                <c:pt idx="247">
                  <c:v>91.55615853658567</c:v>
                </c:pt>
                <c:pt idx="248">
                  <c:v>90.30810975609856</c:v>
                </c:pt>
                <c:pt idx="249">
                  <c:v>89.060060975611449</c:v>
                </c:pt>
                <c:pt idx="250">
                  <c:v>87.812012195120928</c:v>
                </c:pt>
                <c:pt idx="251">
                  <c:v>86.563963414633818</c:v>
                </c:pt>
                <c:pt idx="252">
                  <c:v>85.415847407407966</c:v>
                </c:pt>
                <c:pt idx="253">
                  <c:v>84.359977037035776</c:v>
                </c:pt>
                <c:pt idx="254">
                  <c:v>83.30410666666647</c:v>
                </c:pt>
                <c:pt idx="255">
                  <c:v>82.248236296297165</c:v>
                </c:pt>
                <c:pt idx="256">
                  <c:v>81.192365925924989</c:v>
                </c:pt>
                <c:pt idx="257">
                  <c:v>80.14552682926842</c:v>
                </c:pt>
                <c:pt idx="258">
                  <c:v>79.164917073171949</c:v>
                </c:pt>
                <c:pt idx="259">
                  <c:v>78.184307317072793</c:v>
                </c:pt>
                <c:pt idx="260">
                  <c:v>77.203697560976323</c:v>
                </c:pt>
                <c:pt idx="261">
                  <c:v>76.223087804879853</c:v>
                </c:pt>
                <c:pt idx="262">
                  <c:v>75.298023076923201</c:v>
                </c:pt>
                <c:pt idx="263">
                  <c:v>74.595138461539193</c:v>
                </c:pt>
                <c:pt idx="264">
                  <c:v>73.892253846155199</c:v>
                </c:pt>
                <c:pt idx="265">
                  <c:v>73.189369230769273</c:v>
                </c:pt>
                <c:pt idx="266">
                  <c:v>72.48648461538528</c:v>
                </c:pt>
                <c:pt idx="267">
                  <c:v>71.783600000001272</c:v>
                </c:pt>
                <c:pt idx="268">
                  <c:v>71.08071538461536</c:v>
                </c:pt>
                <c:pt idx="269">
                  <c:v>70.584777777778015</c:v>
                </c:pt>
                <c:pt idx="270">
                  <c:v>70.097462962963448</c:v>
                </c:pt>
                <c:pt idx="271">
                  <c:v>69.610148148147545</c:v>
                </c:pt>
                <c:pt idx="272">
                  <c:v>69.122833333332977</c:v>
                </c:pt>
                <c:pt idx="273">
                  <c:v>68.63551851851841</c:v>
                </c:pt>
                <c:pt idx="274">
                  <c:v>68.171490243901502</c:v>
                </c:pt>
                <c:pt idx="275">
                  <c:v>67.72575853658492</c:v>
                </c:pt>
                <c:pt idx="276">
                  <c:v>67.280026829268337</c:v>
                </c:pt>
                <c:pt idx="277">
                  <c:v>66.834295121950547</c:v>
                </c:pt>
                <c:pt idx="278">
                  <c:v>66.388563414633964</c:v>
                </c:pt>
                <c:pt idx="279">
                  <c:v>66.228099999999998</c:v>
                </c:pt>
                <c:pt idx="280">
                  <c:v>66.228099999999998</c:v>
                </c:pt>
                <c:pt idx="281">
                  <c:v>66.228099999999998</c:v>
                </c:pt>
                <c:pt idx="282">
                  <c:v>66.228099999999998</c:v>
                </c:pt>
                <c:pt idx="283">
                  <c:v>66.228099999999998</c:v>
                </c:pt>
                <c:pt idx="284">
                  <c:v>66.228099999999998</c:v>
                </c:pt>
                <c:pt idx="285">
                  <c:v>66.181018644067834</c:v>
                </c:pt>
                <c:pt idx="286">
                  <c:v>66.119069491525337</c:v>
                </c:pt>
                <c:pt idx="287">
                  <c:v>66.057120338983012</c:v>
                </c:pt>
                <c:pt idx="288">
                  <c:v>65.995171186440686</c:v>
                </c:pt>
                <c:pt idx="289">
                  <c:v>65.93322203389819</c:v>
                </c:pt>
                <c:pt idx="290">
                  <c:v>65.871272881355878</c:v>
                </c:pt>
                <c:pt idx="291">
                  <c:v>65.809323728813553</c:v>
                </c:pt>
                <c:pt idx="292">
                  <c:v>65.830923333333459</c:v>
                </c:pt>
                <c:pt idx="293">
                  <c:v>65.891840000000059</c:v>
                </c:pt>
                <c:pt idx="294">
                  <c:v>65.952756666666644</c:v>
                </c:pt>
                <c:pt idx="295">
                  <c:v>66.013673333333415</c:v>
                </c:pt>
                <c:pt idx="296">
                  <c:v>66.074590000000015</c:v>
                </c:pt>
                <c:pt idx="297">
                  <c:v>66.1355066666666</c:v>
                </c:pt>
                <c:pt idx="298">
                  <c:v>66.196423333333371</c:v>
                </c:pt>
                <c:pt idx="299">
                  <c:v>66.229411473494523</c:v>
                </c:pt>
              </c:numCache>
            </c:numRef>
          </c:yVal>
          <c:smooth val="1"/>
          <c:extLst>
            <c:ext xmlns:c16="http://schemas.microsoft.com/office/drawing/2014/chart" uri="{C3380CC4-5D6E-409C-BE32-E72D297353CC}">
              <c16:uniqueId val="{00000005-3A8E-4E9C-BC65-455AF117D297}"/>
            </c:ext>
          </c:extLst>
        </c:ser>
        <c:dLbls>
          <c:showLegendKey val="0"/>
          <c:showVal val="0"/>
          <c:showCatName val="0"/>
          <c:showSerName val="0"/>
          <c:showPercent val="0"/>
          <c:showBubbleSize val="0"/>
        </c:dLbls>
        <c:axId val="50723456"/>
        <c:axId val="86668032"/>
      </c:scatterChart>
      <c:valAx>
        <c:axId val="50723456"/>
        <c:scaling>
          <c:orientation val="minMax"/>
          <c:min val="1995"/>
        </c:scaling>
        <c:delete val="0"/>
        <c:axPos val="b"/>
        <c:title>
          <c:tx>
            <c:rich>
              <a:bodyPr/>
              <a:lstStyle/>
              <a:p>
                <a:pPr>
                  <a:defRPr/>
                </a:pPr>
                <a:r>
                  <a:rPr lang="en-US"/>
                  <a:t>Year</a:t>
                </a:r>
              </a:p>
            </c:rich>
          </c:tx>
          <c:overlay val="0"/>
        </c:title>
        <c:numFmt formatCode="0" sourceLinked="0"/>
        <c:majorTickMark val="out"/>
        <c:minorTickMark val="none"/>
        <c:tickLblPos val="nextTo"/>
        <c:crossAx val="86668032"/>
        <c:crosses val="autoZero"/>
        <c:crossBetween val="midCat"/>
      </c:valAx>
      <c:valAx>
        <c:axId val="86668032"/>
        <c:scaling>
          <c:orientation val="minMax"/>
          <c:max val="200"/>
        </c:scaling>
        <c:delete val="0"/>
        <c:axPos val="l"/>
        <c:majorGridlines/>
        <c:title>
          <c:tx>
            <c:rich>
              <a:bodyPr rot="-5400000" vert="horz"/>
              <a:lstStyle/>
              <a:p>
                <a:pPr>
                  <a:defRPr/>
                </a:pPr>
                <a:r>
                  <a:rPr lang="en-US"/>
                  <a:t>Index Value</a:t>
                </a:r>
              </a:p>
            </c:rich>
          </c:tx>
          <c:overlay val="0"/>
        </c:title>
        <c:numFmt formatCode="General" sourceLinked="1"/>
        <c:majorTickMark val="out"/>
        <c:minorTickMark val="none"/>
        <c:tickLblPos val="nextTo"/>
        <c:crossAx val="50723456"/>
        <c:crosses val="autoZero"/>
        <c:crossBetween val="midCat"/>
      </c:valAx>
    </c:plotArea>
    <c:legend>
      <c:legendPos val="r"/>
      <c:overlay val="0"/>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Night MSIS Model</a:t>
            </a:r>
          </a:p>
        </c:rich>
      </c:tx>
      <c:overlay val="0"/>
    </c:title>
    <c:autoTitleDeleted val="0"/>
    <c:plotArea>
      <c:layout/>
      <c:scatterChart>
        <c:scatterStyle val="smoothMarker"/>
        <c:varyColors val="0"/>
        <c:ser>
          <c:idx val="1"/>
          <c:order val="0"/>
          <c:tx>
            <c:strRef>
              <c:f>Thermosphere!$R$25</c:f>
              <c:strCache>
                <c:ptCount val="1"/>
                <c:pt idx="0">
                  <c:v>50</c:v>
                </c:pt>
              </c:strCache>
            </c:strRef>
          </c:tx>
          <c:marker>
            <c:symbol val="none"/>
          </c:marker>
          <c:xVal>
            <c:numRef>
              <c:f>Thermosphere!$R$26:$R$126</c:f>
              <c:numCache>
                <c:formatCode>0.00E+00</c:formatCode>
                <c:ptCount val="101"/>
                <c:pt idx="0">
                  <c:v>1.1659999999999999E-3</c:v>
                </c:pt>
                <c:pt idx="1">
                  <c:v>4.1530000000000001E-4</c:v>
                </c:pt>
                <c:pt idx="2">
                  <c:v>9.4370000000000006E-5</c:v>
                </c:pt>
                <c:pt idx="3">
                  <c:v>1.8099999999999999E-5</c:v>
                </c:pt>
                <c:pt idx="4">
                  <c:v>4.0539999999999996E-6</c:v>
                </c:pt>
                <c:pt idx="5">
                  <c:v>1.108E-6</c:v>
                </c:pt>
                <c:pt idx="6">
                  <c:v>3.3340000000000001E-7</c:v>
                </c:pt>
                <c:pt idx="7">
                  <c:v>8.6589999999999996E-8</c:v>
                </c:pt>
                <c:pt idx="8">
                  <c:v>1.843E-8</c:v>
                </c:pt>
                <c:pt idx="9">
                  <c:v>3.34E-9</c:v>
                </c:pt>
                <c:pt idx="10">
                  <c:v>5.3319999999999998E-10</c:v>
                </c:pt>
                <c:pt idx="11">
                  <c:v>8.895E-11</c:v>
                </c:pt>
                <c:pt idx="12">
                  <c:v>1.8309999999999999E-11</c:v>
                </c:pt>
                <c:pt idx="13">
                  <c:v>6.6020000000000003E-12</c:v>
                </c:pt>
                <c:pt idx="14">
                  <c:v>3.17E-12</c:v>
                </c:pt>
                <c:pt idx="15">
                  <c:v>1.7320000000000001E-12</c:v>
                </c:pt>
                <c:pt idx="16">
                  <c:v>1.0179999999999999E-12</c:v>
                </c:pt>
                <c:pt idx="17">
                  <c:v>6.2729999999999996E-13</c:v>
                </c:pt>
                <c:pt idx="18">
                  <c:v>3.9930000000000003E-13</c:v>
                </c:pt>
                <c:pt idx="19">
                  <c:v>2.6060000000000002E-13</c:v>
                </c:pt>
                <c:pt idx="20">
                  <c:v>1.7360000000000001E-13</c:v>
                </c:pt>
                <c:pt idx="21">
                  <c:v>1.1769999999999999E-13</c:v>
                </c:pt>
                <c:pt idx="22">
                  <c:v>8.1020000000000005E-14</c:v>
                </c:pt>
                <c:pt idx="23">
                  <c:v>5.6539999999999998E-14</c:v>
                </c:pt>
                <c:pt idx="24">
                  <c:v>3.9950000000000003E-14</c:v>
                </c:pt>
                <c:pt idx="25">
                  <c:v>2.8550000000000002E-14</c:v>
                </c:pt>
                <c:pt idx="26">
                  <c:v>2.061E-14</c:v>
                </c:pt>
                <c:pt idx="27">
                  <c:v>1.5010000000000001E-14</c:v>
                </c:pt>
                <c:pt idx="28">
                  <c:v>1.102E-14</c:v>
                </c:pt>
                <c:pt idx="29">
                  <c:v>8.1439999999999998E-15</c:v>
                </c:pt>
                <c:pt idx="30">
                  <c:v>6.0500000000000001E-15</c:v>
                </c:pt>
                <c:pt idx="31">
                  <c:v>4.5259999999999998E-15</c:v>
                </c:pt>
                <c:pt idx="32">
                  <c:v>3.4020000000000001E-15</c:v>
                </c:pt>
                <c:pt idx="33">
                  <c:v>2.5679999999999999E-15</c:v>
                </c:pt>
                <c:pt idx="34">
                  <c:v>1.9460000000000001E-15</c:v>
                </c:pt>
                <c:pt idx="35">
                  <c:v>1.48E-15</c:v>
                </c:pt>
                <c:pt idx="36">
                  <c:v>1.129E-15</c:v>
                </c:pt>
                <c:pt idx="37">
                  <c:v>8.6459999999999999E-16</c:v>
                </c:pt>
                <c:pt idx="38">
                  <c:v>6.6400000000000004E-16</c:v>
                </c:pt>
                <c:pt idx="39">
                  <c:v>5.1150000000000003E-16</c:v>
                </c:pt>
                <c:pt idx="40">
                  <c:v>3.9539999999999998E-16</c:v>
                </c:pt>
                <c:pt idx="41">
                  <c:v>3.0659999999999999E-16</c:v>
                </c:pt>
                <c:pt idx="42">
                  <c:v>2.3870000000000001E-16</c:v>
                </c:pt>
                <c:pt idx="43">
                  <c:v>1.865E-16</c:v>
                </c:pt>
                <c:pt idx="44">
                  <c:v>1.464E-16</c:v>
                </c:pt>
                <c:pt idx="45">
                  <c:v>1.155E-16</c:v>
                </c:pt>
                <c:pt idx="46">
                  <c:v>9.1629999999999997E-17</c:v>
                </c:pt>
                <c:pt idx="47">
                  <c:v>7.3120000000000005E-17</c:v>
                </c:pt>
                <c:pt idx="48">
                  <c:v>5.8739999999999994E-17</c:v>
                </c:pt>
                <c:pt idx="49">
                  <c:v>4.7529999999999999E-17</c:v>
                </c:pt>
                <c:pt idx="50">
                  <c:v>3.8769999999999999E-17</c:v>
                </c:pt>
                <c:pt idx="51">
                  <c:v>3.1889999999999999E-17</c:v>
                </c:pt>
                <c:pt idx="52">
                  <c:v>2.6480000000000001E-17</c:v>
                </c:pt>
                <c:pt idx="53">
                  <c:v>2.219E-17</c:v>
                </c:pt>
                <c:pt idx="54">
                  <c:v>1.8770000000000001E-17</c:v>
                </c:pt>
                <c:pt idx="55">
                  <c:v>1.6040000000000001E-17</c:v>
                </c:pt>
                <c:pt idx="56">
                  <c:v>1.384E-17</c:v>
                </c:pt>
                <c:pt idx="57">
                  <c:v>1.2060000000000001E-17</c:v>
                </c:pt>
                <c:pt idx="58">
                  <c:v>1.061E-17</c:v>
                </c:pt>
                <c:pt idx="59">
                  <c:v>9.41E-18</c:v>
                </c:pt>
                <c:pt idx="60">
                  <c:v>8.4150000000000003E-18</c:v>
                </c:pt>
                <c:pt idx="61">
                  <c:v>7.5830000000000004E-18</c:v>
                </c:pt>
                <c:pt idx="62">
                  <c:v>6.8790000000000001E-18</c:v>
                </c:pt>
                <c:pt idx="63">
                  <c:v>6.2790000000000003E-18</c:v>
                </c:pt>
                <c:pt idx="64">
                  <c:v>5.7630000000000001E-18</c:v>
                </c:pt>
                <c:pt idx="65">
                  <c:v>5.3149999999999998E-18</c:v>
                </c:pt>
                <c:pt idx="66">
                  <c:v>4.9219999999999997E-18</c:v>
                </c:pt>
                <c:pt idx="67">
                  <c:v>4.5749999999999999E-18</c:v>
                </c:pt>
                <c:pt idx="68">
                  <c:v>4.2669999999999997E-18</c:v>
                </c:pt>
                <c:pt idx="69">
                  <c:v>3.9900000000000003E-18</c:v>
                </c:pt>
                <c:pt idx="70">
                  <c:v>3.7400000000000001E-18</c:v>
                </c:pt>
                <c:pt idx="71">
                  <c:v>3.5139999999999999E-18</c:v>
                </c:pt>
                <c:pt idx="72">
                  <c:v>3.3069999999999998E-18</c:v>
                </c:pt>
                <c:pt idx="73">
                  <c:v>3.1179999999999999E-18</c:v>
                </c:pt>
                <c:pt idx="74">
                  <c:v>2.9430000000000001E-18</c:v>
                </c:pt>
                <c:pt idx="75">
                  <c:v>2.7819999999999999E-18</c:v>
                </c:pt>
                <c:pt idx="76">
                  <c:v>2.6330000000000002E-18</c:v>
                </c:pt>
                <c:pt idx="77">
                  <c:v>2.4949999999999998E-18</c:v>
                </c:pt>
                <c:pt idx="78">
                  <c:v>2.3650000000000001E-18</c:v>
                </c:pt>
                <c:pt idx="79">
                  <c:v>2.245E-18</c:v>
                </c:pt>
                <c:pt idx="80">
                  <c:v>2.1319999999999999E-18</c:v>
                </c:pt>
                <c:pt idx="81">
                  <c:v>2.0270000000000001E-18</c:v>
                </c:pt>
                <c:pt idx="82">
                  <c:v>1.9280000000000001E-18</c:v>
                </c:pt>
                <c:pt idx="83">
                  <c:v>1.8349999999999999E-18</c:v>
                </c:pt>
                <c:pt idx="84">
                  <c:v>1.747E-18</c:v>
                </c:pt>
                <c:pt idx="85">
                  <c:v>1.665E-18</c:v>
                </c:pt>
                <c:pt idx="86">
                  <c:v>1.5879999999999999E-18</c:v>
                </c:pt>
                <c:pt idx="87">
                  <c:v>1.515E-18</c:v>
                </c:pt>
                <c:pt idx="88">
                  <c:v>1.446E-18</c:v>
                </c:pt>
                <c:pt idx="89">
                  <c:v>1.382E-18</c:v>
                </c:pt>
                <c:pt idx="90">
                  <c:v>1.3199999999999999E-18</c:v>
                </c:pt>
                <c:pt idx="91">
                  <c:v>1.2629999999999999E-18</c:v>
                </c:pt>
                <c:pt idx="92">
                  <c:v>1.208E-18</c:v>
                </c:pt>
                <c:pt idx="93">
                  <c:v>1.1560000000000001E-18</c:v>
                </c:pt>
                <c:pt idx="94">
                  <c:v>1.108E-18</c:v>
                </c:pt>
                <c:pt idx="95">
                  <c:v>1.061E-18</c:v>
                </c:pt>
                <c:pt idx="96">
                  <c:v>1.0180000000000001E-18</c:v>
                </c:pt>
                <c:pt idx="97">
                  <c:v>9.7629999999999996E-19</c:v>
                </c:pt>
                <c:pt idx="98">
                  <c:v>9.3710000000000001E-19</c:v>
                </c:pt>
                <c:pt idx="99">
                  <c:v>8.9989999999999993E-19</c:v>
                </c:pt>
                <c:pt idx="100">
                  <c:v>8.6470000000000001E-19</c:v>
                </c:pt>
              </c:numCache>
            </c:numRef>
          </c:xVal>
          <c:yVal>
            <c:numRef>
              <c:f>Thermosphere!$Q$26:$Q$126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A89B-4C02-B35E-95FD42BEB47E}"/>
            </c:ext>
          </c:extLst>
        </c:ser>
        <c:ser>
          <c:idx val="2"/>
          <c:order val="1"/>
          <c:tx>
            <c:strRef>
              <c:f>Thermosphere!$S$25</c:f>
              <c:strCache>
                <c:ptCount val="1"/>
                <c:pt idx="0">
                  <c:v>100</c:v>
                </c:pt>
              </c:strCache>
            </c:strRef>
          </c:tx>
          <c:marker>
            <c:symbol val="none"/>
          </c:marker>
          <c:xVal>
            <c:numRef>
              <c:f>Thermosphere!$S$26:$S$126</c:f>
              <c:numCache>
                <c:formatCode>0.00E+00</c:formatCode>
                <c:ptCount val="101"/>
                <c:pt idx="0">
                  <c:v>1.168E-3</c:v>
                </c:pt>
                <c:pt idx="1">
                  <c:v>4.1570000000000002E-4</c:v>
                </c:pt>
                <c:pt idx="2">
                  <c:v>9.446E-5</c:v>
                </c:pt>
                <c:pt idx="3">
                  <c:v>1.8119999999999999E-5</c:v>
                </c:pt>
                <c:pt idx="4">
                  <c:v>4.0579999999999999E-6</c:v>
                </c:pt>
                <c:pt idx="5">
                  <c:v>1.1090000000000001E-6</c:v>
                </c:pt>
                <c:pt idx="6">
                  <c:v>3.3369999999999998E-7</c:v>
                </c:pt>
                <c:pt idx="7">
                  <c:v>8.6669999999999995E-8</c:v>
                </c:pt>
                <c:pt idx="8">
                  <c:v>1.8410000000000001E-8</c:v>
                </c:pt>
                <c:pt idx="9">
                  <c:v>3.3419999999999998E-9</c:v>
                </c:pt>
                <c:pt idx="10">
                  <c:v>5.3170000000000004E-10</c:v>
                </c:pt>
                <c:pt idx="11">
                  <c:v>8.8069999999999999E-11</c:v>
                </c:pt>
                <c:pt idx="12">
                  <c:v>1.8540000000000001E-11</c:v>
                </c:pt>
                <c:pt idx="13">
                  <c:v>6.69E-12</c:v>
                </c:pt>
                <c:pt idx="14">
                  <c:v>3.2679999999999998E-12</c:v>
                </c:pt>
                <c:pt idx="15">
                  <c:v>1.846E-12</c:v>
                </c:pt>
                <c:pt idx="16">
                  <c:v>1.1349999999999999E-12</c:v>
                </c:pt>
                <c:pt idx="17">
                  <c:v>7.3829999999999999E-13</c:v>
                </c:pt>
                <c:pt idx="18">
                  <c:v>4.9920000000000003E-13</c:v>
                </c:pt>
                <c:pt idx="19">
                  <c:v>3.4729999999999999E-13</c:v>
                </c:pt>
                <c:pt idx="20">
                  <c:v>2.4700000000000001E-13</c:v>
                </c:pt>
                <c:pt idx="21">
                  <c:v>1.789E-13</c:v>
                </c:pt>
                <c:pt idx="22">
                  <c:v>1.314E-13</c:v>
                </c:pt>
                <c:pt idx="23">
                  <c:v>9.775E-14</c:v>
                </c:pt>
                <c:pt idx="24">
                  <c:v>7.3500000000000002E-14</c:v>
                </c:pt>
                <c:pt idx="25">
                  <c:v>5.5790000000000001E-14</c:v>
                </c:pt>
                <c:pt idx="26">
                  <c:v>4.2710000000000002E-14</c:v>
                </c:pt>
                <c:pt idx="27">
                  <c:v>3.2940000000000003E-14</c:v>
                </c:pt>
                <c:pt idx="28">
                  <c:v>2.558E-14</c:v>
                </c:pt>
                <c:pt idx="29">
                  <c:v>1.998E-14</c:v>
                </c:pt>
                <c:pt idx="30">
                  <c:v>1.5690000000000001E-14</c:v>
                </c:pt>
                <c:pt idx="31">
                  <c:v>1.239E-14</c:v>
                </c:pt>
                <c:pt idx="32">
                  <c:v>9.8230000000000005E-15</c:v>
                </c:pt>
                <c:pt idx="33">
                  <c:v>7.8219999999999997E-15</c:v>
                </c:pt>
                <c:pt idx="34">
                  <c:v>6.251E-15</c:v>
                </c:pt>
                <c:pt idx="35">
                  <c:v>5.0120000000000002E-15</c:v>
                </c:pt>
                <c:pt idx="36">
                  <c:v>4.0310000000000002E-15</c:v>
                </c:pt>
                <c:pt idx="37">
                  <c:v>3.25E-15</c:v>
                </c:pt>
                <c:pt idx="38">
                  <c:v>2.6280000000000001E-15</c:v>
                </c:pt>
                <c:pt idx="39">
                  <c:v>2.1290000000000001E-15</c:v>
                </c:pt>
                <c:pt idx="40">
                  <c:v>1.7290000000000001E-15</c:v>
                </c:pt>
                <c:pt idx="41">
                  <c:v>1.407E-15</c:v>
                </c:pt>
                <c:pt idx="42">
                  <c:v>1.1469999999999999E-15</c:v>
                </c:pt>
                <c:pt idx="43">
                  <c:v>9.3679999999999996E-16</c:v>
                </c:pt>
                <c:pt idx="44">
                  <c:v>7.6650000000000003E-16</c:v>
                </c:pt>
                <c:pt idx="45">
                  <c:v>6.2840000000000002E-16</c:v>
                </c:pt>
                <c:pt idx="46">
                  <c:v>5.16E-16</c:v>
                </c:pt>
                <c:pt idx="47">
                  <c:v>4.2459999999999999E-16</c:v>
                </c:pt>
                <c:pt idx="48">
                  <c:v>3.5000000000000002E-16</c:v>
                </c:pt>
                <c:pt idx="49">
                  <c:v>2.892E-16</c:v>
                </c:pt>
                <c:pt idx="50">
                  <c:v>2.394E-16</c:v>
                </c:pt>
                <c:pt idx="51">
                  <c:v>1.9859999999999999E-16</c:v>
                </c:pt>
                <c:pt idx="52">
                  <c:v>1.6510000000000001E-16</c:v>
                </c:pt>
                <c:pt idx="53">
                  <c:v>1.377E-16</c:v>
                </c:pt>
                <c:pt idx="54">
                  <c:v>1.1510000000000001E-16</c:v>
                </c:pt>
                <c:pt idx="55">
                  <c:v>9.6510000000000002E-17</c:v>
                </c:pt>
                <c:pt idx="56">
                  <c:v>8.1169999999999996E-17</c:v>
                </c:pt>
                <c:pt idx="57">
                  <c:v>6.8500000000000004E-17</c:v>
                </c:pt>
                <c:pt idx="58">
                  <c:v>5.8020000000000004E-17</c:v>
                </c:pt>
                <c:pt idx="59">
                  <c:v>4.9339999999999998E-17</c:v>
                </c:pt>
                <c:pt idx="60">
                  <c:v>4.2120000000000001E-17</c:v>
                </c:pt>
                <c:pt idx="61">
                  <c:v>3.6120000000000002E-17</c:v>
                </c:pt>
                <c:pt idx="62">
                  <c:v>3.1120000000000001E-17</c:v>
                </c:pt>
                <c:pt idx="63">
                  <c:v>2.694E-17</c:v>
                </c:pt>
                <c:pt idx="64">
                  <c:v>2.3439999999999999E-17</c:v>
                </c:pt>
                <c:pt idx="65">
                  <c:v>2.05E-17</c:v>
                </c:pt>
                <c:pt idx="66">
                  <c:v>1.8020000000000001E-17</c:v>
                </c:pt>
                <c:pt idx="67">
                  <c:v>1.5930000000000001E-17</c:v>
                </c:pt>
                <c:pt idx="68">
                  <c:v>1.4149999999999999E-17</c:v>
                </c:pt>
                <c:pt idx="69">
                  <c:v>1.265E-17</c:v>
                </c:pt>
                <c:pt idx="70">
                  <c:v>1.136E-17</c:v>
                </c:pt>
                <c:pt idx="71">
                  <c:v>1.025E-17</c:v>
                </c:pt>
                <c:pt idx="72">
                  <c:v>9.3030000000000005E-18</c:v>
                </c:pt>
                <c:pt idx="73">
                  <c:v>8.4809999999999998E-18</c:v>
                </c:pt>
                <c:pt idx="74">
                  <c:v>7.7680000000000006E-18</c:v>
                </c:pt>
                <c:pt idx="75">
                  <c:v>7.1450000000000001E-18</c:v>
                </c:pt>
                <c:pt idx="76">
                  <c:v>6.5990000000000001E-18</c:v>
                </c:pt>
                <c:pt idx="77">
                  <c:v>6.1169999999999999E-18</c:v>
                </c:pt>
                <c:pt idx="78">
                  <c:v>5.691E-18</c:v>
                </c:pt>
                <c:pt idx="79">
                  <c:v>5.3109999999999997E-18</c:v>
                </c:pt>
                <c:pt idx="80">
                  <c:v>4.9720000000000002E-18</c:v>
                </c:pt>
                <c:pt idx="81">
                  <c:v>4.6669999999999999E-18</c:v>
                </c:pt>
                <c:pt idx="82">
                  <c:v>4.391E-18</c:v>
                </c:pt>
                <c:pt idx="83">
                  <c:v>4.1409999999999998E-18</c:v>
                </c:pt>
                <c:pt idx="84">
                  <c:v>3.9129999999999999E-18</c:v>
                </c:pt>
                <c:pt idx="85">
                  <c:v>3.7039999999999997E-18</c:v>
                </c:pt>
                <c:pt idx="86">
                  <c:v>3.5120000000000003E-18</c:v>
                </c:pt>
                <c:pt idx="87">
                  <c:v>3.335E-18</c:v>
                </c:pt>
                <c:pt idx="88">
                  <c:v>3.1709999999999999E-18</c:v>
                </c:pt>
                <c:pt idx="89">
                  <c:v>3.0189999999999999E-18</c:v>
                </c:pt>
                <c:pt idx="90">
                  <c:v>2.8770000000000002E-18</c:v>
                </c:pt>
                <c:pt idx="91">
                  <c:v>2.745E-18</c:v>
                </c:pt>
                <c:pt idx="92">
                  <c:v>2.6210000000000002E-18</c:v>
                </c:pt>
                <c:pt idx="93">
                  <c:v>2.5050000000000002E-18</c:v>
                </c:pt>
                <c:pt idx="94">
                  <c:v>2.395E-18</c:v>
                </c:pt>
                <c:pt idx="95">
                  <c:v>2.2919999999999998E-18</c:v>
                </c:pt>
                <c:pt idx="96">
                  <c:v>2.1949999999999999E-18</c:v>
                </c:pt>
                <c:pt idx="97">
                  <c:v>2.1029999999999999E-18</c:v>
                </c:pt>
                <c:pt idx="98">
                  <c:v>2.0159999999999999E-18</c:v>
                </c:pt>
                <c:pt idx="99">
                  <c:v>1.933E-18</c:v>
                </c:pt>
                <c:pt idx="100">
                  <c:v>1.8550000000000001E-18</c:v>
                </c:pt>
              </c:numCache>
            </c:numRef>
          </c:xVal>
          <c:yVal>
            <c:numRef>
              <c:f>Thermosphere!$Q$26:$Q$126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A89B-4C02-B35E-95FD42BEB47E}"/>
            </c:ext>
          </c:extLst>
        </c:ser>
        <c:ser>
          <c:idx val="3"/>
          <c:order val="2"/>
          <c:tx>
            <c:strRef>
              <c:f>Thermosphere!$T$25</c:f>
              <c:strCache>
                <c:ptCount val="1"/>
                <c:pt idx="0">
                  <c:v>150</c:v>
                </c:pt>
              </c:strCache>
            </c:strRef>
          </c:tx>
          <c:marker>
            <c:symbol val="none"/>
          </c:marker>
          <c:xVal>
            <c:numRef>
              <c:f>Thermosphere!$T$26:$T$126</c:f>
              <c:numCache>
                <c:formatCode>0.00E+00</c:formatCode>
                <c:ptCount val="101"/>
                <c:pt idx="0">
                  <c:v>1.168E-3</c:v>
                </c:pt>
                <c:pt idx="1">
                  <c:v>4.1599999999999997E-4</c:v>
                </c:pt>
                <c:pt idx="2">
                  <c:v>9.4519999999999996E-5</c:v>
                </c:pt>
                <c:pt idx="3">
                  <c:v>1.8130000000000001E-5</c:v>
                </c:pt>
                <c:pt idx="4">
                  <c:v>4.0600000000000001E-6</c:v>
                </c:pt>
                <c:pt idx="5">
                  <c:v>1.11E-6</c:v>
                </c:pt>
                <c:pt idx="6">
                  <c:v>3.3389999999999999E-7</c:v>
                </c:pt>
                <c:pt idx="7">
                  <c:v>8.671E-8</c:v>
                </c:pt>
                <c:pt idx="8">
                  <c:v>1.838E-8</c:v>
                </c:pt>
                <c:pt idx="9">
                  <c:v>3.3430000000000001E-9</c:v>
                </c:pt>
                <c:pt idx="10">
                  <c:v>5.3009999999999996E-10</c:v>
                </c:pt>
                <c:pt idx="11">
                  <c:v>8.7180000000000003E-11</c:v>
                </c:pt>
                <c:pt idx="12">
                  <c:v>1.8790000000000001E-11</c:v>
                </c:pt>
                <c:pt idx="13">
                  <c:v>6.8260000000000002E-12</c:v>
                </c:pt>
                <c:pt idx="14">
                  <c:v>3.3970000000000002E-12</c:v>
                </c:pt>
                <c:pt idx="15">
                  <c:v>1.9699999999999999E-12</c:v>
                </c:pt>
                <c:pt idx="16">
                  <c:v>1.249E-12</c:v>
                </c:pt>
                <c:pt idx="17">
                  <c:v>8.3980000000000002E-13</c:v>
                </c:pt>
                <c:pt idx="18">
                  <c:v>5.8830000000000003E-13</c:v>
                </c:pt>
                <c:pt idx="19">
                  <c:v>4.2459999999999998E-13</c:v>
                </c:pt>
                <c:pt idx="20">
                  <c:v>3.1340000000000001E-13</c:v>
                </c:pt>
                <c:pt idx="21">
                  <c:v>2.3550000000000001E-13</c:v>
                </c:pt>
                <c:pt idx="22">
                  <c:v>1.7960000000000001E-13</c:v>
                </c:pt>
                <c:pt idx="23">
                  <c:v>1.3849999999999999E-13</c:v>
                </c:pt>
                <c:pt idx="24">
                  <c:v>1.0799999999999999E-13</c:v>
                </c:pt>
                <c:pt idx="25">
                  <c:v>8.4869999999999996E-14</c:v>
                </c:pt>
                <c:pt idx="26">
                  <c:v>6.7220000000000003E-14</c:v>
                </c:pt>
                <c:pt idx="27">
                  <c:v>5.36E-14</c:v>
                </c:pt>
                <c:pt idx="28">
                  <c:v>4.2990000000000002E-14</c:v>
                </c:pt>
                <c:pt idx="29">
                  <c:v>3.4669999999999999E-14</c:v>
                </c:pt>
                <c:pt idx="30">
                  <c:v>2.8079999999999999E-14</c:v>
                </c:pt>
                <c:pt idx="31">
                  <c:v>2.286E-14</c:v>
                </c:pt>
                <c:pt idx="32">
                  <c:v>1.8679999999999999E-14</c:v>
                </c:pt>
                <c:pt idx="33">
                  <c:v>1.5320000000000001E-14</c:v>
                </c:pt>
                <c:pt idx="34">
                  <c:v>1.2609999999999999E-14</c:v>
                </c:pt>
                <c:pt idx="35">
                  <c:v>1.041E-14</c:v>
                </c:pt>
                <c:pt idx="36">
                  <c:v>8.6169999999999994E-15</c:v>
                </c:pt>
                <c:pt idx="37">
                  <c:v>7.1509999999999996E-15</c:v>
                </c:pt>
                <c:pt idx="38">
                  <c:v>5.9479999999999996E-15</c:v>
                </c:pt>
                <c:pt idx="39">
                  <c:v>4.9590000000000003E-15</c:v>
                </c:pt>
                <c:pt idx="40">
                  <c:v>4.1419999999999999E-15</c:v>
                </c:pt>
                <c:pt idx="41">
                  <c:v>3.4679999999999999E-15</c:v>
                </c:pt>
                <c:pt idx="42">
                  <c:v>2.9070000000000001E-15</c:v>
                </c:pt>
                <c:pt idx="43">
                  <c:v>2.441E-15</c:v>
                </c:pt>
                <c:pt idx="44">
                  <c:v>2.0519999999999998E-15</c:v>
                </c:pt>
                <c:pt idx="45">
                  <c:v>1.7280000000000001E-15</c:v>
                </c:pt>
                <c:pt idx="46">
                  <c:v>1.457E-15</c:v>
                </c:pt>
                <c:pt idx="47">
                  <c:v>1.2310000000000001E-15</c:v>
                </c:pt>
                <c:pt idx="48">
                  <c:v>1.041E-15</c:v>
                </c:pt>
                <c:pt idx="49">
                  <c:v>8.8100000000000002E-16</c:v>
                </c:pt>
                <c:pt idx="50">
                  <c:v>7.4680000000000003E-16</c:v>
                </c:pt>
                <c:pt idx="51">
                  <c:v>6.3390000000000001E-16</c:v>
                </c:pt>
                <c:pt idx="52">
                  <c:v>5.3869999999999996E-16</c:v>
                </c:pt>
                <c:pt idx="53">
                  <c:v>4.5840000000000001E-16</c:v>
                </c:pt>
                <c:pt idx="54">
                  <c:v>3.9059999999999998E-16</c:v>
                </c:pt>
                <c:pt idx="55">
                  <c:v>3.3330000000000001E-16</c:v>
                </c:pt>
                <c:pt idx="56">
                  <c:v>2.8480000000000001E-16</c:v>
                </c:pt>
                <c:pt idx="57">
                  <c:v>2.436E-16</c:v>
                </c:pt>
                <c:pt idx="58">
                  <c:v>2.0880000000000001E-16</c:v>
                </c:pt>
                <c:pt idx="59">
                  <c:v>1.7920000000000001E-16</c:v>
                </c:pt>
                <c:pt idx="60">
                  <c:v>1.5399999999999999E-16</c:v>
                </c:pt>
                <c:pt idx="61">
                  <c:v>1.3269999999999999E-16</c:v>
                </c:pt>
                <c:pt idx="62">
                  <c:v>1.1450000000000001E-16</c:v>
                </c:pt>
                <c:pt idx="63">
                  <c:v>9.8939999999999999E-17</c:v>
                </c:pt>
                <c:pt idx="64">
                  <c:v>8.5710000000000004E-17</c:v>
                </c:pt>
                <c:pt idx="65">
                  <c:v>7.4399999999999999E-17</c:v>
                </c:pt>
                <c:pt idx="66">
                  <c:v>6.4740000000000005E-17</c:v>
                </c:pt>
                <c:pt idx="67">
                  <c:v>5.6469999999999996E-17</c:v>
                </c:pt>
                <c:pt idx="68">
                  <c:v>4.939E-17</c:v>
                </c:pt>
                <c:pt idx="69">
                  <c:v>4.3300000000000002E-17</c:v>
                </c:pt>
                <c:pt idx="70">
                  <c:v>3.8080000000000001E-17</c:v>
                </c:pt>
                <c:pt idx="71">
                  <c:v>3.3590000000000001E-17</c:v>
                </c:pt>
                <c:pt idx="72">
                  <c:v>2.971E-17</c:v>
                </c:pt>
                <c:pt idx="73">
                  <c:v>2.6370000000000001E-17</c:v>
                </c:pt>
                <c:pt idx="74">
                  <c:v>2.3480000000000001E-17</c:v>
                </c:pt>
                <c:pt idx="75">
                  <c:v>2.0980000000000001E-17</c:v>
                </c:pt>
                <c:pt idx="76">
                  <c:v>1.8810000000000001E-17</c:v>
                </c:pt>
                <c:pt idx="77">
                  <c:v>1.6919999999999999E-17</c:v>
                </c:pt>
                <c:pt idx="78">
                  <c:v>1.5279999999999999E-17</c:v>
                </c:pt>
                <c:pt idx="79">
                  <c:v>1.3849999999999999E-17</c:v>
                </c:pt>
                <c:pt idx="80">
                  <c:v>1.259E-17</c:v>
                </c:pt>
                <c:pt idx="81">
                  <c:v>1.149E-17</c:v>
                </c:pt>
                <c:pt idx="82">
                  <c:v>1.0519999999999999E-17</c:v>
                </c:pt>
                <c:pt idx="83">
                  <c:v>9.6679999999999997E-18</c:v>
                </c:pt>
                <c:pt idx="84">
                  <c:v>8.9140000000000005E-18</c:v>
                </c:pt>
                <c:pt idx="85">
                  <c:v>8.2440000000000002E-18</c:v>
                </c:pt>
                <c:pt idx="86">
                  <c:v>7.6489999999999999E-18</c:v>
                </c:pt>
                <c:pt idx="87">
                  <c:v>7.1180000000000002E-18</c:v>
                </c:pt>
                <c:pt idx="88">
                  <c:v>6.643E-18</c:v>
                </c:pt>
                <c:pt idx="89">
                  <c:v>6.2170000000000001E-18</c:v>
                </c:pt>
                <c:pt idx="90">
                  <c:v>5.8320000000000002E-18</c:v>
                </c:pt>
                <c:pt idx="91">
                  <c:v>5.4849999999999997E-18</c:v>
                </c:pt>
                <c:pt idx="92">
                  <c:v>5.1700000000000002E-18</c:v>
                </c:pt>
                <c:pt idx="93">
                  <c:v>4.8840000000000004E-18</c:v>
                </c:pt>
                <c:pt idx="94">
                  <c:v>4.6219999999999997E-18</c:v>
                </c:pt>
                <c:pt idx="95">
                  <c:v>4.3829999999999997E-18</c:v>
                </c:pt>
                <c:pt idx="96">
                  <c:v>4.1630000000000001E-18</c:v>
                </c:pt>
                <c:pt idx="97">
                  <c:v>3.9599999999999997E-18</c:v>
                </c:pt>
                <c:pt idx="98">
                  <c:v>3.7729999999999999E-18</c:v>
                </c:pt>
                <c:pt idx="99">
                  <c:v>3.5989999999999999E-18</c:v>
                </c:pt>
                <c:pt idx="100">
                  <c:v>3.4380000000000001E-18</c:v>
                </c:pt>
              </c:numCache>
            </c:numRef>
          </c:xVal>
          <c:yVal>
            <c:numRef>
              <c:f>Thermosphere!$Q$26:$Q$126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A89B-4C02-B35E-95FD42BEB47E}"/>
            </c:ext>
          </c:extLst>
        </c:ser>
        <c:ser>
          <c:idx val="4"/>
          <c:order val="3"/>
          <c:tx>
            <c:strRef>
              <c:f>Thermosphere!$U$25</c:f>
              <c:strCache>
                <c:ptCount val="1"/>
                <c:pt idx="0">
                  <c:v>200</c:v>
                </c:pt>
              </c:strCache>
            </c:strRef>
          </c:tx>
          <c:marker>
            <c:symbol val="none"/>
          </c:marker>
          <c:xVal>
            <c:numRef>
              <c:f>Thermosphere!$U$26:$U$126</c:f>
              <c:numCache>
                <c:formatCode>0.00E+00</c:formatCode>
                <c:ptCount val="101"/>
                <c:pt idx="0">
                  <c:v>1.1689999999999999E-3</c:v>
                </c:pt>
                <c:pt idx="1">
                  <c:v>4.1609999999999998E-4</c:v>
                </c:pt>
                <c:pt idx="2">
                  <c:v>9.4539999999999999E-5</c:v>
                </c:pt>
                <c:pt idx="3">
                  <c:v>1.8130000000000001E-5</c:v>
                </c:pt>
                <c:pt idx="4">
                  <c:v>4.0609999999999997E-6</c:v>
                </c:pt>
                <c:pt idx="5">
                  <c:v>1.11E-6</c:v>
                </c:pt>
                <c:pt idx="6">
                  <c:v>3.34E-7</c:v>
                </c:pt>
                <c:pt idx="7">
                  <c:v>8.6729999999999996E-8</c:v>
                </c:pt>
                <c:pt idx="8">
                  <c:v>1.8349999999999999E-8</c:v>
                </c:pt>
                <c:pt idx="9">
                  <c:v>3.3430000000000001E-9</c:v>
                </c:pt>
                <c:pt idx="10">
                  <c:v>5.2849999999999998E-10</c:v>
                </c:pt>
                <c:pt idx="11">
                  <c:v>8.6249999999999999E-11</c:v>
                </c:pt>
                <c:pt idx="12">
                  <c:v>1.906E-11</c:v>
                </c:pt>
                <c:pt idx="13">
                  <c:v>6.9849999999999998E-12</c:v>
                </c:pt>
                <c:pt idx="14">
                  <c:v>3.5420000000000001E-12</c:v>
                </c:pt>
                <c:pt idx="15">
                  <c:v>2.1020000000000001E-12</c:v>
                </c:pt>
                <c:pt idx="16">
                  <c:v>1.3669999999999999E-12</c:v>
                </c:pt>
                <c:pt idx="17">
                  <c:v>9.4260000000000004E-13</c:v>
                </c:pt>
                <c:pt idx="18">
                  <c:v>6.7759999999999996E-13</c:v>
                </c:pt>
                <c:pt idx="19">
                  <c:v>5.0190000000000001E-13</c:v>
                </c:pt>
                <c:pt idx="20">
                  <c:v>3.8019999999999999E-13</c:v>
                </c:pt>
                <c:pt idx="21">
                  <c:v>2.9309999999999998E-13</c:v>
                </c:pt>
                <c:pt idx="22">
                  <c:v>2.291E-13</c:v>
                </c:pt>
                <c:pt idx="23">
                  <c:v>1.8110000000000001E-13</c:v>
                </c:pt>
                <c:pt idx="24">
                  <c:v>1.4449999999999999E-13</c:v>
                </c:pt>
                <c:pt idx="25">
                  <c:v>1.162E-13</c:v>
                </c:pt>
                <c:pt idx="26">
                  <c:v>9.4149999999999995E-14</c:v>
                </c:pt>
                <c:pt idx="27">
                  <c:v>7.672E-14</c:v>
                </c:pt>
                <c:pt idx="28">
                  <c:v>6.2850000000000005E-14</c:v>
                </c:pt>
                <c:pt idx="29">
                  <c:v>5.1729999999999998E-14</c:v>
                </c:pt>
                <c:pt idx="30">
                  <c:v>4.2759999999999999E-14</c:v>
                </c:pt>
                <c:pt idx="31">
                  <c:v>3.5490000000000002E-14</c:v>
                </c:pt>
                <c:pt idx="32">
                  <c:v>2.9560000000000002E-14</c:v>
                </c:pt>
                <c:pt idx="33">
                  <c:v>2.4700000000000001E-14</c:v>
                </c:pt>
                <c:pt idx="34">
                  <c:v>2.07E-14</c:v>
                </c:pt>
                <c:pt idx="35">
                  <c:v>1.74E-14</c:v>
                </c:pt>
                <c:pt idx="36">
                  <c:v>1.4660000000000001E-14</c:v>
                </c:pt>
                <c:pt idx="37">
                  <c:v>1.238E-14</c:v>
                </c:pt>
                <c:pt idx="38">
                  <c:v>1.048E-14</c:v>
                </c:pt>
                <c:pt idx="39">
                  <c:v>8.8869999999999995E-15</c:v>
                </c:pt>
                <c:pt idx="40">
                  <c:v>7.5509999999999998E-15</c:v>
                </c:pt>
                <c:pt idx="41">
                  <c:v>6.434E-15</c:v>
                </c:pt>
                <c:pt idx="42">
                  <c:v>5.4849999999999998E-15</c:v>
                </c:pt>
                <c:pt idx="43">
                  <c:v>4.6829999999999998E-15</c:v>
                </c:pt>
                <c:pt idx="44">
                  <c:v>4.0040000000000004E-15</c:v>
                </c:pt>
                <c:pt idx="45">
                  <c:v>3.4280000000000001E-15</c:v>
                </c:pt>
                <c:pt idx="46">
                  <c:v>2.938E-15</c:v>
                </c:pt>
                <c:pt idx="47">
                  <c:v>2.522E-15</c:v>
                </c:pt>
                <c:pt idx="48">
                  <c:v>2.1669999999999999E-15</c:v>
                </c:pt>
                <c:pt idx="49">
                  <c:v>1.8639999999999999E-15</c:v>
                </c:pt>
                <c:pt idx="50">
                  <c:v>1.6060000000000001E-15</c:v>
                </c:pt>
                <c:pt idx="51">
                  <c:v>1.384E-15</c:v>
                </c:pt>
                <c:pt idx="52">
                  <c:v>1.1950000000000001E-15</c:v>
                </c:pt>
                <c:pt idx="53">
                  <c:v>1.032E-15</c:v>
                </c:pt>
                <c:pt idx="54">
                  <c:v>8.9240000000000006E-16</c:v>
                </c:pt>
                <c:pt idx="55">
                  <c:v>7.7239999999999999E-16</c:v>
                </c:pt>
                <c:pt idx="56">
                  <c:v>6.6920000000000001E-16</c:v>
                </c:pt>
                <c:pt idx="57">
                  <c:v>5.8029999999999998E-16</c:v>
                </c:pt>
                <c:pt idx="58">
                  <c:v>5.0380000000000002E-16</c:v>
                </c:pt>
                <c:pt idx="59">
                  <c:v>4.3769999999999999E-16</c:v>
                </c:pt>
                <c:pt idx="60">
                  <c:v>3.807E-16</c:v>
                </c:pt>
                <c:pt idx="61">
                  <c:v>3.3150000000000001E-16</c:v>
                </c:pt>
                <c:pt idx="62">
                  <c:v>2.8900000000000001E-16</c:v>
                </c:pt>
                <c:pt idx="63">
                  <c:v>2.5209999999999999E-16</c:v>
                </c:pt>
                <c:pt idx="64">
                  <c:v>2.203E-16</c:v>
                </c:pt>
                <c:pt idx="65">
                  <c:v>1.9259999999999999E-16</c:v>
                </c:pt>
                <c:pt idx="66">
                  <c:v>1.6870000000000001E-16</c:v>
                </c:pt>
                <c:pt idx="67">
                  <c:v>1.479E-16</c:v>
                </c:pt>
                <c:pt idx="68">
                  <c:v>1.299E-16</c:v>
                </c:pt>
                <c:pt idx="69">
                  <c:v>1.1420000000000001E-16</c:v>
                </c:pt>
                <c:pt idx="70">
                  <c:v>1.0050000000000001E-16</c:v>
                </c:pt>
                <c:pt idx="71">
                  <c:v>8.8669999999999994E-17</c:v>
                </c:pt>
                <c:pt idx="72">
                  <c:v>7.8329999999999995E-17</c:v>
                </c:pt>
                <c:pt idx="73">
                  <c:v>6.9309999999999999E-17</c:v>
                </c:pt>
                <c:pt idx="74">
                  <c:v>6.1429999999999994E-17</c:v>
                </c:pt>
                <c:pt idx="75">
                  <c:v>5.4559999999999999E-17</c:v>
                </c:pt>
                <c:pt idx="76">
                  <c:v>4.8540000000000002E-17</c:v>
                </c:pt>
                <c:pt idx="77">
                  <c:v>4.3279999999999998E-17</c:v>
                </c:pt>
                <c:pt idx="78">
                  <c:v>3.8670000000000001E-17</c:v>
                </c:pt>
                <c:pt idx="79">
                  <c:v>3.4630000000000001E-17</c:v>
                </c:pt>
                <c:pt idx="80">
                  <c:v>3.1079999999999998E-17</c:v>
                </c:pt>
                <c:pt idx="81">
                  <c:v>2.7960000000000002E-17</c:v>
                </c:pt>
                <c:pt idx="82">
                  <c:v>2.5210000000000001E-17</c:v>
                </c:pt>
                <c:pt idx="83">
                  <c:v>2.279E-17</c:v>
                </c:pt>
                <c:pt idx="84">
                  <c:v>2.0659999999999999E-17</c:v>
                </c:pt>
                <c:pt idx="85">
                  <c:v>1.8770000000000001E-17</c:v>
                </c:pt>
                <c:pt idx="86">
                  <c:v>1.71E-17</c:v>
                </c:pt>
                <c:pt idx="87">
                  <c:v>1.5619999999999999E-17</c:v>
                </c:pt>
                <c:pt idx="88">
                  <c:v>1.4309999999999999E-17</c:v>
                </c:pt>
                <c:pt idx="89">
                  <c:v>1.3139999999999999E-17</c:v>
                </c:pt>
                <c:pt idx="90">
                  <c:v>1.21E-17</c:v>
                </c:pt>
                <c:pt idx="91">
                  <c:v>1.117E-17</c:v>
                </c:pt>
                <c:pt idx="92">
                  <c:v>1.034E-17</c:v>
                </c:pt>
                <c:pt idx="93">
                  <c:v>9.5960000000000004E-18</c:v>
                </c:pt>
                <c:pt idx="94">
                  <c:v>8.9280000000000006E-18</c:v>
                </c:pt>
                <c:pt idx="95">
                  <c:v>8.3270000000000005E-18</c:v>
                </c:pt>
                <c:pt idx="96">
                  <c:v>7.7849999999999998E-18</c:v>
                </c:pt>
                <c:pt idx="97">
                  <c:v>7.2950000000000001E-18</c:v>
                </c:pt>
                <c:pt idx="98">
                  <c:v>6.8520000000000002E-18</c:v>
                </c:pt>
                <c:pt idx="99">
                  <c:v>6.4490000000000001E-18</c:v>
                </c:pt>
                <c:pt idx="100">
                  <c:v>6.0819999999999997E-18</c:v>
                </c:pt>
              </c:numCache>
            </c:numRef>
          </c:xVal>
          <c:yVal>
            <c:numRef>
              <c:f>Thermosphere!$Q$26:$Q$126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3-A89B-4C02-B35E-95FD42BEB47E}"/>
            </c:ext>
          </c:extLst>
        </c:ser>
        <c:dLbls>
          <c:showLegendKey val="0"/>
          <c:showVal val="0"/>
          <c:showCatName val="0"/>
          <c:showSerName val="0"/>
          <c:showPercent val="0"/>
          <c:showBubbleSize val="0"/>
        </c:dLbls>
        <c:axId val="86683008"/>
        <c:axId val="87991808"/>
      </c:scatterChart>
      <c:valAx>
        <c:axId val="86683008"/>
        <c:scaling>
          <c:logBase val="10"/>
          <c:orientation val="minMax"/>
          <c:max val="1E-13"/>
        </c:scaling>
        <c:delete val="0"/>
        <c:axPos val="b"/>
        <c:title>
          <c:tx>
            <c:rich>
              <a:bodyPr/>
              <a:lstStyle/>
              <a:p>
                <a:pPr>
                  <a:defRPr/>
                </a:pPr>
                <a:r>
                  <a:rPr lang="en-US"/>
                  <a:t>Density (g cm</a:t>
                </a:r>
                <a:r>
                  <a:rPr lang="en-US" baseline="30000"/>
                  <a:t>-3</a:t>
                </a:r>
                <a:r>
                  <a:rPr lang="en-US"/>
                  <a:t>)</a:t>
                </a:r>
              </a:p>
            </c:rich>
          </c:tx>
          <c:overlay val="0"/>
        </c:title>
        <c:numFmt formatCode="0.E+00" sourceLinked="0"/>
        <c:majorTickMark val="out"/>
        <c:minorTickMark val="none"/>
        <c:tickLblPos val="nextTo"/>
        <c:crossAx val="87991808"/>
        <c:crosses val="autoZero"/>
        <c:crossBetween val="midCat"/>
      </c:valAx>
      <c:valAx>
        <c:axId val="87991808"/>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86683008"/>
        <c:crossesAt val="9.9999999999999995E-21"/>
        <c:crossBetween val="midCat"/>
      </c:valAx>
    </c:plotArea>
    <c:legend>
      <c:legendPos val="r"/>
      <c:layout>
        <c:manualLayout>
          <c:xMode val="edge"/>
          <c:yMode val="edge"/>
          <c:x val="0.71676133573727097"/>
          <c:y val="0.19538442042198301"/>
          <c:w val="0.17940476190476201"/>
          <c:h val="0.28703037120359998"/>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Night</a:t>
            </a:r>
            <a:r>
              <a:rPr lang="en-US" baseline="0"/>
              <a:t> MSIS Model</a:t>
            </a:r>
            <a:endParaRPr lang="en-US"/>
          </a:p>
        </c:rich>
      </c:tx>
      <c:overlay val="0"/>
    </c:title>
    <c:autoTitleDeleted val="0"/>
    <c:plotArea>
      <c:layout/>
      <c:scatterChart>
        <c:scatterStyle val="smoothMarker"/>
        <c:varyColors val="0"/>
        <c:ser>
          <c:idx val="1"/>
          <c:order val="0"/>
          <c:tx>
            <c:strRef>
              <c:f>Thermosphere!$V$25</c:f>
              <c:strCache>
                <c:ptCount val="1"/>
                <c:pt idx="0">
                  <c:v>50</c:v>
                </c:pt>
              </c:strCache>
            </c:strRef>
          </c:tx>
          <c:marker>
            <c:symbol val="none"/>
          </c:marker>
          <c:xVal>
            <c:numRef>
              <c:f>Thermosphere!$V$26:$V$126</c:f>
              <c:numCache>
                <c:formatCode>General</c:formatCode>
                <c:ptCount val="101"/>
                <c:pt idx="0">
                  <c:v>299.5</c:v>
                </c:pt>
                <c:pt idx="1">
                  <c:v>237.9</c:v>
                </c:pt>
                <c:pt idx="2">
                  <c:v>206.9</c:v>
                </c:pt>
                <c:pt idx="3">
                  <c:v>230.3</c:v>
                </c:pt>
                <c:pt idx="4">
                  <c:v>258.5</c:v>
                </c:pt>
                <c:pt idx="5">
                  <c:v>267.89999999999998</c:v>
                </c:pt>
                <c:pt idx="6">
                  <c:v>242.1</c:v>
                </c:pt>
                <c:pt idx="7">
                  <c:v>212.1</c:v>
                </c:pt>
                <c:pt idx="8">
                  <c:v>194.5</c:v>
                </c:pt>
                <c:pt idx="9">
                  <c:v>181.3</c:v>
                </c:pt>
                <c:pt idx="10">
                  <c:v>187.9</c:v>
                </c:pt>
                <c:pt idx="11">
                  <c:v>227.1</c:v>
                </c:pt>
                <c:pt idx="12">
                  <c:v>350.4</c:v>
                </c:pt>
                <c:pt idx="13">
                  <c:v>458.8</c:v>
                </c:pt>
                <c:pt idx="14">
                  <c:v>523.29999999999995</c:v>
                </c:pt>
                <c:pt idx="15">
                  <c:v>563.5</c:v>
                </c:pt>
                <c:pt idx="16">
                  <c:v>588.79999999999995</c:v>
                </c:pt>
                <c:pt idx="17">
                  <c:v>604.6</c:v>
                </c:pt>
                <c:pt idx="18">
                  <c:v>614.5</c:v>
                </c:pt>
                <c:pt idx="19">
                  <c:v>620.79999999999995</c:v>
                </c:pt>
                <c:pt idx="20">
                  <c:v>624.70000000000005</c:v>
                </c:pt>
                <c:pt idx="21">
                  <c:v>627.20000000000005</c:v>
                </c:pt>
                <c:pt idx="22">
                  <c:v>628.79999999999995</c:v>
                </c:pt>
                <c:pt idx="23">
                  <c:v>629.79999999999995</c:v>
                </c:pt>
                <c:pt idx="24">
                  <c:v>630.4</c:v>
                </c:pt>
                <c:pt idx="25">
                  <c:v>630.79999999999995</c:v>
                </c:pt>
                <c:pt idx="26">
                  <c:v>631.1</c:v>
                </c:pt>
                <c:pt idx="27">
                  <c:v>631.20000000000005</c:v>
                </c:pt>
                <c:pt idx="28">
                  <c:v>631.29999999999995</c:v>
                </c:pt>
                <c:pt idx="29">
                  <c:v>631.4</c:v>
                </c:pt>
                <c:pt idx="30">
                  <c:v>631.4</c:v>
                </c:pt>
                <c:pt idx="31">
                  <c:v>631.4</c:v>
                </c:pt>
                <c:pt idx="32">
                  <c:v>631.5</c:v>
                </c:pt>
                <c:pt idx="33">
                  <c:v>631.5</c:v>
                </c:pt>
                <c:pt idx="34">
                  <c:v>631.5</c:v>
                </c:pt>
                <c:pt idx="35">
                  <c:v>631.5</c:v>
                </c:pt>
                <c:pt idx="36">
                  <c:v>631.5</c:v>
                </c:pt>
                <c:pt idx="37">
                  <c:v>631.5</c:v>
                </c:pt>
                <c:pt idx="38">
                  <c:v>631.5</c:v>
                </c:pt>
                <c:pt idx="39">
                  <c:v>631.5</c:v>
                </c:pt>
                <c:pt idx="40">
                  <c:v>631.5</c:v>
                </c:pt>
                <c:pt idx="41">
                  <c:v>631.5</c:v>
                </c:pt>
                <c:pt idx="42">
                  <c:v>631.5</c:v>
                </c:pt>
                <c:pt idx="43">
                  <c:v>631.5</c:v>
                </c:pt>
                <c:pt idx="44">
                  <c:v>631.5</c:v>
                </c:pt>
                <c:pt idx="45">
                  <c:v>631.5</c:v>
                </c:pt>
                <c:pt idx="46">
                  <c:v>631.5</c:v>
                </c:pt>
                <c:pt idx="47">
                  <c:v>631.5</c:v>
                </c:pt>
                <c:pt idx="48">
                  <c:v>631.5</c:v>
                </c:pt>
                <c:pt idx="49">
                  <c:v>631.5</c:v>
                </c:pt>
                <c:pt idx="50">
                  <c:v>631.5</c:v>
                </c:pt>
                <c:pt idx="51">
                  <c:v>631.5</c:v>
                </c:pt>
                <c:pt idx="52">
                  <c:v>631.5</c:v>
                </c:pt>
                <c:pt idx="53">
                  <c:v>631.5</c:v>
                </c:pt>
                <c:pt idx="54">
                  <c:v>631.5</c:v>
                </c:pt>
                <c:pt idx="55">
                  <c:v>631.5</c:v>
                </c:pt>
                <c:pt idx="56">
                  <c:v>631.5</c:v>
                </c:pt>
                <c:pt idx="57">
                  <c:v>631.5</c:v>
                </c:pt>
                <c:pt idx="58">
                  <c:v>631.5</c:v>
                </c:pt>
                <c:pt idx="59">
                  <c:v>631.5</c:v>
                </c:pt>
                <c:pt idx="60">
                  <c:v>631.5</c:v>
                </c:pt>
                <c:pt idx="61">
                  <c:v>631.5</c:v>
                </c:pt>
                <c:pt idx="62">
                  <c:v>631.5</c:v>
                </c:pt>
                <c:pt idx="63">
                  <c:v>631.5</c:v>
                </c:pt>
                <c:pt idx="64">
                  <c:v>631.5</c:v>
                </c:pt>
                <c:pt idx="65">
                  <c:v>631.5</c:v>
                </c:pt>
                <c:pt idx="66">
                  <c:v>631.5</c:v>
                </c:pt>
                <c:pt idx="67">
                  <c:v>631.5</c:v>
                </c:pt>
                <c:pt idx="68">
                  <c:v>631.5</c:v>
                </c:pt>
                <c:pt idx="69">
                  <c:v>631.5</c:v>
                </c:pt>
                <c:pt idx="70">
                  <c:v>631.5</c:v>
                </c:pt>
                <c:pt idx="71">
                  <c:v>631.5</c:v>
                </c:pt>
                <c:pt idx="72">
                  <c:v>631.5</c:v>
                </c:pt>
                <c:pt idx="73">
                  <c:v>631.5</c:v>
                </c:pt>
                <c:pt idx="74">
                  <c:v>631.5</c:v>
                </c:pt>
                <c:pt idx="75">
                  <c:v>631.5</c:v>
                </c:pt>
                <c:pt idx="76">
                  <c:v>631.5</c:v>
                </c:pt>
                <c:pt idx="77">
                  <c:v>631.5</c:v>
                </c:pt>
                <c:pt idx="78">
                  <c:v>631.5</c:v>
                </c:pt>
                <c:pt idx="79">
                  <c:v>631.5</c:v>
                </c:pt>
                <c:pt idx="80">
                  <c:v>631.5</c:v>
                </c:pt>
                <c:pt idx="81">
                  <c:v>631.5</c:v>
                </c:pt>
                <c:pt idx="82">
                  <c:v>631.5</c:v>
                </c:pt>
                <c:pt idx="83">
                  <c:v>631.5</c:v>
                </c:pt>
                <c:pt idx="84">
                  <c:v>631.5</c:v>
                </c:pt>
                <c:pt idx="85">
                  <c:v>631.5</c:v>
                </c:pt>
                <c:pt idx="86">
                  <c:v>631.5</c:v>
                </c:pt>
                <c:pt idx="87">
                  <c:v>631.5</c:v>
                </c:pt>
                <c:pt idx="88">
                  <c:v>631.5</c:v>
                </c:pt>
                <c:pt idx="89">
                  <c:v>631.5</c:v>
                </c:pt>
                <c:pt idx="90">
                  <c:v>631.5</c:v>
                </c:pt>
                <c:pt idx="91">
                  <c:v>631.5</c:v>
                </c:pt>
                <c:pt idx="92">
                  <c:v>631.5</c:v>
                </c:pt>
                <c:pt idx="93">
                  <c:v>631.5</c:v>
                </c:pt>
                <c:pt idx="94">
                  <c:v>631.5</c:v>
                </c:pt>
                <c:pt idx="95">
                  <c:v>631.5</c:v>
                </c:pt>
                <c:pt idx="96">
                  <c:v>631.5</c:v>
                </c:pt>
                <c:pt idx="97">
                  <c:v>631.5</c:v>
                </c:pt>
                <c:pt idx="98">
                  <c:v>631.5</c:v>
                </c:pt>
                <c:pt idx="99">
                  <c:v>631.5</c:v>
                </c:pt>
                <c:pt idx="100">
                  <c:v>631.5</c:v>
                </c:pt>
              </c:numCache>
            </c:numRef>
          </c:xVal>
          <c:yVal>
            <c:numRef>
              <c:f>Thermosphere!$Q$26:$Q$126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EE94-489C-9FA1-69FB2C3F6F73}"/>
            </c:ext>
          </c:extLst>
        </c:ser>
        <c:ser>
          <c:idx val="2"/>
          <c:order val="1"/>
          <c:tx>
            <c:strRef>
              <c:f>Thermosphere!$W$25</c:f>
              <c:strCache>
                <c:ptCount val="1"/>
                <c:pt idx="0">
                  <c:v>100</c:v>
                </c:pt>
              </c:strCache>
            </c:strRef>
          </c:tx>
          <c:marker>
            <c:symbol val="none"/>
          </c:marker>
          <c:xVal>
            <c:numRef>
              <c:f>Thermosphere!$W$26:$W$126</c:f>
              <c:numCache>
                <c:formatCode>General</c:formatCode>
                <c:ptCount val="101"/>
                <c:pt idx="0">
                  <c:v>299.5</c:v>
                </c:pt>
                <c:pt idx="1">
                  <c:v>237.9</c:v>
                </c:pt>
                <c:pt idx="2">
                  <c:v>206.9</c:v>
                </c:pt>
                <c:pt idx="3">
                  <c:v>230.3</c:v>
                </c:pt>
                <c:pt idx="4">
                  <c:v>258.5</c:v>
                </c:pt>
                <c:pt idx="5">
                  <c:v>267.89999999999998</c:v>
                </c:pt>
                <c:pt idx="6">
                  <c:v>242.1</c:v>
                </c:pt>
                <c:pt idx="7">
                  <c:v>212.1</c:v>
                </c:pt>
                <c:pt idx="8">
                  <c:v>194.6</c:v>
                </c:pt>
                <c:pt idx="9">
                  <c:v>181.3</c:v>
                </c:pt>
                <c:pt idx="10">
                  <c:v>187.9</c:v>
                </c:pt>
                <c:pt idx="11">
                  <c:v>232.4</c:v>
                </c:pt>
                <c:pt idx="12">
                  <c:v>362.5</c:v>
                </c:pt>
                <c:pt idx="13">
                  <c:v>493.6</c:v>
                </c:pt>
                <c:pt idx="14">
                  <c:v>584.9</c:v>
                </c:pt>
                <c:pt idx="15">
                  <c:v>650.5</c:v>
                </c:pt>
                <c:pt idx="16">
                  <c:v>697.7</c:v>
                </c:pt>
                <c:pt idx="17">
                  <c:v>731.8</c:v>
                </c:pt>
                <c:pt idx="18">
                  <c:v>756.3</c:v>
                </c:pt>
                <c:pt idx="19">
                  <c:v>774</c:v>
                </c:pt>
                <c:pt idx="20">
                  <c:v>786.8</c:v>
                </c:pt>
                <c:pt idx="21">
                  <c:v>796.1</c:v>
                </c:pt>
                <c:pt idx="22">
                  <c:v>802.8</c:v>
                </c:pt>
                <c:pt idx="23">
                  <c:v>807.6</c:v>
                </c:pt>
                <c:pt idx="24">
                  <c:v>811.1</c:v>
                </c:pt>
                <c:pt idx="25">
                  <c:v>813.7</c:v>
                </c:pt>
                <c:pt idx="26">
                  <c:v>815.6</c:v>
                </c:pt>
                <c:pt idx="27">
                  <c:v>816.9</c:v>
                </c:pt>
                <c:pt idx="28">
                  <c:v>817.9</c:v>
                </c:pt>
                <c:pt idx="29">
                  <c:v>818.6</c:v>
                </c:pt>
                <c:pt idx="30">
                  <c:v>819.1</c:v>
                </c:pt>
                <c:pt idx="31">
                  <c:v>819.5</c:v>
                </c:pt>
                <c:pt idx="32">
                  <c:v>819.8</c:v>
                </c:pt>
                <c:pt idx="33">
                  <c:v>820</c:v>
                </c:pt>
                <c:pt idx="34">
                  <c:v>820.1</c:v>
                </c:pt>
                <c:pt idx="35">
                  <c:v>820.3</c:v>
                </c:pt>
                <c:pt idx="36">
                  <c:v>820.3</c:v>
                </c:pt>
                <c:pt idx="37">
                  <c:v>820.4</c:v>
                </c:pt>
                <c:pt idx="38">
                  <c:v>820.4</c:v>
                </c:pt>
                <c:pt idx="39">
                  <c:v>820.5</c:v>
                </c:pt>
                <c:pt idx="40">
                  <c:v>820.5</c:v>
                </c:pt>
                <c:pt idx="41">
                  <c:v>820.5</c:v>
                </c:pt>
                <c:pt idx="42">
                  <c:v>820.5</c:v>
                </c:pt>
                <c:pt idx="43">
                  <c:v>820.5</c:v>
                </c:pt>
                <c:pt idx="44">
                  <c:v>820.5</c:v>
                </c:pt>
                <c:pt idx="45">
                  <c:v>820.5</c:v>
                </c:pt>
                <c:pt idx="46">
                  <c:v>820.5</c:v>
                </c:pt>
                <c:pt idx="47">
                  <c:v>820.6</c:v>
                </c:pt>
                <c:pt idx="48">
                  <c:v>820.6</c:v>
                </c:pt>
                <c:pt idx="49">
                  <c:v>820.6</c:v>
                </c:pt>
                <c:pt idx="50">
                  <c:v>820.6</c:v>
                </c:pt>
                <c:pt idx="51">
                  <c:v>820.6</c:v>
                </c:pt>
                <c:pt idx="52">
                  <c:v>820.6</c:v>
                </c:pt>
                <c:pt idx="53">
                  <c:v>820.6</c:v>
                </c:pt>
                <c:pt idx="54">
                  <c:v>820.6</c:v>
                </c:pt>
                <c:pt idx="55">
                  <c:v>820.6</c:v>
                </c:pt>
                <c:pt idx="56">
                  <c:v>820.6</c:v>
                </c:pt>
                <c:pt idx="57">
                  <c:v>820.6</c:v>
                </c:pt>
                <c:pt idx="58">
                  <c:v>820.6</c:v>
                </c:pt>
                <c:pt idx="59">
                  <c:v>820.6</c:v>
                </c:pt>
                <c:pt idx="60">
                  <c:v>820.6</c:v>
                </c:pt>
                <c:pt idx="61">
                  <c:v>820.6</c:v>
                </c:pt>
                <c:pt idx="62">
                  <c:v>820.6</c:v>
                </c:pt>
                <c:pt idx="63">
                  <c:v>820.6</c:v>
                </c:pt>
                <c:pt idx="64">
                  <c:v>820.6</c:v>
                </c:pt>
                <c:pt idx="65">
                  <c:v>820.6</c:v>
                </c:pt>
                <c:pt idx="66">
                  <c:v>820.6</c:v>
                </c:pt>
                <c:pt idx="67">
                  <c:v>820.6</c:v>
                </c:pt>
                <c:pt idx="68">
                  <c:v>820.6</c:v>
                </c:pt>
                <c:pt idx="69">
                  <c:v>820.6</c:v>
                </c:pt>
                <c:pt idx="70">
                  <c:v>820.6</c:v>
                </c:pt>
                <c:pt idx="71">
                  <c:v>820.6</c:v>
                </c:pt>
                <c:pt idx="72">
                  <c:v>820.6</c:v>
                </c:pt>
                <c:pt idx="73">
                  <c:v>820.6</c:v>
                </c:pt>
                <c:pt idx="74">
                  <c:v>820.6</c:v>
                </c:pt>
                <c:pt idx="75">
                  <c:v>820.6</c:v>
                </c:pt>
                <c:pt idx="76">
                  <c:v>820.6</c:v>
                </c:pt>
                <c:pt idx="77">
                  <c:v>820.6</c:v>
                </c:pt>
                <c:pt idx="78">
                  <c:v>820.6</c:v>
                </c:pt>
                <c:pt idx="79">
                  <c:v>820.6</c:v>
                </c:pt>
                <c:pt idx="80">
                  <c:v>820.6</c:v>
                </c:pt>
                <c:pt idx="81">
                  <c:v>820.6</c:v>
                </c:pt>
                <c:pt idx="82">
                  <c:v>820.6</c:v>
                </c:pt>
                <c:pt idx="83">
                  <c:v>820.6</c:v>
                </c:pt>
                <c:pt idx="84">
                  <c:v>820.6</c:v>
                </c:pt>
                <c:pt idx="85">
                  <c:v>820.6</c:v>
                </c:pt>
                <c:pt idx="86">
                  <c:v>820.6</c:v>
                </c:pt>
                <c:pt idx="87">
                  <c:v>820.6</c:v>
                </c:pt>
                <c:pt idx="88">
                  <c:v>820.6</c:v>
                </c:pt>
                <c:pt idx="89">
                  <c:v>820.6</c:v>
                </c:pt>
                <c:pt idx="90">
                  <c:v>820.6</c:v>
                </c:pt>
                <c:pt idx="91">
                  <c:v>820.6</c:v>
                </c:pt>
                <c:pt idx="92">
                  <c:v>820.6</c:v>
                </c:pt>
                <c:pt idx="93">
                  <c:v>820.6</c:v>
                </c:pt>
                <c:pt idx="94">
                  <c:v>820.6</c:v>
                </c:pt>
                <c:pt idx="95">
                  <c:v>820.6</c:v>
                </c:pt>
                <c:pt idx="96">
                  <c:v>820.6</c:v>
                </c:pt>
                <c:pt idx="97">
                  <c:v>820.6</c:v>
                </c:pt>
                <c:pt idx="98">
                  <c:v>820.6</c:v>
                </c:pt>
                <c:pt idx="99">
                  <c:v>820.6</c:v>
                </c:pt>
                <c:pt idx="100">
                  <c:v>820.6</c:v>
                </c:pt>
              </c:numCache>
            </c:numRef>
          </c:xVal>
          <c:yVal>
            <c:numRef>
              <c:f>Thermosphere!$Q$26:$Q$126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EE94-489C-9FA1-69FB2C3F6F73}"/>
            </c:ext>
          </c:extLst>
        </c:ser>
        <c:ser>
          <c:idx val="3"/>
          <c:order val="2"/>
          <c:tx>
            <c:strRef>
              <c:f>Thermosphere!$X$25</c:f>
              <c:strCache>
                <c:ptCount val="1"/>
                <c:pt idx="0">
                  <c:v>150</c:v>
                </c:pt>
              </c:strCache>
            </c:strRef>
          </c:tx>
          <c:marker>
            <c:symbol val="none"/>
          </c:marker>
          <c:xVal>
            <c:numRef>
              <c:f>Thermosphere!$X$26:$X$126</c:f>
              <c:numCache>
                <c:formatCode>General</c:formatCode>
                <c:ptCount val="101"/>
                <c:pt idx="0">
                  <c:v>299.5</c:v>
                </c:pt>
                <c:pt idx="1">
                  <c:v>237.9</c:v>
                </c:pt>
                <c:pt idx="2">
                  <c:v>206.9</c:v>
                </c:pt>
                <c:pt idx="3">
                  <c:v>230.3</c:v>
                </c:pt>
                <c:pt idx="4">
                  <c:v>258.5</c:v>
                </c:pt>
                <c:pt idx="5">
                  <c:v>267.89999999999998</c:v>
                </c:pt>
                <c:pt idx="6">
                  <c:v>242.1</c:v>
                </c:pt>
                <c:pt idx="7">
                  <c:v>212.1</c:v>
                </c:pt>
                <c:pt idx="8">
                  <c:v>194.8</c:v>
                </c:pt>
                <c:pt idx="9">
                  <c:v>181.3</c:v>
                </c:pt>
                <c:pt idx="10">
                  <c:v>187.9</c:v>
                </c:pt>
                <c:pt idx="11">
                  <c:v>238</c:v>
                </c:pt>
                <c:pt idx="12">
                  <c:v>374.8</c:v>
                </c:pt>
                <c:pt idx="13">
                  <c:v>524.5</c:v>
                </c:pt>
                <c:pt idx="14">
                  <c:v>635.29999999999995</c:v>
                </c:pt>
                <c:pt idx="15">
                  <c:v>718.7</c:v>
                </c:pt>
                <c:pt idx="16">
                  <c:v>781.6</c:v>
                </c:pt>
                <c:pt idx="17">
                  <c:v>829</c:v>
                </c:pt>
                <c:pt idx="18">
                  <c:v>864.7</c:v>
                </c:pt>
                <c:pt idx="19">
                  <c:v>891.8</c:v>
                </c:pt>
                <c:pt idx="20">
                  <c:v>912.2</c:v>
                </c:pt>
                <c:pt idx="21">
                  <c:v>927.6</c:v>
                </c:pt>
                <c:pt idx="22">
                  <c:v>939.3</c:v>
                </c:pt>
                <c:pt idx="23">
                  <c:v>948.2</c:v>
                </c:pt>
                <c:pt idx="24">
                  <c:v>954.9</c:v>
                </c:pt>
                <c:pt idx="25">
                  <c:v>960</c:v>
                </c:pt>
                <c:pt idx="26">
                  <c:v>963.9</c:v>
                </c:pt>
                <c:pt idx="27">
                  <c:v>966.9</c:v>
                </c:pt>
                <c:pt idx="28">
                  <c:v>969.1</c:v>
                </c:pt>
                <c:pt idx="29">
                  <c:v>970.8</c:v>
                </c:pt>
                <c:pt idx="30">
                  <c:v>972.1</c:v>
                </c:pt>
                <c:pt idx="31">
                  <c:v>973.1</c:v>
                </c:pt>
                <c:pt idx="32">
                  <c:v>973.9</c:v>
                </c:pt>
                <c:pt idx="33">
                  <c:v>974.5</c:v>
                </c:pt>
                <c:pt idx="34">
                  <c:v>974.9</c:v>
                </c:pt>
                <c:pt idx="35">
                  <c:v>975.3</c:v>
                </c:pt>
                <c:pt idx="36">
                  <c:v>975.5</c:v>
                </c:pt>
                <c:pt idx="37">
                  <c:v>975.7</c:v>
                </c:pt>
                <c:pt idx="38">
                  <c:v>975.9</c:v>
                </c:pt>
                <c:pt idx="39">
                  <c:v>976</c:v>
                </c:pt>
                <c:pt idx="40">
                  <c:v>976.1</c:v>
                </c:pt>
                <c:pt idx="41">
                  <c:v>976.1</c:v>
                </c:pt>
                <c:pt idx="42">
                  <c:v>976.2</c:v>
                </c:pt>
                <c:pt idx="43">
                  <c:v>976.2</c:v>
                </c:pt>
                <c:pt idx="44">
                  <c:v>976.3</c:v>
                </c:pt>
                <c:pt idx="45">
                  <c:v>976.3</c:v>
                </c:pt>
                <c:pt idx="46">
                  <c:v>976.3</c:v>
                </c:pt>
                <c:pt idx="47">
                  <c:v>976.3</c:v>
                </c:pt>
                <c:pt idx="48">
                  <c:v>976.3</c:v>
                </c:pt>
                <c:pt idx="49">
                  <c:v>976.3</c:v>
                </c:pt>
                <c:pt idx="50">
                  <c:v>976.4</c:v>
                </c:pt>
                <c:pt idx="51">
                  <c:v>976.4</c:v>
                </c:pt>
                <c:pt idx="52">
                  <c:v>976.4</c:v>
                </c:pt>
                <c:pt idx="53">
                  <c:v>976.4</c:v>
                </c:pt>
                <c:pt idx="54">
                  <c:v>976.4</c:v>
                </c:pt>
                <c:pt idx="55">
                  <c:v>976.4</c:v>
                </c:pt>
                <c:pt idx="56">
                  <c:v>976.4</c:v>
                </c:pt>
                <c:pt idx="57">
                  <c:v>976.4</c:v>
                </c:pt>
                <c:pt idx="58">
                  <c:v>976.4</c:v>
                </c:pt>
                <c:pt idx="59">
                  <c:v>976.4</c:v>
                </c:pt>
                <c:pt idx="60">
                  <c:v>976.4</c:v>
                </c:pt>
                <c:pt idx="61">
                  <c:v>976.4</c:v>
                </c:pt>
                <c:pt idx="62">
                  <c:v>976.4</c:v>
                </c:pt>
                <c:pt idx="63">
                  <c:v>976.4</c:v>
                </c:pt>
                <c:pt idx="64">
                  <c:v>976.4</c:v>
                </c:pt>
                <c:pt idx="65">
                  <c:v>976.4</c:v>
                </c:pt>
                <c:pt idx="66">
                  <c:v>976.4</c:v>
                </c:pt>
                <c:pt idx="67">
                  <c:v>976.4</c:v>
                </c:pt>
                <c:pt idx="68">
                  <c:v>976.4</c:v>
                </c:pt>
                <c:pt idx="69">
                  <c:v>976.4</c:v>
                </c:pt>
                <c:pt idx="70">
                  <c:v>976.4</c:v>
                </c:pt>
                <c:pt idx="71">
                  <c:v>976.4</c:v>
                </c:pt>
                <c:pt idx="72">
                  <c:v>976.4</c:v>
                </c:pt>
                <c:pt idx="73">
                  <c:v>976.4</c:v>
                </c:pt>
                <c:pt idx="74">
                  <c:v>976.4</c:v>
                </c:pt>
                <c:pt idx="75">
                  <c:v>976.4</c:v>
                </c:pt>
                <c:pt idx="76">
                  <c:v>976.4</c:v>
                </c:pt>
                <c:pt idx="77">
                  <c:v>976.4</c:v>
                </c:pt>
                <c:pt idx="78">
                  <c:v>976.4</c:v>
                </c:pt>
                <c:pt idx="79">
                  <c:v>976.4</c:v>
                </c:pt>
                <c:pt idx="80">
                  <c:v>976.4</c:v>
                </c:pt>
                <c:pt idx="81">
                  <c:v>976.4</c:v>
                </c:pt>
                <c:pt idx="82">
                  <c:v>976.4</c:v>
                </c:pt>
                <c:pt idx="83">
                  <c:v>976.4</c:v>
                </c:pt>
                <c:pt idx="84">
                  <c:v>976.4</c:v>
                </c:pt>
                <c:pt idx="85">
                  <c:v>976.4</c:v>
                </c:pt>
                <c:pt idx="86">
                  <c:v>976.4</c:v>
                </c:pt>
                <c:pt idx="87">
                  <c:v>976.4</c:v>
                </c:pt>
                <c:pt idx="88">
                  <c:v>976.4</c:v>
                </c:pt>
                <c:pt idx="89">
                  <c:v>976.4</c:v>
                </c:pt>
                <c:pt idx="90">
                  <c:v>976.4</c:v>
                </c:pt>
                <c:pt idx="91">
                  <c:v>976.4</c:v>
                </c:pt>
                <c:pt idx="92">
                  <c:v>976.4</c:v>
                </c:pt>
                <c:pt idx="93">
                  <c:v>976.4</c:v>
                </c:pt>
                <c:pt idx="94">
                  <c:v>976.4</c:v>
                </c:pt>
                <c:pt idx="95">
                  <c:v>976.4</c:v>
                </c:pt>
                <c:pt idx="96">
                  <c:v>976.4</c:v>
                </c:pt>
                <c:pt idx="97">
                  <c:v>976.4</c:v>
                </c:pt>
                <c:pt idx="98">
                  <c:v>976.4</c:v>
                </c:pt>
                <c:pt idx="99">
                  <c:v>976.4</c:v>
                </c:pt>
                <c:pt idx="100">
                  <c:v>976.4</c:v>
                </c:pt>
              </c:numCache>
            </c:numRef>
          </c:xVal>
          <c:yVal>
            <c:numRef>
              <c:f>Thermosphere!$Q$26:$Q$126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EE94-489C-9FA1-69FB2C3F6F73}"/>
            </c:ext>
          </c:extLst>
        </c:ser>
        <c:ser>
          <c:idx val="4"/>
          <c:order val="3"/>
          <c:tx>
            <c:strRef>
              <c:f>Thermosphere!$Y$25</c:f>
              <c:strCache>
                <c:ptCount val="1"/>
                <c:pt idx="0">
                  <c:v>200</c:v>
                </c:pt>
              </c:strCache>
            </c:strRef>
          </c:tx>
          <c:marker>
            <c:symbol val="none"/>
          </c:marker>
          <c:xVal>
            <c:numRef>
              <c:f>Thermosphere!$Y$26:$Y$126</c:f>
              <c:numCache>
                <c:formatCode>General</c:formatCode>
                <c:ptCount val="101"/>
                <c:pt idx="0">
                  <c:v>299.5</c:v>
                </c:pt>
                <c:pt idx="1">
                  <c:v>237.9</c:v>
                </c:pt>
                <c:pt idx="2">
                  <c:v>206.9</c:v>
                </c:pt>
                <c:pt idx="3">
                  <c:v>230.3</c:v>
                </c:pt>
                <c:pt idx="4">
                  <c:v>258.5</c:v>
                </c:pt>
                <c:pt idx="5">
                  <c:v>267.89999999999998</c:v>
                </c:pt>
                <c:pt idx="6">
                  <c:v>242.1</c:v>
                </c:pt>
                <c:pt idx="7">
                  <c:v>212.1</c:v>
                </c:pt>
                <c:pt idx="8">
                  <c:v>194.9</c:v>
                </c:pt>
                <c:pt idx="9">
                  <c:v>181.3</c:v>
                </c:pt>
                <c:pt idx="10">
                  <c:v>187.9</c:v>
                </c:pt>
                <c:pt idx="11">
                  <c:v>243.9</c:v>
                </c:pt>
                <c:pt idx="12">
                  <c:v>387.2</c:v>
                </c:pt>
                <c:pt idx="13">
                  <c:v>553.9</c:v>
                </c:pt>
                <c:pt idx="14">
                  <c:v>680.8</c:v>
                </c:pt>
                <c:pt idx="15">
                  <c:v>777.9</c:v>
                </c:pt>
                <c:pt idx="16">
                  <c:v>852.3</c:v>
                </c:pt>
                <c:pt idx="17">
                  <c:v>909.3</c:v>
                </c:pt>
                <c:pt idx="18">
                  <c:v>953</c:v>
                </c:pt>
                <c:pt idx="19">
                  <c:v>986.5</c:v>
                </c:pt>
                <c:pt idx="20">
                  <c:v>1012.3</c:v>
                </c:pt>
                <c:pt idx="21">
                  <c:v>1032.0999999999999</c:v>
                </c:pt>
                <c:pt idx="22">
                  <c:v>1047.3</c:v>
                </c:pt>
                <c:pt idx="23">
                  <c:v>1059.0999999999999</c:v>
                </c:pt>
                <c:pt idx="24">
                  <c:v>1068.0999999999999</c:v>
                </c:pt>
                <c:pt idx="25">
                  <c:v>1075.0999999999999</c:v>
                </c:pt>
                <c:pt idx="26">
                  <c:v>1080.5</c:v>
                </c:pt>
                <c:pt idx="27">
                  <c:v>1084.5999999999999</c:v>
                </c:pt>
                <c:pt idx="28">
                  <c:v>1087.8</c:v>
                </c:pt>
                <c:pt idx="29">
                  <c:v>1090.3</c:v>
                </c:pt>
                <c:pt idx="30">
                  <c:v>1092.2</c:v>
                </c:pt>
                <c:pt idx="31">
                  <c:v>1093.7</c:v>
                </c:pt>
                <c:pt idx="32">
                  <c:v>1094.9000000000001</c:v>
                </c:pt>
                <c:pt idx="33">
                  <c:v>1095.8</c:v>
                </c:pt>
                <c:pt idx="34">
                  <c:v>1096.5</c:v>
                </c:pt>
                <c:pt idx="35">
                  <c:v>1097</c:v>
                </c:pt>
                <c:pt idx="36">
                  <c:v>1097.4000000000001</c:v>
                </c:pt>
                <c:pt idx="37">
                  <c:v>1097.8</c:v>
                </c:pt>
                <c:pt idx="38">
                  <c:v>1098</c:v>
                </c:pt>
                <c:pt idx="39">
                  <c:v>1098.2</c:v>
                </c:pt>
                <c:pt idx="40">
                  <c:v>1098.4000000000001</c:v>
                </c:pt>
                <c:pt idx="41">
                  <c:v>1098.5</c:v>
                </c:pt>
                <c:pt idx="42">
                  <c:v>1098.5999999999999</c:v>
                </c:pt>
                <c:pt idx="43">
                  <c:v>1098.7</c:v>
                </c:pt>
                <c:pt idx="44">
                  <c:v>1098.7</c:v>
                </c:pt>
                <c:pt idx="45">
                  <c:v>1098.8</c:v>
                </c:pt>
                <c:pt idx="46">
                  <c:v>1098.8</c:v>
                </c:pt>
                <c:pt idx="47">
                  <c:v>1098.8</c:v>
                </c:pt>
                <c:pt idx="48">
                  <c:v>1098.9000000000001</c:v>
                </c:pt>
                <c:pt idx="49">
                  <c:v>1098.9000000000001</c:v>
                </c:pt>
                <c:pt idx="50">
                  <c:v>1098.9000000000001</c:v>
                </c:pt>
                <c:pt idx="51">
                  <c:v>1098.9000000000001</c:v>
                </c:pt>
                <c:pt idx="52">
                  <c:v>1098.9000000000001</c:v>
                </c:pt>
                <c:pt idx="53">
                  <c:v>1098.9000000000001</c:v>
                </c:pt>
                <c:pt idx="54">
                  <c:v>1098.9000000000001</c:v>
                </c:pt>
                <c:pt idx="55">
                  <c:v>1098.9000000000001</c:v>
                </c:pt>
                <c:pt idx="56">
                  <c:v>1098.9000000000001</c:v>
                </c:pt>
                <c:pt idx="57">
                  <c:v>1098.9000000000001</c:v>
                </c:pt>
                <c:pt idx="58">
                  <c:v>1098.9000000000001</c:v>
                </c:pt>
                <c:pt idx="59">
                  <c:v>1098.9000000000001</c:v>
                </c:pt>
                <c:pt idx="60">
                  <c:v>1098.9000000000001</c:v>
                </c:pt>
                <c:pt idx="61">
                  <c:v>1098.9000000000001</c:v>
                </c:pt>
                <c:pt idx="62">
                  <c:v>1098.9000000000001</c:v>
                </c:pt>
                <c:pt idx="63">
                  <c:v>1098.9000000000001</c:v>
                </c:pt>
                <c:pt idx="64">
                  <c:v>1098.9000000000001</c:v>
                </c:pt>
                <c:pt idx="65">
                  <c:v>1098.9000000000001</c:v>
                </c:pt>
                <c:pt idx="66">
                  <c:v>1098.9000000000001</c:v>
                </c:pt>
                <c:pt idx="67">
                  <c:v>1098.9000000000001</c:v>
                </c:pt>
                <c:pt idx="68">
                  <c:v>1098.9000000000001</c:v>
                </c:pt>
                <c:pt idx="69">
                  <c:v>1098.9000000000001</c:v>
                </c:pt>
                <c:pt idx="70">
                  <c:v>1098.9000000000001</c:v>
                </c:pt>
                <c:pt idx="71">
                  <c:v>1098.9000000000001</c:v>
                </c:pt>
                <c:pt idx="72">
                  <c:v>1098.9000000000001</c:v>
                </c:pt>
                <c:pt idx="73">
                  <c:v>1098.9000000000001</c:v>
                </c:pt>
                <c:pt idx="74">
                  <c:v>1098.9000000000001</c:v>
                </c:pt>
                <c:pt idx="75">
                  <c:v>1098.9000000000001</c:v>
                </c:pt>
                <c:pt idx="76">
                  <c:v>1098.9000000000001</c:v>
                </c:pt>
                <c:pt idx="77">
                  <c:v>1098.9000000000001</c:v>
                </c:pt>
                <c:pt idx="78">
                  <c:v>1098.9000000000001</c:v>
                </c:pt>
                <c:pt idx="79">
                  <c:v>1098.9000000000001</c:v>
                </c:pt>
                <c:pt idx="80">
                  <c:v>1098.9000000000001</c:v>
                </c:pt>
                <c:pt idx="81">
                  <c:v>1098.9000000000001</c:v>
                </c:pt>
                <c:pt idx="82">
                  <c:v>1098.9000000000001</c:v>
                </c:pt>
                <c:pt idx="83">
                  <c:v>1098.9000000000001</c:v>
                </c:pt>
                <c:pt idx="84">
                  <c:v>1098.9000000000001</c:v>
                </c:pt>
                <c:pt idx="85">
                  <c:v>1098.9000000000001</c:v>
                </c:pt>
                <c:pt idx="86">
                  <c:v>1098.9000000000001</c:v>
                </c:pt>
                <c:pt idx="87">
                  <c:v>1098.9000000000001</c:v>
                </c:pt>
                <c:pt idx="88">
                  <c:v>1098.9000000000001</c:v>
                </c:pt>
                <c:pt idx="89">
                  <c:v>1098.9000000000001</c:v>
                </c:pt>
                <c:pt idx="90">
                  <c:v>1098.9000000000001</c:v>
                </c:pt>
                <c:pt idx="91">
                  <c:v>1098.9000000000001</c:v>
                </c:pt>
                <c:pt idx="92">
                  <c:v>1098.9000000000001</c:v>
                </c:pt>
                <c:pt idx="93">
                  <c:v>1098.9000000000001</c:v>
                </c:pt>
                <c:pt idx="94">
                  <c:v>1098.9000000000001</c:v>
                </c:pt>
                <c:pt idx="95">
                  <c:v>1098.9000000000001</c:v>
                </c:pt>
                <c:pt idx="96">
                  <c:v>1098.9000000000001</c:v>
                </c:pt>
                <c:pt idx="97">
                  <c:v>1098.9000000000001</c:v>
                </c:pt>
                <c:pt idx="98">
                  <c:v>1098.9000000000001</c:v>
                </c:pt>
                <c:pt idx="99">
                  <c:v>1098.9000000000001</c:v>
                </c:pt>
                <c:pt idx="100">
                  <c:v>1098.9000000000001</c:v>
                </c:pt>
              </c:numCache>
            </c:numRef>
          </c:xVal>
          <c:yVal>
            <c:numRef>
              <c:f>Thermosphere!$Q$26:$Q$126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3-EE94-489C-9FA1-69FB2C3F6F73}"/>
            </c:ext>
          </c:extLst>
        </c:ser>
        <c:dLbls>
          <c:showLegendKey val="0"/>
          <c:showVal val="0"/>
          <c:showCatName val="0"/>
          <c:showSerName val="0"/>
          <c:showPercent val="0"/>
          <c:showBubbleSize val="0"/>
        </c:dLbls>
        <c:axId val="101195776"/>
        <c:axId val="101197696"/>
      </c:scatterChart>
      <c:valAx>
        <c:axId val="101195776"/>
        <c:scaling>
          <c:orientation val="minMax"/>
        </c:scaling>
        <c:delete val="0"/>
        <c:axPos val="b"/>
        <c:title>
          <c:tx>
            <c:rich>
              <a:bodyPr/>
              <a:lstStyle/>
              <a:p>
                <a:pPr>
                  <a:defRPr/>
                </a:pPr>
                <a:r>
                  <a:rPr lang="en-US"/>
                  <a:t>Temperature (K)</a:t>
                </a:r>
              </a:p>
            </c:rich>
          </c:tx>
          <c:overlay val="0"/>
        </c:title>
        <c:numFmt formatCode="General" sourceLinked="1"/>
        <c:majorTickMark val="out"/>
        <c:minorTickMark val="none"/>
        <c:tickLblPos val="nextTo"/>
        <c:crossAx val="101197696"/>
        <c:crosses val="autoZero"/>
        <c:crossBetween val="midCat"/>
      </c:valAx>
      <c:valAx>
        <c:axId val="101197696"/>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101195776"/>
        <c:crosses val="autoZero"/>
        <c:crossBetween val="midCat"/>
      </c:valAx>
    </c:plotArea>
    <c:legend>
      <c:legendPos val="r"/>
      <c:layout>
        <c:manualLayout>
          <c:xMode val="edge"/>
          <c:yMode val="edge"/>
          <c:x val="0.25886590390851899"/>
          <c:y val="0.24246841462765201"/>
          <c:w val="0.17994024211533099"/>
          <c:h val="0.30960574148359399"/>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Day MSIS Model</a:t>
            </a:r>
          </a:p>
        </c:rich>
      </c:tx>
      <c:overlay val="0"/>
    </c:title>
    <c:autoTitleDeleted val="0"/>
    <c:plotArea>
      <c:layout/>
      <c:scatterChart>
        <c:scatterStyle val="smoothMarker"/>
        <c:varyColors val="0"/>
        <c:ser>
          <c:idx val="1"/>
          <c:order val="0"/>
          <c:tx>
            <c:strRef>
              <c:f>Thermosphere!$AE$25</c:f>
              <c:strCache>
                <c:ptCount val="1"/>
                <c:pt idx="0">
                  <c:v>50</c:v>
                </c:pt>
              </c:strCache>
            </c:strRef>
          </c:tx>
          <c:marker>
            <c:symbol val="none"/>
          </c:marker>
          <c:xVal>
            <c:numRef>
              <c:f>Thermosphere!$AE$26:$AE$126</c:f>
              <c:numCache>
                <c:formatCode>0.00E+00</c:formatCode>
                <c:ptCount val="101"/>
                <c:pt idx="0">
                  <c:v>1.1659999999999999E-3</c:v>
                </c:pt>
                <c:pt idx="1">
                  <c:v>4.1530000000000001E-4</c:v>
                </c:pt>
                <c:pt idx="2">
                  <c:v>9.4370000000000006E-5</c:v>
                </c:pt>
                <c:pt idx="3">
                  <c:v>1.8099999999999999E-5</c:v>
                </c:pt>
                <c:pt idx="4">
                  <c:v>4.0539999999999996E-6</c:v>
                </c:pt>
                <c:pt idx="5">
                  <c:v>1.108E-6</c:v>
                </c:pt>
                <c:pt idx="6">
                  <c:v>3.333E-7</c:v>
                </c:pt>
                <c:pt idx="7">
                  <c:v>8.6599999999999995E-8</c:v>
                </c:pt>
                <c:pt idx="8">
                  <c:v>1.8419999999999999E-8</c:v>
                </c:pt>
                <c:pt idx="9">
                  <c:v>3.3179999999999999E-9</c:v>
                </c:pt>
                <c:pt idx="10">
                  <c:v>5.7999999999999996E-10</c:v>
                </c:pt>
                <c:pt idx="11">
                  <c:v>1.1239999999999999E-10</c:v>
                </c:pt>
                <c:pt idx="12">
                  <c:v>1.9050000000000001E-11</c:v>
                </c:pt>
                <c:pt idx="13">
                  <c:v>6.8169999999999997E-12</c:v>
                </c:pt>
                <c:pt idx="14">
                  <c:v>3.3189999999999999E-12</c:v>
                </c:pt>
                <c:pt idx="15">
                  <c:v>1.8409999999999999E-12</c:v>
                </c:pt>
                <c:pt idx="16">
                  <c:v>1.103E-12</c:v>
                </c:pt>
                <c:pt idx="17">
                  <c:v>6.9540000000000005E-13</c:v>
                </c:pt>
                <c:pt idx="18">
                  <c:v>4.5440000000000001E-13</c:v>
                </c:pt>
                <c:pt idx="19">
                  <c:v>3.0500000000000001E-13</c:v>
                </c:pt>
                <c:pt idx="20">
                  <c:v>2.0909999999999999E-13</c:v>
                </c:pt>
                <c:pt idx="21">
                  <c:v>1.4589999999999999E-13</c:v>
                </c:pt>
                <c:pt idx="22">
                  <c:v>1.0340000000000001E-13</c:v>
                </c:pt>
                <c:pt idx="23">
                  <c:v>7.4189999999999997E-14</c:v>
                </c:pt>
                <c:pt idx="24">
                  <c:v>5.388E-14</c:v>
                </c:pt>
                <c:pt idx="25">
                  <c:v>3.9549999999999999E-14</c:v>
                </c:pt>
                <c:pt idx="26">
                  <c:v>2.9299999999999999E-14</c:v>
                </c:pt>
                <c:pt idx="27">
                  <c:v>2.19E-14</c:v>
                </c:pt>
                <c:pt idx="28">
                  <c:v>1.6490000000000001E-14</c:v>
                </c:pt>
                <c:pt idx="29">
                  <c:v>1.251E-14</c:v>
                </c:pt>
                <c:pt idx="30">
                  <c:v>9.5180000000000004E-15</c:v>
                </c:pt>
                <c:pt idx="31">
                  <c:v>7.3079999999999996E-15</c:v>
                </c:pt>
                <c:pt idx="32">
                  <c:v>5.6390000000000003E-15</c:v>
                </c:pt>
                <c:pt idx="33">
                  <c:v>4.3699999999999996E-15</c:v>
                </c:pt>
                <c:pt idx="34">
                  <c:v>3.4E-15</c:v>
                </c:pt>
                <c:pt idx="35">
                  <c:v>2.655E-15</c:v>
                </c:pt>
                <c:pt idx="36">
                  <c:v>2.0799999999999999E-15</c:v>
                </c:pt>
                <c:pt idx="37">
                  <c:v>1.6349999999999999E-15</c:v>
                </c:pt>
                <c:pt idx="38">
                  <c:v>1.288E-15</c:v>
                </c:pt>
                <c:pt idx="39">
                  <c:v>1.018E-15</c:v>
                </c:pt>
                <c:pt idx="40">
                  <c:v>8.0669999999999997E-16</c:v>
                </c:pt>
                <c:pt idx="41">
                  <c:v>6.4070000000000004E-16</c:v>
                </c:pt>
                <c:pt idx="42">
                  <c:v>5.1030000000000003E-16</c:v>
                </c:pt>
                <c:pt idx="43">
                  <c:v>4.0750000000000001E-16</c:v>
                </c:pt>
                <c:pt idx="44">
                  <c:v>3.263E-16</c:v>
                </c:pt>
                <c:pt idx="45">
                  <c:v>2.6210000000000001E-16</c:v>
                </c:pt>
                <c:pt idx="46">
                  <c:v>2.1109999999999999E-16</c:v>
                </c:pt>
                <c:pt idx="47">
                  <c:v>1.706E-16</c:v>
                </c:pt>
                <c:pt idx="48">
                  <c:v>1.3839999999999999E-16</c:v>
                </c:pt>
                <c:pt idx="49">
                  <c:v>1.1270000000000001E-16</c:v>
                </c:pt>
                <c:pt idx="50">
                  <c:v>9.2209999999999999E-17</c:v>
                </c:pt>
                <c:pt idx="51">
                  <c:v>7.5779999999999996E-17</c:v>
                </c:pt>
                <c:pt idx="52">
                  <c:v>6.2589999999999997E-17</c:v>
                </c:pt>
                <c:pt idx="53">
                  <c:v>5.1980000000000002E-17</c:v>
                </c:pt>
                <c:pt idx="54">
                  <c:v>4.3419999999999999E-17</c:v>
                </c:pt>
                <c:pt idx="55">
                  <c:v>3.6500000000000001E-17</c:v>
                </c:pt>
                <c:pt idx="56">
                  <c:v>3.0880000000000002E-17</c:v>
                </c:pt>
                <c:pt idx="57">
                  <c:v>2.6309999999999999E-17</c:v>
                </c:pt>
                <c:pt idx="58">
                  <c:v>2.2569999999999999E-17</c:v>
                </c:pt>
                <c:pt idx="59">
                  <c:v>1.9509999999999999E-17</c:v>
                </c:pt>
                <c:pt idx="60">
                  <c:v>1.699E-17</c:v>
                </c:pt>
                <c:pt idx="61">
                  <c:v>1.4899999999999999E-17</c:v>
                </c:pt>
                <c:pt idx="62">
                  <c:v>1.3159999999999999E-17</c:v>
                </c:pt>
                <c:pt idx="63">
                  <c:v>1.171E-17</c:v>
                </c:pt>
                <c:pt idx="64">
                  <c:v>1.048E-17</c:v>
                </c:pt>
                <c:pt idx="65">
                  <c:v>9.4479999999999993E-18</c:v>
                </c:pt>
                <c:pt idx="66">
                  <c:v>8.5660000000000005E-18</c:v>
                </c:pt>
                <c:pt idx="67">
                  <c:v>7.8090000000000006E-18</c:v>
                </c:pt>
                <c:pt idx="68">
                  <c:v>7.1559999999999995E-18</c:v>
                </c:pt>
                <c:pt idx="69">
                  <c:v>6.5879999999999999E-18</c:v>
                </c:pt>
                <c:pt idx="70">
                  <c:v>6.09E-18</c:v>
                </c:pt>
                <c:pt idx="71">
                  <c:v>5.6519999999999997E-18</c:v>
                </c:pt>
                <c:pt idx="72">
                  <c:v>5.2629999999999997E-18</c:v>
                </c:pt>
                <c:pt idx="73">
                  <c:v>4.9159999999999999E-18</c:v>
                </c:pt>
                <c:pt idx="74">
                  <c:v>4.6040000000000003E-18</c:v>
                </c:pt>
                <c:pt idx="75">
                  <c:v>4.3219999999999998E-18</c:v>
                </c:pt>
                <c:pt idx="76">
                  <c:v>4.0659999999999998E-18</c:v>
                </c:pt>
                <c:pt idx="77">
                  <c:v>3.8330000000000003E-18</c:v>
                </c:pt>
                <c:pt idx="78">
                  <c:v>3.6189999999999998E-18</c:v>
                </c:pt>
                <c:pt idx="79">
                  <c:v>3.422E-18</c:v>
                </c:pt>
                <c:pt idx="80">
                  <c:v>3.2389999999999999E-18</c:v>
                </c:pt>
                <c:pt idx="81">
                  <c:v>3.0710000000000001E-18</c:v>
                </c:pt>
                <c:pt idx="82">
                  <c:v>2.9140000000000001E-18</c:v>
                </c:pt>
                <c:pt idx="83">
                  <c:v>2.767E-18</c:v>
                </c:pt>
                <c:pt idx="84">
                  <c:v>2.6299999999999999E-18</c:v>
                </c:pt>
                <c:pt idx="85">
                  <c:v>2.5019999999999999E-18</c:v>
                </c:pt>
                <c:pt idx="86">
                  <c:v>2.3820000000000001E-18</c:v>
                </c:pt>
                <c:pt idx="87">
                  <c:v>2.269E-18</c:v>
                </c:pt>
                <c:pt idx="88">
                  <c:v>2.1620000000000001E-18</c:v>
                </c:pt>
                <c:pt idx="89">
                  <c:v>2.0619999999999999E-18</c:v>
                </c:pt>
                <c:pt idx="90">
                  <c:v>1.967E-18</c:v>
                </c:pt>
                <c:pt idx="91">
                  <c:v>1.8779999999999999E-18</c:v>
                </c:pt>
                <c:pt idx="92">
                  <c:v>1.793E-18</c:v>
                </c:pt>
                <c:pt idx="93">
                  <c:v>1.7130000000000001E-18</c:v>
                </c:pt>
                <c:pt idx="94">
                  <c:v>1.6380000000000001E-18</c:v>
                </c:pt>
                <c:pt idx="95">
                  <c:v>1.566E-18</c:v>
                </c:pt>
                <c:pt idx="96">
                  <c:v>1.498E-18</c:v>
                </c:pt>
                <c:pt idx="97">
                  <c:v>1.433E-18</c:v>
                </c:pt>
                <c:pt idx="98">
                  <c:v>1.3720000000000001E-18</c:v>
                </c:pt>
                <c:pt idx="99">
                  <c:v>1.3140000000000001E-18</c:v>
                </c:pt>
                <c:pt idx="100">
                  <c:v>1.259E-18</c:v>
                </c:pt>
              </c:numCache>
            </c:numRef>
          </c:xVal>
          <c:yVal>
            <c:numRef>
              <c:f>Thermosphere!$AD$26:$AD$126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C35F-4433-88F5-F4B4CEE03ED7}"/>
            </c:ext>
          </c:extLst>
        </c:ser>
        <c:ser>
          <c:idx val="2"/>
          <c:order val="1"/>
          <c:tx>
            <c:strRef>
              <c:f>Thermosphere!$AF$25</c:f>
              <c:strCache>
                <c:ptCount val="1"/>
                <c:pt idx="0">
                  <c:v>100</c:v>
                </c:pt>
              </c:strCache>
            </c:strRef>
          </c:tx>
          <c:marker>
            <c:symbol val="none"/>
          </c:marker>
          <c:xVal>
            <c:numRef>
              <c:f>Thermosphere!$AF$26:$AF$126</c:f>
              <c:numCache>
                <c:formatCode>0.00E+00</c:formatCode>
                <c:ptCount val="101"/>
                <c:pt idx="0">
                  <c:v>1.1670000000000001E-3</c:v>
                </c:pt>
                <c:pt idx="1">
                  <c:v>4.1550000000000002E-4</c:v>
                </c:pt>
                <c:pt idx="2">
                  <c:v>9.4419999999999994E-5</c:v>
                </c:pt>
                <c:pt idx="3">
                  <c:v>1.8110000000000001E-5</c:v>
                </c:pt>
                <c:pt idx="4">
                  <c:v>4.0559999999999998E-6</c:v>
                </c:pt>
                <c:pt idx="5">
                  <c:v>1.1090000000000001E-6</c:v>
                </c:pt>
                <c:pt idx="6">
                  <c:v>3.3340000000000001E-7</c:v>
                </c:pt>
                <c:pt idx="7">
                  <c:v>8.664E-8</c:v>
                </c:pt>
                <c:pt idx="8">
                  <c:v>1.8399999999999999E-8</c:v>
                </c:pt>
                <c:pt idx="9">
                  <c:v>3.3189999999999998E-9</c:v>
                </c:pt>
                <c:pt idx="10">
                  <c:v>5.7820000000000003E-10</c:v>
                </c:pt>
                <c:pt idx="11">
                  <c:v>1.115E-10</c:v>
                </c:pt>
                <c:pt idx="12">
                  <c:v>1.9320000000000001E-11</c:v>
                </c:pt>
                <c:pt idx="13">
                  <c:v>6.9119999999999996E-12</c:v>
                </c:pt>
                <c:pt idx="14">
                  <c:v>3.4149999999999999E-12</c:v>
                </c:pt>
                <c:pt idx="15">
                  <c:v>1.9489999999999999E-12</c:v>
                </c:pt>
                <c:pt idx="16">
                  <c:v>1.213E-12</c:v>
                </c:pt>
                <c:pt idx="17">
                  <c:v>8.0049999999999997E-13</c:v>
                </c:pt>
                <c:pt idx="18">
                  <c:v>5.5069999999999997E-13</c:v>
                </c:pt>
                <c:pt idx="19">
                  <c:v>3.9069999999999999E-13</c:v>
                </c:pt>
                <c:pt idx="20">
                  <c:v>2.8389999999999998E-13</c:v>
                </c:pt>
                <c:pt idx="21">
                  <c:v>2.102E-13</c:v>
                </c:pt>
                <c:pt idx="22">
                  <c:v>1.581E-13</c:v>
                </c:pt>
                <c:pt idx="23">
                  <c:v>1.204E-13</c:v>
                </c:pt>
                <c:pt idx="24">
                  <c:v>9.2770000000000005E-14</c:v>
                </c:pt>
                <c:pt idx="25">
                  <c:v>7.2139999999999996E-14</c:v>
                </c:pt>
                <c:pt idx="26">
                  <c:v>5.6569999999999999E-14</c:v>
                </c:pt>
                <c:pt idx="27">
                  <c:v>4.4700000000000001E-14</c:v>
                </c:pt>
                <c:pt idx="28">
                  <c:v>3.5549999999999997E-14</c:v>
                </c:pt>
                <c:pt idx="29">
                  <c:v>2.8450000000000001E-14</c:v>
                </c:pt>
                <c:pt idx="30">
                  <c:v>2.2829999999999999E-14</c:v>
                </c:pt>
                <c:pt idx="31">
                  <c:v>1.8460000000000001E-14</c:v>
                </c:pt>
                <c:pt idx="32">
                  <c:v>1.4999999999999999E-14</c:v>
                </c:pt>
                <c:pt idx="33">
                  <c:v>1.223E-14</c:v>
                </c:pt>
                <c:pt idx="34">
                  <c:v>1.001E-14</c:v>
                </c:pt>
                <c:pt idx="35">
                  <c:v>8.2249999999999993E-15</c:v>
                </c:pt>
                <c:pt idx="36">
                  <c:v>6.7759999999999997E-15</c:v>
                </c:pt>
                <c:pt idx="37">
                  <c:v>5.5979999999999999E-15</c:v>
                </c:pt>
                <c:pt idx="38">
                  <c:v>4.6360000000000004E-15</c:v>
                </c:pt>
                <c:pt idx="39">
                  <c:v>3.849E-15</c:v>
                </c:pt>
                <c:pt idx="40">
                  <c:v>3.202E-15</c:v>
                </c:pt>
                <c:pt idx="41">
                  <c:v>2.67E-15</c:v>
                </c:pt>
                <c:pt idx="42">
                  <c:v>2.2299999999999999E-15</c:v>
                </c:pt>
                <c:pt idx="43">
                  <c:v>1.866E-15</c:v>
                </c:pt>
                <c:pt idx="44">
                  <c:v>1.564E-15</c:v>
                </c:pt>
                <c:pt idx="45">
                  <c:v>1.313E-15</c:v>
                </c:pt>
                <c:pt idx="46">
                  <c:v>1.104E-15</c:v>
                </c:pt>
                <c:pt idx="47">
                  <c:v>9.2940000000000007E-16</c:v>
                </c:pt>
                <c:pt idx="48">
                  <c:v>7.8369999999999999E-16</c:v>
                </c:pt>
                <c:pt idx="49">
                  <c:v>6.6189999999999997E-16</c:v>
                </c:pt>
                <c:pt idx="50">
                  <c:v>5.5980000000000004E-16</c:v>
                </c:pt>
                <c:pt idx="51">
                  <c:v>4.7409999999999995E-16</c:v>
                </c:pt>
                <c:pt idx="52">
                  <c:v>4.0220000000000001E-16</c:v>
                </c:pt>
                <c:pt idx="53">
                  <c:v>3.4170000000000001E-16</c:v>
                </c:pt>
                <c:pt idx="54">
                  <c:v>2.9070000000000002E-16</c:v>
                </c:pt>
                <c:pt idx="55">
                  <c:v>2.4770000000000001E-16</c:v>
                </c:pt>
                <c:pt idx="56">
                  <c:v>2.1150000000000001E-16</c:v>
                </c:pt>
                <c:pt idx="57">
                  <c:v>1.8089999999999999E-16</c:v>
                </c:pt>
                <c:pt idx="58">
                  <c:v>1.55E-16</c:v>
                </c:pt>
                <c:pt idx="59">
                  <c:v>1.3310000000000001E-16</c:v>
                </c:pt>
                <c:pt idx="60">
                  <c:v>1.1450000000000001E-16</c:v>
                </c:pt>
                <c:pt idx="61">
                  <c:v>9.8699999999999994E-17</c:v>
                </c:pt>
                <c:pt idx="62">
                  <c:v>8.5300000000000001E-17</c:v>
                </c:pt>
                <c:pt idx="63">
                  <c:v>7.3900000000000003E-17</c:v>
                </c:pt>
                <c:pt idx="64">
                  <c:v>6.4190000000000001E-17</c:v>
                </c:pt>
                <c:pt idx="65">
                  <c:v>5.5910000000000005E-17</c:v>
                </c:pt>
                <c:pt idx="66">
                  <c:v>4.8840000000000002E-17</c:v>
                </c:pt>
                <c:pt idx="67">
                  <c:v>4.28E-17</c:v>
                </c:pt>
                <c:pt idx="68">
                  <c:v>3.7620000000000002E-17</c:v>
                </c:pt>
                <c:pt idx="69">
                  <c:v>3.3179999999999998E-17</c:v>
                </c:pt>
                <c:pt idx="70">
                  <c:v>2.9359999999999998E-17</c:v>
                </c:pt>
                <c:pt idx="71">
                  <c:v>2.608E-17</c:v>
                </c:pt>
                <c:pt idx="72">
                  <c:v>2.324E-17</c:v>
                </c:pt>
                <c:pt idx="73">
                  <c:v>2.08E-17</c:v>
                </c:pt>
                <c:pt idx="74">
                  <c:v>1.8679999999999999E-17</c:v>
                </c:pt>
                <c:pt idx="75">
                  <c:v>1.6830000000000001E-17</c:v>
                </c:pt>
                <c:pt idx="76">
                  <c:v>1.523E-17</c:v>
                </c:pt>
                <c:pt idx="77">
                  <c:v>1.384E-17</c:v>
                </c:pt>
                <c:pt idx="78">
                  <c:v>1.261E-17</c:v>
                </c:pt>
                <c:pt idx="79">
                  <c:v>1.154E-17</c:v>
                </c:pt>
                <c:pt idx="80">
                  <c:v>1.0600000000000001E-17</c:v>
                </c:pt>
                <c:pt idx="81">
                  <c:v>9.7680000000000007E-18</c:v>
                </c:pt>
                <c:pt idx="82">
                  <c:v>9.0319999999999994E-18</c:v>
                </c:pt>
                <c:pt idx="83">
                  <c:v>8.3789999999999999E-18</c:v>
                </c:pt>
                <c:pt idx="84">
                  <c:v>7.7960000000000007E-18</c:v>
                </c:pt>
                <c:pt idx="85">
                  <c:v>7.2760000000000004E-18</c:v>
                </c:pt>
                <c:pt idx="86">
                  <c:v>6.8089999999999997E-18</c:v>
                </c:pt>
                <c:pt idx="87">
                  <c:v>6.3880000000000002E-18</c:v>
                </c:pt>
                <c:pt idx="88">
                  <c:v>6.0090000000000002E-18</c:v>
                </c:pt>
                <c:pt idx="89">
                  <c:v>5.6640000000000001E-18</c:v>
                </c:pt>
                <c:pt idx="90">
                  <c:v>5.3510000000000003E-18</c:v>
                </c:pt>
                <c:pt idx="91">
                  <c:v>5.0649999999999996E-18</c:v>
                </c:pt>
                <c:pt idx="92">
                  <c:v>4.804E-18</c:v>
                </c:pt>
                <c:pt idx="93">
                  <c:v>4.5630000000000003E-18</c:v>
                </c:pt>
                <c:pt idx="94">
                  <c:v>4.3410000000000002E-18</c:v>
                </c:pt>
                <c:pt idx="95">
                  <c:v>4.1360000000000002E-18</c:v>
                </c:pt>
                <c:pt idx="96">
                  <c:v>3.9459999999999996E-18</c:v>
                </c:pt>
                <c:pt idx="97">
                  <c:v>3.7689999999999997E-18</c:v>
                </c:pt>
                <c:pt idx="98">
                  <c:v>3.6040000000000002E-18</c:v>
                </c:pt>
                <c:pt idx="99">
                  <c:v>3.4489999999999999E-18</c:v>
                </c:pt>
                <c:pt idx="100">
                  <c:v>3.3050000000000001E-18</c:v>
                </c:pt>
              </c:numCache>
            </c:numRef>
          </c:xVal>
          <c:yVal>
            <c:numRef>
              <c:f>Thermosphere!$AD$26:$AD$126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C35F-4433-88F5-F4B4CEE03ED7}"/>
            </c:ext>
          </c:extLst>
        </c:ser>
        <c:ser>
          <c:idx val="3"/>
          <c:order val="2"/>
          <c:tx>
            <c:strRef>
              <c:f>Thermosphere!$AG$25</c:f>
              <c:strCache>
                <c:ptCount val="1"/>
                <c:pt idx="0">
                  <c:v>150</c:v>
                </c:pt>
              </c:strCache>
            </c:strRef>
          </c:tx>
          <c:marker>
            <c:symbol val="none"/>
          </c:marker>
          <c:xVal>
            <c:numRef>
              <c:f>Thermosphere!$AG$26:$AG$126</c:f>
              <c:numCache>
                <c:formatCode>0.00E+00</c:formatCode>
                <c:ptCount val="101"/>
                <c:pt idx="0">
                  <c:v>1.1670000000000001E-3</c:v>
                </c:pt>
                <c:pt idx="1">
                  <c:v>4.1560000000000002E-4</c:v>
                </c:pt>
                <c:pt idx="2">
                  <c:v>9.4430000000000002E-5</c:v>
                </c:pt>
                <c:pt idx="3">
                  <c:v>1.8110000000000001E-5</c:v>
                </c:pt>
                <c:pt idx="4">
                  <c:v>4.0559999999999998E-6</c:v>
                </c:pt>
                <c:pt idx="5">
                  <c:v>1.1090000000000001E-6</c:v>
                </c:pt>
                <c:pt idx="6">
                  <c:v>3.3350000000000002E-7</c:v>
                </c:pt>
                <c:pt idx="7">
                  <c:v>8.664E-8</c:v>
                </c:pt>
                <c:pt idx="8">
                  <c:v>1.8369999999999998E-8</c:v>
                </c:pt>
                <c:pt idx="9">
                  <c:v>3.3189999999999998E-9</c:v>
                </c:pt>
                <c:pt idx="10">
                  <c:v>5.7639999999999999E-10</c:v>
                </c:pt>
                <c:pt idx="11">
                  <c:v>1.106E-10</c:v>
                </c:pt>
                <c:pt idx="12">
                  <c:v>1.9599999999999999E-11</c:v>
                </c:pt>
                <c:pt idx="13">
                  <c:v>7.0479999999999999E-12</c:v>
                </c:pt>
                <c:pt idx="14">
                  <c:v>3.5420000000000001E-12</c:v>
                </c:pt>
                <c:pt idx="15">
                  <c:v>2.0690000000000002E-12</c:v>
                </c:pt>
                <c:pt idx="16">
                  <c:v>1.3229999999999999E-12</c:v>
                </c:pt>
                <c:pt idx="17">
                  <c:v>8.9979999999999996E-13</c:v>
                </c:pt>
                <c:pt idx="18">
                  <c:v>6.3890000000000003E-13</c:v>
                </c:pt>
                <c:pt idx="19">
                  <c:v>4.684E-13</c:v>
                </c:pt>
                <c:pt idx="20">
                  <c:v>3.5200000000000001E-13</c:v>
                </c:pt>
                <c:pt idx="21">
                  <c:v>2.6959999999999998E-13</c:v>
                </c:pt>
                <c:pt idx="22">
                  <c:v>2.098E-13</c:v>
                </c:pt>
                <c:pt idx="23">
                  <c:v>1.6530000000000001E-13</c:v>
                </c:pt>
                <c:pt idx="24">
                  <c:v>1.3170000000000001E-13</c:v>
                </c:pt>
                <c:pt idx="25">
                  <c:v>1.058E-13</c:v>
                </c:pt>
                <c:pt idx="26">
                  <c:v>8.572E-14</c:v>
                </c:pt>
                <c:pt idx="27">
                  <c:v>6.9919999999999994E-14</c:v>
                </c:pt>
                <c:pt idx="28">
                  <c:v>5.7380000000000004E-14</c:v>
                </c:pt>
                <c:pt idx="29">
                  <c:v>4.7339999999999997E-14</c:v>
                </c:pt>
                <c:pt idx="30">
                  <c:v>3.9179999999999997E-14</c:v>
                </c:pt>
                <c:pt idx="31">
                  <c:v>3.264E-14</c:v>
                </c:pt>
                <c:pt idx="32">
                  <c:v>2.729E-14</c:v>
                </c:pt>
                <c:pt idx="33">
                  <c:v>2.291E-14</c:v>
                </c:pt>
                <c:pt idx="34">
                  <c:v>1.9289999999999999E-14</c:v>
                </c:pt>
                <c:pt idx="35">
                  <c:v>1.6289999999999999E-14</c:v>
                </c:pt>
                <c:pt idx="36">
                  <c:v>1.38E-14</c:v>
                </c:pt>
                <c:pt idx="37">
                  <c:v>1.172E-14</c:v>
                </c:pt>
                <c:pt idx="38">
                  <c:v>9.9749999999999998E-15</c:v>
                </c:pt>
                <c:pt idx="39">
                  <c:v>8.509E-15</c:v>
                </c:pt>
                <c:pt idx="40">
                  <c:v>7.2739999999999995E-15</c:v>
                </c:pt>
                <c:pt idx="41">
                  <c:v>6.2330000000000001E-15</c:v>
                </c:pt>
                <c:pt idx="42">
                  <c:v>5.3470000000000003E-15</c:v>
                </c:pt>
                <c:pt idx="43">
                  <c:v>4.5940000000000001E-15</c:v>
                </c:pt>
                <c:pt idx="44">
                  <c:v>3.954E-15</c:v>
                </c:pt>
                <c:pt idx="45">
                  <c:v>3.4069999999999999E-15</c:v>
                </c:pt>
                <c:pt idx="46">
                  <c:v>2.94E-15</c:v>
                </c:pt>
                <c:pt idx="47">
                  <c:v>2.5410000000000001E-15</c:v>
                </c:pt>
                <c:pt idx="48">
                  <c:v>2.1979999999999998E-15</c:v>
                </c:pt>
                <c:pt idx="49">
                  <c:v>1.9040000000000002E-15</c:v>
                </c:pt>
                <c:pt idx="50">
                  <c:v>1.651E-15</c:v>
                </c:pt>
                <c:pt idx="51">
                  <c:v>1.433E-15</c:v>
                </c:pt>
                <c:pt idx="52">
                  <c:v>1.2459999999999999E-15</c:v>
                </c:pt>
                <c:pt idx="53">
                  <c:v>1.0840000000000001E-15</c:v>
                </c:pt>
                <c:pt idx="54">
                  <c:v>9.4369999999999993E-16</c:v>
                </c:pt>
                <c:pt idx="55">
                  <c:v>8.226E-16</c:v>
                </c:pt>
                <c:pt idx="56">
                  <c:v>7.1770000000000001E-16</c:v>
                </c:pt>
                <c:pt idx="57">
                  <c:v>6.2680000000000005E-16</c:v>
                </c:pt>
                <c:pt idx="58">
                  <c:v>5.4789999999999999E-16</c:v>
                </c:pt>
                <c:pt idx="59">
                  <c:v>4.795E-16</c:v>
                </c:pt>
                <c:pt idx="60">
                  <c:v>4.2000000000000002E-16</c:v>
                </c:pt>
                <c:pt idx="61">
                  <c:v>3.682E-16</c:v>
                </c:pt>
                <c:pt idx="62">
                  <c:v>3.2320000000000001E-16</c:v>
                </c:pt>
                <c:pt idx="63">
                  <c:v>2.8399999999999998E-16</c:v>
                </c:pt>
                <c:pt idx="64">
                  <c:v>2.4979999999999999E-16</c:v>
                </c:pt>
                <c:pt idx="65">
                  <c:v>2.1990000000000001E-16</c:v>
                </c:pt>
                <c:pt idx="66">
                  <c:v>1.9390000000000001E-16</c:v>
                </c:pt>
                <c:pt idx="67">
                  <c:v>1.7110000000000001E-16</c:v>
                </c:pt>
                <c:pt idx="68">
                  <c:v>1.512E-16</c:v>
                </c:pt>
                <c:pt idx="69">
                  <c:v>1.338E-16</c:v>
                </c:pt>
                <c:pt idx="70">
                  <c:v>1.185E-16</c:v>
                </c:pt>
                <c:pt idx="71">
                  <c:v>1.052E-16</c:v>
                </c:pt>
                <c:pt idx="72">
                  <c:v>9.3459999999999994E-17</c:v>
                </c:pt>
                <c:pt idx="73">
                  <c:v>8.3170000000000003E-17</c:v>
                </c:pt>
                <c:pt idx="74">
                  <c:v>7.4129999999999996E-17</c:v>
                </c:pt>
                <c:pt idx="75">
                  <c:v>6.6179999999999998E-17</c:v>
                </c:pt>
                <c:pt idx="76">
                  <c:v>5.9189999999999994E-17</c:v>
                </c:pt>
                <c:pt idx="77">
                  <c:v>5.3030000000000002E-17</c:v>
                </c:pt>
                <c:pt idx="78">
                  <c:v>4.7599999999999999E-17</c:v>
                </c:pt>
                <c:pt idx="79">
                  <c:v>4.2809999999999999E-17</c:v>
                </c:pt>
                <c:pt idx="80">
                  <c:v>3.8569999999999997E-17</c:v>
                </c:pt>
                <c:pt idx="81">
                  <c:v>3.4829999999999997E-17</c:v>
                </c:pt>
                <c:pt idx="82">
                  <c:v>3.1519999999999999E-17</c:v>
                </c:pt>
                <c:pt idx="83">
                  <c:v>2.858E-17</c:v>
                </c:pt>
                <c:pt idx="84">
                  <c:v>2.5979999999999999E-17</c:v>
                </c:pt>
                <c:pt idx="85">
                  <c:v>2.3670000000000001E-17</c:v>
                </c:pt>
                <c:pt idx="86">
                  <c:v>2.1610000000000001E-17</c:v>
                </c:pt>
                <c:pt idx="87">
                  <c:v>1.9780000000000001E-17</c:v>
                </c:pt>
                <c:pt idx="88">
                  <c:v>1.8140000000000001E-17</c:v>
                </c:pt>
                <c:pt idx="89">
                  <c:v>1.6680000000000001E-17</c:v>
                </c:pt>
                <c:pt idx="90">
                  <c:v>1.538E-17</c:v>
                </c:pt>
                <c:pt idx="91">
                  <c:v>1.4210000000000001E-17</c:v>
                </c:pt>
                <c:pt idx="92">
                  <c:v>1.3159999999999999E-17</c:v>
                </c:pt>
                <c:pt idx="93">
                  <c:v>1.222E-17</c:v>
                </c:pt>
                <c:pt idx="94">
                  <c:v>1.137E-17</c:v>
                </c:pt>
                <c:pt idx="95">
                  <c:v>1.0600000000000001E-17</c:v>
                </c:pt>
                <c:pt idx="96">
                  <c:v>9.9100000000000004E-18</c:v>
                </c:pt>
                <c:pt idx="97">
                  <c:v>9.2830000000000006E-18</c:v>
                </c:pt>
                <c:pt idx="98">
                  <c:v>8.7150000000000002E-18</c:v>
                </c:pt>
                <c:pt idx="99">
                  <c:v>8.1980000000000006E-18</c:v>
                </c:pt>
                <c:pt idx="100">
                  <c:v>7.7270000000000006E-18</c:v>
                </c:pt>
              </c:numCache>
            </c:numRef>
          </c:xVal>
          <c:yVal>
            <c:numRef>
              <c:f>Thermosphere!$AD$26:$AD$126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C35F-4433-88F5-F4B4CEE03ED7}"/>
            </c:ext>
          </c:extLst>
        </c:ser>
        <c:ser>
          <c:idx val="4"/>
          <c:order val="3"/>
          <c:tx>
            <c:strRef>
              <c:f>Thermosphere!$AH$25</c:f>
              <c:strCache>
                <c:ptCount val="1"/>
                <c:pt idx="0">
                  <c:v>200</c:v>
                </c:pt>
              </c:strCache>
            </c:strRef>
          </c:tx>
          <c:marker>
            <c:symbol val="none"/>
          </c:marker>
          <c:xVal>
            <c:numRef>
              <c:f>Thermosphere!$AH$26:$AH$126</c:f>
              <c:numCache>
                <c:formatCode>0.00E+00</c:formatCode>
                <c:ptCount val="101"/>
                <c:pt idx="0">
                  <c:v>1.1670000000000001E-3</c:v>
                </c:pt>
                <c:pt idx="1">
                  <c:v>4.1550000000000002E-4</c:v>
                </c:pt>
                <c:pt idx="2">
                  <c:v>9.4419999999999994E-5</c:v>
                </c:pt>
                <c:pt idx="3">
                  <c:v>1.8110000000000001E-5</c:v>
                </c:pt>
                <c:pt idx="4">
                  <c:v>4.0559999999999998E-6</c:v>
                </c:pt>
                <c:pt idx="5">
                  <c:v>1.1090000000000001E-6</c:v>
                </c:pt>
                <c:pt idx="6">
                  <c:v>3.3340000000000001E-7</c:v>
                </c:pt>
                <c:pt idx="7">
                  <c:v>8.6620000000000004E-8</c:v>
                </c:pt>
                <c:pt idx="8">
                  <c:v>1.8329999999999999E-8</c:v>
                </c:pt>
                <c:pt idx="9">
                  <c:v>3.3179999999999999E-9</c:v>
                </c:pt>
                <c:pt idx="10">
                  <c:v>5.744E-10</c:v>
                </c:pt>
                <c:pt idx="11">
                  <c:v>1.0970000000000001E-10</c:v>
                </c:pt>
                <c:pt idx="12">
                  <c:v>1.9909999999999999E-11</c:v>
                </c:pt>
                <c:pt idx="13">
                  <c:v>7.2050000000000001E-12</c:v>
                </c:pt>
                <c:pt idx="14">
                  <c:v>3.6819999999999999E-12</c:v>
                </c:pt>
                <c:pt idx="15">
                  <c:v>2.197E-12</c:v>
                </c:pt>
                <c:pt idx="16">
                  <c:v>1.4379999999999999E-12</c:v>
                </c:pt>
                <c:pt idx="17">
                  <c:v>1.0010000000000001E-12</c:v>
                </c:pt>
                <c:pt idx="18">
                  <c:v>7.2800000000000003E-13</c:v>
                </c:pt>
                <c:pt idx="19">
                  <c:v>5.4690000000000002E-13</c:v>
                </c:pt>
                <c:pt idx="20">
                  <c:v>4.2109999999999999E-13</c:v>
                </c:pt>
                <c:pt idx="21">
                  <c:v>3.3039999999999999E-13</c:v>
                </c:pt>
                <c:pt idx="22">
                  <c:v>2.633E-13</c:v>
                </c:pt>
                <c:pt idx="23">
                  <c:v>2.1240000000000001E-13</c:v>
                </c:pt>
                <c:pt idx="24">
                  <c:v>1.7309999999999999E-13</c:v>
                </c:pt>
                <c:pt idx="25">
                  <c:v>1.4219999999999999E-13</c:v>
                </c:pt>
                <c:pt idx="26">
                  <c:v>1.1779999999999999E-13</c:v>
                </c:pt>
                <c:pt idx="27">
                  <c:v>9.8129999999999994E-14</c:v>
                </c:pt>
                <c:pt idx="28">
                  <c:v>8.2229999999999994E-14</c:v>
                </c:pt>
                <c:pt idx="29">
                  <c:v>6.9240000000000003E-14</c:v>
                </c:pt>
                <c:pt idx="30">
                  <c:v>5.8470000000000002E-14</c:v>
                </c:pt>
                <c:pt idx="31">
                  <c:v>4.966E-14</c:v>
                </c:pt>
                <c:pt idx="32">
                  <c:v>4.2330000000000001E-14</c:v>
                </c:pt>
                <c:pt idx="33">
                  <c:v>3.62E-14</c:v>
                </c:pt>
                <c:pt idx="34">
                  <c:v>3.1049999999999998E-14</c:v>
                </c:pt>
                <c:pt idx="35">
                  <c:v>2.6699999999999999E-14</c:v>
                </c:pt>
                <c:pt idx="36">
                  <c:v>2.3019999999999999E-14</c:v>
                </c:pt>
                <c:pt idx="37">
                  <c:v>1.9890000000000001E-14</c:v>
                </c:pt>
                <c:pt idx="38">
                  <c:v>1.723E-14</c:v>
                </c:pt>
                <c:pt idx="39">
                  <c:v>1.4949999999999999E-14</c:v>
                </c:pt>
                <c:pt idx="40">
                  <c:v>1.3E-14</c:v>
                </c:pt>
                <c:pt idx="41">
                  <c:v>1.1330000000000001E-14</c:v>
                </c:pt>
                <c:pt idx="42">
                  <c:v>9.8860000000000001E-15</c:v>
                </c:pt>
                <c:pt idx="43">
                  <c:v>8.6360000000000007E-15</c:v>
                </c:pt>
                <c:pt idx="44">
                  <c:v>7.5550000000000007E-15</c:v>
                </c:pt>
                <c:pt idx="45">
                  <c:v>6.6189999999999997E-15</c:v>
                </c:pt>
                <c:pt idx="46">
                  <c:v>5.8050000000000003E-15</c:v>
                </c:pt>
                <c:pt idx="47">
                  <c:v>5.0979999999999996E-15</c:v>
                </c:pt>
                <c:pt idx="48">
                  <c:v>4.4819999999999999E-15</c:v>
                </c:pt>
                <c:pt idx="49">
                  <c:v>3.945E-15</c:v>
                </c:pt>
                <c:pt idx="50">
                  <c:v>3.4760000000000001E-15</c:v>
                </c:pt>
                <c:pt idx="51">
                  <c:v>3.0660000000000001E-15</c:v>
                </c:pt>
                <c:pt idx="52">
                  <c:v>2.707E-15</c:v>
                </c:pt>
                <c:pt idx="53">
                  <c:v>2.3919999999999998E-15</c:v>
                </c:pt>
                <c:pt idx="54">
                  <c:v>2.1149999999999999E-15</c:v>
                </c:pt>
                <c:pt idx="55">
                  <c:v>1.872E-15</c:v>
                </c:pt>
                <c:pt idx="56">
                  <c:v>1.6579999999999999E-15</c:v>
                </c:pt>
                <c:pt idx="57">
                  <c:v>1.47E-15</c:v>
                </c:pt>
                <c:pt idx="58">
                  <c:v>1.3040000000000001E-15</c:v>
                </c:pt>
                <c:pt idx="59">
                  <c:v>1.1580000000000001E-15</c:v>
                </c:pt>
                <c:pt idx="60">
                  <c:v>1.029E-15</c:v>
                </c:pt>
                <c:pt idx="61">
                  <c:v>9.1489999999999994E-16</c:v>
                </c:pt>
                <c:pt idx="62">
                  <c:v>8.1409999999999996E-16</c:v>
                </c:pt>
                <c:pt idx="63">
                  <c:v>7.2490000000000001E-16</c:v>
                </c:pt>
                <c:pt idx="64">
                  <c:v>6.459E-16</c:v>
                </c:pt>
                <c:pt idx="65">
                  <c:v>5.7599999999999999E-16</c:v>
                </c:pt>
                <c:pt idx="66">
                  <c:v>5.1399999999999997E-16</c:v>
                </c:pt>
                <c:pt idx="67">
                  <c:v>4.5899999999999996E-16</c:v>
                </c:pt>
                <c:pt idx="68">
                  <c:v>4.1019999999999999E-16</c:v>
                </c:pt>
                <c:pt idx="69">
                  <c:v>3.6690000000000001E-16</c:v>
                </c:pt>
                <c:pt idx="70">
                  <c:v>3.2840000000000002E-16</c:v>
                </c:pt>
                <c:pt idx="71">
                  <c:v>2.9409999999999999E-16</c:v>
                </c:pt>
                <c:pt idx="72">
                  <c:v>2.6369999999999998E-16</c:v>
                </c:pt>
                <c:pt idx="73">
                  <c:v>2.3659999999999999E-16</c:v>
                </c:pt>
                <c:pt idx="74">
                  <c:v>2.1240000000000001E-16</c:v>
                </c:pt>
                <c:pt idx="75">
                  <c:v>1.9090000000000001E-16</c:v>
                </c:pt>
                <c:pt idx="76">
                  <c:v>1.7170000000000001E-16</c:v>
                </c:pt>
                <c:pt idx="77">
                  <c:v>1.5459999999999999E-16</c:v>
                </c:pt>
                <c:pt idx="78">
                  <c:v>1.3929999999999999E-16</c:v>
                </c:pt>
                <c:pt idx="79">
                  <c:v>1.2560000000000001E-16</c:v>
                </c:pt>
                <c:pt idx="80">
                  <c:v>1.134E-16</c:v>
                </c:pt>
                <c:pt idx="81">
                  <c:v>1.025E-16</c:v>
                </c:pt>
                <c:pt idx="82">
                  <c:v>9.2750000000000003E-17</c:v>
                </c:pt>
                <c:pt idx="83">
                  <c:v>8.4009999999999996E-17</c:v>
                </c:pt>
                <c:pt idx="84">
                  <c:v>7.618E-17</c:v>
                </c:pt>
                <c:pt idx="85">
                  <c:v>6.9159999999999999E-17</c:v>
                </c:pt>
                <c:pt idx="86">
                  <c:v>6.286E-17</c:v>
                </c:pt>
                <c:pt idx="87">
                  <c:v>5.7209999999999997E-17</c:v>
                </c:pt>
                <c:pt idx="88">
                  <c:v>5.2140000000000001E-17</c:v>
                </c:pt>
                <c:pt idx="89">
                  <c:v>4.7570000000000002E-17</c:v>
                </c:pt>
                <c:pt idx="90">
                  <c:v>4.3470000000000001E-17</c:v>
                </c:pt>
                <c:pt idx="91">
                  <c:v>3.9780000000000002E-17</c:v>
                </c:pt>
                <c:pt idx="92">
                  <c:v>3.6449999999999999E-17</c:v>
                </c:pt>
                <c:pt idx="93">
                  <c:v>3.345E-17</c:v>
                </c:pt>
                <c:pt idx="94">
                  <c:v>3.075E-17</c:v>
                </c:pt>
                <c:pt idx="95">
                  <c:v>2.8309999999999998E-17</c:v>
                </c:pt>
                <c:pt idx="96">
                  <c:v>2.6100000000000001E-17</c:v>
                </c:pt>
                <c:pt idx="97">
                  <c:v>2.41E-17</c:v>
                </c:pt>
                <c:pt idx="98">
                  <c:v>2.2290000000000001E-17</c:v>
                </c:pt>
                <c:pt idx="99">
                  <c:v>2.0659999999999999E-17</c:v>
                </c:pt>
                <c:pt idx="100">
                  <c:v>1.9169999999999999E-17</c:v>
                </c:pt>
              </c:numCache>
            </c:numRef>
          </c:xVal>
          <c:yVal>
            <c:numRef>
              <c:f>Thermosphere!$AD$26:$AD$126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3-C35F-4433-88F5-F4B4CEE03ED7}"/>
            </c:ext>
          </c:extLst>
        </c:ser>
        <c:dLbls>
          <c:showLegendKey val="0"/>
          <c:showVal val="0"/>
          <c:showCatName val="0"/>
          <c:showSerName val="0"/>
          <c:showPercent val="0"/>
          <c:showBubbleSize val="0"/>
        </c:dLbls>
        <c:axId val="101405440"/>
        <c:axId val="101407360"/>
      </c:scatterChart>
      <c:valAx>
        <c:axId val="101405440"/>
        <c:scaling>
          <c:logBase val="10"/>
          <c:orientation val="minMax"/>
          <c:max val="1E-13"/>
        </c:scaling>
        <c:delete val="0"/>
        <c:axPos val="b"/>
        <c:title>
          <c:tx>
            <c:rich>
              <a:bodyPr/>
              <a:lstStyle/>
              <a:p>
                <a:pPr>
                  <a:defRPr/>
                </a:pPr>
                <a:r>
                  <a:rPr lang="en-US"/>
                  <a:t>Density (g cm</a:t>
                </a:r>
                <a:r>
                  <a:rPr lang="en-US" baseline="30000"/>
                  <a:t>-3</a:t>
                </a:r>
                <a:r>
                  <a:rPr lang="en-US"/>
                  <a:t>)</a:t>
                </a:r>
              </a:p>
            </c:rich>
          </c:tx>
          <c:overlay val="0"/>
        </c:title>
        <c:numFmt formatCode="0.E+00" sourceLinked="0"/>
        <c:majorTickMark val="out"/>
        <c:minorTickMark val="none"/>
        <c:tickLblPos val="nextTo"/>
        <c:crossAx val="101407360"/>
        <c:crosses val="autoZero"/>
        <c:crossBetween val="midCat"/>
      </c:valAx>
      <c:valAx>
        <c:axId val="101407360"/>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101405440"/>
        <c:crossesAt val="9.9999999999999995E-21"/>
        <c:crossBetween val="midCat"/>
      </c:valAx>
    </c:plotArea>
    <c:legend>
      <c:legendPos val="r"/>
      <c:layout>
        <c:manualLayout>
          <c:xMode val="edge"/>
          <c:yMode val="edge"/>
          <c:x val="0.71676133573727097"/>
          <c:y val="0.19538442042198301"/>
          <c:w val="0.17940476190476201"/>
          <c:h val="0.28703037120359998"/>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Day</a:t>
            </a:r>
            <a:r>
              <a:rPr lang="en-US" baseline="0"/>
              <a:t> MSIS Model</a:t>
            </a:r>
            <a:endParaRPr lang="en-US"/>
          </a:p>
        </c:rich>
      </c:tx>
      <c:overlay val="0"/>
    </c:title>
    <c:autoTitleDeleted val="0"/>
    <c:plotArea>
      <c:layout/>
      <c:scatterChart>
        <c:scatterStyle val="smoothMarker"/>
        <c:varyColors val="0"/>
        <c:ser>
          <c:idx val="1"/>
          <c:order val="0"/>
          <c:tx>
            <c:strRef>
              <c:f>Thermosphere!$AI$25</c:f>
              <c:strCache>
                <c:ptCount val="1"/>
                <c:pt idx="0">
                  <c:v>50</c:v>
                </c:pt>
              </c:strCache>
            </c:strRef>
          </c:tx>
          <c:marker>
            <c:symbol val="none"/>
          </c:marker>
          <c:xVal>
            <c:numRef>
              <c:f>Thermosphere!$AI$26:$AI$126</c:f>
              <c:numCache>
                <c:formatCode>General</c:formatCode>
                <c:ptCount val="101"/>
                <c:pt idx="0">
                  <c:v>299.5</c:v>
                </c:pt>
                <c:pt idx="1">
                  <c:v>237.9</c:v>
                </c:pt>
                <c:pt idx="2">
                  <c:v>206.9</c:v>
                </c:pt>
                <c:pt idx="3">
                  <c:v>230.3</c:v>
                </c:pt>
                <c:pt idx="4">
                  <c:v>258.5</c:v>
                </c:pt>
                <c:pt idx="5">
                  <c:v>267.89999999999998</c:v>
                </c:pt>
                <c:pt idx="6">
                  <c:v>242.2</c:v>
                </c:pt>
                <c:pt idx="7">
                  <c:v>212.4</c:v>
                </c:pt>
                <c:pt idx="8">
                  <c:v>195.2</c:v>
                </c:pt>
                <c:pt idx="9">
                  <c:v>188.8</c:v>
                </c:pt>
                <c:pt idx="10">
                  <c:v>202</c:v>
                </c:pt>
                <c:pt idx="11">
                  <c:v>205.7</c:v>
                </c:pt>
                <c:pt idx="12">
                  <c:v>352.8</c:v>
                </c:pt>
                <c:pt idx="13">
                  <c:v>477.6</c:v>
                </c:pt>
                <c:pt idx="14">
                  <c:v>551.6</c:v>
                </c:pt>
                <c:pt idx="15">
                  <c:v>602.6</c:v>
                </c:pt>
                <c:pt idx="16">
                  <c:v>637.70000000000005</c:v>
                </c:pt>
                <c:pt idx="17">
                  <c:v>661.9</c:v>
                </c:pt>
                <c:pt idx="18">
                  <c:v>678.6</c:v>
                </c:pt>
                <c:pt idx="19">
                  <c:v>690.1</c:v>
                </c:pt>
                <c:pt idx="20">
                  <c:v>698.1</c:v>
                </c:pt>
                <c:pt idx="21">
                  <c:v>703.7</c:v>
                </c:pt>
                <c:pt idx="22">
                  <c:v>707.5</c:v>
                </c:pt>
                <c:pt idx="23">
                  <c:v>710.2</c:v>
                </c:pt>
                <c:pt idx="24">
                  <c:v>712</c:v>
                </c:pt>
                <c:pt idx="25">
                  <c:v>713.3</c:v>
                </c:pt>
                <c:pt idx="26">
                  <c:v>714.2</c:v>
                </c:pt>
                <c:pt idx="27">
                  <c:v>714.9</c:v>
                </c:pt>
                <c:pt idx="28">
                  <c:v>715.3</c:v>
                </c:pt>
                <c:pt idx="29">
                  <c:v>715.6</c:v>
                </c:pt>
                <c:pt idx="30">
                  <c:v>715.8</c:v>
                </c:pt>
                <c:pt idx="31">
                  <c:v>716</c:v>
                </c:pt>
                <c:pt idx="32">
                  <c:v>716.1</c:v>
                </c:pt>
                <c:pt idx="33">
                  <c:v>716.1</c:v>
                </c:pt>
                <c:pt idx="34">
                  <c:v>716.2</c:v>
                </c:pt>
                <c:pt idx="35">
                  <c:v>716.2</c:v>
                </c:pt>
                <c:pt idx="36">
                  <c:v>716.3</c:v>
                </c:pt>
                <c:pt idx="37">
                  <c:v>716.3</c:v>
                </c:pt>
                <c:pt idx="38">
                  <c:v>716.3</c:v>
                </c:pt>
                <c:pt idx="39">
                  <c:v>716.3</c:v>
                </c:pt>
                <c:pt idx="40">
                  <c:v>716.3</c:v>
                </c:pt>
                <c:pt idx="41">
                  <c:v>716.3</c:v>
                </c:pt>
                <c:pt idx="42">
                  <c:v>716.3</c:v>
                </c:pt>
                <c:pt idx="43">
                  <c:v>716.3</c:v>
                </c:pt>
                <c:pt idx="44">
                  <c:v>716.3</c:v>
                </c:pt>
                <c:pt idx="45">
                  <c:v>716.3</c:v>
                </c:pt>
                <c:pt idx="46">
                  <c:v>716.3</c:v>
                </c:pt>
                <c:pt idx="47">
                  <c:v>716.3</c:v>
                </c:pt>
                <c:pt idx="48">
                  <c:v>716.3</c:v>
                </c:pt>
                <c:pt idx="49">
                  <c:v>716.3</c:v>
                </c:pt>
                <c:pt idx="50">
                  <c:v>716.3</c:v>
                </c:pt>
                <c:pt idx="51">
                  <c:v>716.3</c:v>
                </c:pt>
                <c:pt idx="52">
                  <c:v>716.3</c:v>
                </c:pt>
                <c:pt idx="53">
                  <c:v>716.3</c:v>
                </c:pt>
                <c:pt idx="54">
                  <c:v>716.3</c:v>
                </c:pt>
                <c:pt idx="55">
                  <c:v>716.3</c:v>
                </c:pt>
                <c:pt idx="56">
                  <c:v>716.3</c:v>
                </c:pt>
                <c:pt idx="57">
                  <c:v>716.3</c:v>
                </c:pt>
                <c:pt idx="58">
                  <c:v>716.3</c:v>
                </c:pt>
                <c:pt idx="59">
                  <c:v>716.3</c:v>
                </c:pt>
                <c:pt idx="60">
                  <c:v>716.3</c:v>
                </c:pt>
                <c:pt idx="61">
                  <c:v>716.3</c:v>
                </c:pt>
                <c:pt idx="62">
                  <c:v>716.3</c:v>
                </c:pt>
                <c:pt idx="63">
                  <c:v>716.3</c:v>
                </c:pt>
                <c:pt idx="64">
                  <c:v>716.3</c:v>
                </c:pt>
                <c:pt idx="65">
                  <c:v>716.3</c:v>
                </c:pt>
                <c:pt idx="66">
                  <c:v>716.3</c:v>
                </c:pt>
                <c:pt idx="67">
                  <c:v>716.3</c:v>
                </c:pt>
                <c:pt idx="68">
                  <c:v>716.3</c:v>
                </c:pt>
                <c:pt idx="69">
                  <c:v>716.3</c:v>
                </c:pt>
                <c:pt idx="70">
                  <c:v>716.3</c:v>
                </c:pt>
                <c:pt idx="71">
                  <c:v>716.3</c:v>
                </c:pt>
                <c:pt idx="72">
                  <c:v>716.3</c:v>
                </c:pt>
                <c:pt idx="73">
                  <c:v>716.3</c:v>
                </c:pt>
                <c:pt idx="74">
                  <c:v>716.3</c:v>
                </c:pt>
                <c:pt idx="75">
                  <c:v>716.3</c:v>
                </c:pt>
                <c:pt idx="76">
                  <c:v>716.3</c:v>
                </c:pt>
                <c:pt idx="77">
                  <c:v>716.3</c:v>
                </c:pt>
                <c:pt idx="78">
                  <c:v>716.3</c:v>
                </c:pt>
                <c:pt idx="79">
                  <c:v>716.3</c:v>
                </c:pt>
                <c:pt idx="80">
                  <c:v>716.3</c:v>
                </c:pt>
                <c:pt idx="81">
                  <c:v>716.3</c:v>
                </c:pt>
                <c:pt idx="82">
                  <c:v>716.3</c:v>
                </c:pt>
                <c:pt idx="83">
                  <c:v>716.3</c:v>
                </c:pt>
                <c:pt idx="84">
                  <c:v>716.3</c:v>
                </c:pt>
                <c:pt idx="85">
                  <c:v>716.3</c:v>
                </c:pt>
                <c:pt idx="86">
                  <c:v>716.3</c:v>
                </c:pt>
                <c:pt idx="87">
                  <c:v>716.3</c:v>
                </c:pt>
                <c:pt idx="88">
                  <c:v>716.3</c:v>
                </c:pt>
                <c:pt idx="89">
                  <c:v>716.3</c:v>
                </c:pt>
                <c:pt idx="90">
                  <c:v>716.3</c:v>
                </c:pt>
                <c:pt idx="91">
                  <c:v>716.3</c:v>
                </c:pt>
                <c:pt idx="92">
                  <c:v>716.3</c:v>
                </c:pt>
                <c:pt idx="93">
                  <c:v>716.3</c:v>
                </c:pt>
                <c:pt idx="94">
                  <c:v>716.3</c:v>
                </c:pt>
                <c:pt idx="95">
                  <c:v>716.3</c:v>
                </c:pt>
                <c:pt idx="96">
                  <c:v>716.3</c:v>
                </c:pt>
                <c:pt idx="97">
                  <c:v>716.3</c:v>
                </c:pt>
                <c:pt idx="98">
                  <c:v>716.3</c:v>
                </c:pt>
                <c:pt idx="99">
                  <c:v>716.3</c:v>
                </c:pt>
                <c:pt idx="100">
                  <c:v>716.3</c:v>
                </c:pt>
              </c:numCache>
            </c:numRef>
          </c:xVal>
          <c:yVal>
            <c:numRef>
              <c:f>Thermosphere!$AD$26:$AD$126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FC67-49E0-A502-B7A8C3695BF4}"/>
            </c:ext>
          </c:extLst>
        </c:ser>
        <c:ser>
          <c:idx val="2"/>
          <c:order val="1"/>
          <c:tx>
            <c:strRef>
              <c:f>Thermosphere!$AJ$25</c:f>
              <c:strCache>
                <c:ptCount val="1"/>
                <c:pt idx="0">
                  <c:v>100</c:v>
                </c:pt>
              </c:strCache>
            </c:strRef>
          </c:tx>
          <c:marker>
            <c:symbol val="none"/>
          </c:marker>
          <c:xVal>
            <c:numRef>
              <c:f>Thermosphere!$AJ$26:$AJ$126</c:f>
              <c:numCache>
                <c:formatCode>General</c:formatCode>
                <c:ptCount val="101"/>
                <c:pt idx="0">
                  <c:v>299.5</c:v>
                </c:pt>
                <c:pt idx="1">
                  <c:v>237.9</c:v>
                </c:pt>
                <c:pt idx="2">
                  <c:v>206.9</c:v>
                </c:pt>
                <c:pt idx="3">
                  <c:v>230.3</c:v>
                </c:pt>
                <c:pt idx="4">
                  <c:v>258.5</c:v>
                </c:pt>
                <c:pt idx="5">
                  <c:v>267.89999999999998</c:v>
                </c:pt>
                <c:pt idx="6">
                  <c:v>242.2</c:v>
                </c:pt>
                <c:pt idx="7">
                  <c:v>212.4</c:v>
                </c:pt>
                <c:pt idx="8">
                  <c:v>195.3</c:v>
                </c:pt>
                <c:pt idx="9">
                  <c:v>188.8</c:v>
                </c:pt>
                <c:pt idx="10">
                  <c:v>202</c:v>
                </c:pt>
                <c:pt idx="11">
                  <c:v>210</c:v>
                </c:pt>
                <c:pt idx="12">
                  <c:v>364.3</c:v>
                </c:pt>
                <c:pt idx="13">
                  <c:v>511.8</c:v>
                </c:pt>
                <c:pt idx="14">
                  <c:v>612.70000000000005</c:v>
                </c:pt>
                <c:pt idx="15">
                  <c:v>690.3</c:v>
                </c:pt>
                <c:pt idx="16">
                  <c:v>750.2</c:v>
                </c:pt>
                <c:pt idx="17">
                  <c:v>796.3</c:v>
                </c:pt>
                <c:pt idx="18">
                  <c:v>831.8</c:v>
                </c:pt>
                <c:pt idx="19">
                  <c:v>859.3</c:v>
                </c:pt>
                <c:pt idx="20">
                  <c:v>880.5</c:v>
                </c:pt>
                <c:pt idx="21">
                  <c:v>896.9</c:v>
                </c:pt>
                <c:pt idx="22">
                  <c:v>909.6</c:v>
                </c:pt>
                <c:pt idx="23">
                  <c:v>919.5</c:v>
                </c:pt>
                <c:pt idx="24">
                  <c:v>927.1</c:v>
                </c:pt>
                <c:pt idx="25">
                  <c:v>933</c:v>
                </c:pt>
                <c:pt idx="26">
                  <c:v>937.6</c:v>
                </c:pt>
                <c:pt idx="27">
                  <c:v>941.2</c:v>
                </c:pt>
                <c:pt idx="28">
                  <c:v>943.9</c:v>
                </c:pt>
                <c:pt idx="29">
                  <c:v>946.1</c:v>
                </c:pt>
                <c:pt idx="30">
                  <c:v>947.8</c:v>
                </c:pt>
                <c:pt idx="31">
                  <c:v>949.1</c:v>
                </c:pt>
                <c:pt idx="32">
                  <c:v>950.1</c:v>
                </c:pt>
                <c:pt idx="33">
                  <c:v>950.9</c:v>
                </c:pt>
                <c:pt idx="34">
                  <c:v>951.5</c:v>
                </c:pt>
                <c:pt idx="35">
                  <c:v>952</c:v>
                </c:pt>
                <c:pt idx="36">
                  <c:v>952.4</c:v>
                </c:pt>
                <c:pt idx="37">
                  <c:v>952.7</c:v>
                </c:pt>
                <c:pt idx="38">
                  <c:v>952.9</c:v>
                </c:pt>
                <c:pt idx="39">
                  <c:v>953.1</c:v>
                </c:pt>
                <c:pt idx="40">
                  <c:v>953.2</c:v>
                </c:pt>
                <c:pt idx="41">
                  <c:v>953.4</c:v>
                </c:pt>
                <c:pt idx="42">
                  <c:v>953.4</c:v>
                </c:pt>
                <c:pt idx="43">
                  <c:v>953.5</c:v>
                </c:pt>
                <c:pt idx="44">
                  <c:v>953.6</c:v>
                </c:pt>
                <c:pt idx="45">
                  <c:v>953.6</c:v>
                </c:pt>
                <c:pt idx="46">
                  <c:v>953.6</c:v>
                </c:pt>
                <c:pt idx="47">
                  <c:v>953.7</c:v>
                </c:pt>
                <c:pt idx="48">
                  <c:v>953.7</c:v>
                </c:pt>
                <c:pt idx="49">
                  <c:v>953.7</c:v>
                </c:pt>
                <c:pt idx="50">
                  <c:v>953.7</c:v>
                </c:pt>
                <c:pt idx="51">
                  <c:v>953.7</c:v>
                </c:pt>
                <c:pt idx="52">
                  <c:v>953.7</c:v>
                </c:pt>
                <c:pt idx="53">
                  <c:v>953.7</c:v>
                </c:pt>
                <c:pt idx="54">
                  <c:v>953.8</c:v>
                </c:pt>
                <c:pt idx="55">
                  <c:v>953.8</c:v>
                </c:pt>
                <c:pt idx="56">
                  <c:v>953.8</c:v>
                </c:pt>
                <c:pt idx="57">
                  <c:v>953.8</c:v>
                </c:pt>
                <c:pt idx="58">
                  <c:v>953.8</c:v>
                </c:pt>
                <c:pt idx="59">
                  <c:v>953.8</c:v>
                </c:pt>
                <c:pt idx="60">
                  <c:v>953.8</c:v>
                </c:pt>
                <c:pt idx="61">
                  <c:v>953.8</c:v>
                </c:pt>
                <c:pt idx="62">
                  <c:v>953.8</c:v>
                </c:pt>
                <c:pt idx="63">
                  <c:v>953.8</c:v>
                </c:pt>
                <c:pt idx="64">
                  <c:v>953.8</c:v>
                </c:pt>
                <c:pt idx="65">
                  <c:v>953.8</c:v>
                </c:pt>
                <c:pt idx="66">
                  <c:v>953.8</c:v>
                </c:pt>
                <c:pt idx="67">
                  <c:v>953.8</c:v>
                </c:pt>
                <c:pt idx="68">
                  <c:v>953.8</c:v>
                </c:pt>
                <c:pt idx="69">
                  <c:v>953.8</c:v>
                </c:pt>
                <c:pt idx="70">
                  <c:v>953.8</c:v>
                </c:pt>
                <c:pt idx="71">
                  <c:v>953.8</c:v>
                </c:pt>
                <c:pt idx="72">
                  <c:v>953.8</c:v>
                </c:pt>
                <c:pt idx="73">
                  <c:v>953.8</c:v>
                </c:pt>
                <c:pt idx="74">
                  <c:v>953.8</c:v>
                </c:pt>
                <c:pt idx="75">
                  <c:v>953.8</c:v>
                </c:pt>
                <c:pt idx="76">
                  <c:v>953.8</c:v>
                </c:pt>
                <c:pt idx="77">
                  <c:v>953.8</c:v>
                </c:pt>
                <c:pt idx="78">
                  <c:v>953.8</c:v>
                </c:pt>
                <c:pt idx="79">
                  <c:v>953.8</c:v>
                </c:pt>
                <c:pt idx="80">
                  <c:v>953.8</c:v>
                </c:pt>
                <c:pt idx="81">
                  <c:v>953.8</c:v>
                </c:pt>
                <c:pt idx="82">
                  <c:v>953.8</c:v>
                </c:pt>
                <c:pt idx="83">
                  <c:v>953.8</c:v>
                </c:pt>
                <c:pt idx="84">
                  <c:v>953.8</c:v>
                </c:pt>
                <c:pt idx="85">
                  <c:v>953.8</c:v>
                </c:pt>
                <c:pt idx="86">
                  <c:v>953.8</c:v>
                </c:pt>
                <c:pt idx="87">
                  <c:v>953.8</c:v>
                </c:pt>
                <c:pt idx="88">
                  <c:v>953.8</c:v>
                </c:pt>
                <c:pt idx="89">
                  <c:v>953.8</c:v>
                </c:pt>
                <c:pt idx="90">
                  <c:v>953.8</c:v>
                </c:pt>
                <c:pt idx="91">
                  <c:v>953.8</c:v>
                </c:pt>
                <c:pt idx="92">
                  <c:v>953.8</c:v>
                </c:pt>
                <c:pt idx="93">
                  <c:v>953.8</c:v>
                </c:pt>
                <c:pt idx="94">
                  <c:v>953.8</c:v>
                </c:pt>
                <c:pt idx="95">
                  <c:v>953.8</c:v>
                </c:pt>
                <c:pt idx="96">
                  <c:v>953.8</c:v>
                </c:pt>
                <c:pt idx="97">
                  <c:v>953.8</c:v>
                </c:pt>
                <c:pt idx="98">
                  <c:v>953.8</c:v>
                </c:pt>
                <c:pt idx="99">
                  <c:v>953.8</c:v>
                </c:pt>
                <c:pt idx="100">
                  <c:v>953.8</c:v>
                </c:pt>
              </c:numCache>
            </c:numRef>
          </c:xVal>
          <c:yVal>
            <c:numRef>
              <c:f>Thermosphere!$AD$26:$AD$126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FC67-49E0-A502-B7A8C3695BF4}"/>
            </c:ext>
          </c:extLst>
        </c:ser>
        <c:ser>
          <c:idx val="3"/>
          <c:order val="2"/>
          <c:tx>
            <c:strRef>
              <c:f>Thermosphere!$AK$25</c:f>
              <c:strCache>
                <c:ptCount val="1"/>
                <c:pt idx="0">
                  <c:v>150</c:v>
                </c:pt>
              </c:strCache>
            </c:strRef>
          </c:tx>
          <c:marker>
            <c:symbol val="none"/>
          </c:marker>
          <c:xVal>
            <c:numRef>
              <c:f>Thermosphere!$AK$26:$AK$126</c:f>
              <c:numCache>
                <c:formatCode>General</c:formatCode>
                <c:ptCount val="101"/>
                <c:pt idx="0">
                  <c:v>299.5</c:v>
                </c:pt>
                <c:pt idx="1">
                  <c:v>237.9</c:v>
                </c:pt>
                <c:pt idx="2">
                  <c:v>206.9</c:v>
                </c:pt>
                <c:pt idx="3">
                  <c:v>230.3</c:v>
                </c:pt>
                <c:pt idx="4">
                  <c:v>258.5</c:v>
                </c:pt>
                <c:pt idx="5">
                  <c:v>267.89999999999998</c:v>
                </c:pt>
                <c:pt idx="6">
                  <c:v>242.2</c:v>
                </c:pt>
                <c:pt idx="7">
                  <c:v>212.4</c:v>
                </c:pt>
                <c:pt idx="8">
                  <c:v>195.5</c:v>
                </c:pt>
                <c:pt idx="9">
                  <c:v>188.8</c:v>
                </c:pt>
                <c:pt idx="10">
                  <c:v>202</c:v>
                </c:pt>
                <c:pt idx="11">
                  <c:v>214.5</c:v>
                </c:pt>
                <c:pt idx="12">
                  <c:v>376</c:v>
                </c:pt>
                <c:pt idx="13">
                  <c:v>543</c:v>
                </c:pt>
                <c:pt idx="14">
                  <c:v>664.3</c:v>
                </c:pt>
                <c:pt idx="15">
                  <c:v>761.4</c:v>
                </c:pt>
                <c:pt idx="16">
                  <c:v>839.2</c:v>
                </c:pt>
                <c:pt idx="17">
                  <c:v>901.5</c:v>
                </c:pt>
                <c:pt idx="18">
                  <c:v>951.6</c:v>
                </c:pt>
                <c:pt idx="19">
                  <c:v>991.7</c:v>
                </c:pt>
                <c:pt idx="20">
                  <c:v>1024</c:v>
                </c:pt>
                <c:pt idx="21">
                  <c:v>1049.9000000000001</c:v>
                </c:pt>
                <c:pt idx="22">
                  <c:v>1070.8</c:v>
                </c:pt>
                <c:pt idx="23">
                  <c:v>1087.5</c:v>
                </c:pt>
                <c:pt idx="24">
                  <c:v>1101.0999999999999</c:v>
                </c:pt>
                <c:pt idx="25">
                  <c:v>1111.9000000000001</c:v>
                </c:pt>
                <c:pt idx="26">
                  <c:v>1120.7</c:v>
                </c:pt>
                <c:pt idx="27">
                  <c:v>1127.8</c:v>
                </c:pt>
                <c:pt idx="28">
                  <c:v>1133.5</c:v>
                </c:pt>
                <c:pt idx="29">
                  <c:v>1138.2</c:v>
                </c:pt>
                <c:pt idx="30">
                  <c:v>1141.9000000000001</c:v>
                </c:pt>
                <c:pt idx="31">
                  <c:v>1144.9000000000001</c:v>
                </c:pt>
                <c:pt idx="32">
                  <c:v>1147.4000000000001</c:v>
                </c:pt>
                <c:pt idx="33">
                  <c:v>1149.4000000000001</c:v>
                </c:pt>
                <c:pt idx="34">
                  <c:v>1151</c:v>
                </c:pt>
                <c:pt idx="35">
                  <c:v>1152.3</c:v>
                </c:pt>
                <c:pt idx="36">
                  <c:v>1153.3</c:v>
                </c:pt>
                <c:pt idx="37">
                  <c:v>1154.2</c:v>
                </c:pt>
                <c:pt idx="38">
                  <c:v>1154.9000000000001</c:v>
                </c:pt>
                <c:pt idx="39">
                  <c:v>1155.5</c:v>
                </c:pt>
                <c:pt idx="40">
                  <c:v>1155.9000000000001</c:v>
                </c:pt>
                <c:pt idx="41">
                  <c:v>1156.3</c:v>
                </c:pt>
                <c:pt idx="42">
                  <c:v>1156.5999999999999</c:v>
                </c:pt>
                <c:pt idx="43">
                  <c:v>1156.8</c:v>
                </c:pt>
                <c:pt idx="44">
                  <c:v>1157.0999999999999</c:v>
                </c:pt>
                <c:pt idx="45">
                  <c:v>1157.2</c:v>
                </c:pt>
                <c:pt idx="46">
                  <c:v>1157.4000000000001</c:v>
                </c:pt>
                <c:pt idx="47">
                  <c:v>1157.5</c:v>
                </c:pt>
                <c:pt idx="48">
                  <c:v>1157.5999999999999</c:v>
                </c:pt>
                <c:pt idx="49">
                  <c:v>1157.5999999999999</c:v>
                </c:pt>
                <c:pt idx="50">
                  <c:v>1157.7</c:v>
                </c:pt>
                <c:pt idx="51">
                  <c:v>1157.7</c:v>
                </c:pt>
                <c:pt idx="52">
                  <c:v>1157.8</c:v>
                </c:pt>
                <c:pt idx="53">
                  <c:v>1157.8</c:v>
                </c:pt>
                <c:pt idx="54">
                  <c:v>1157.8</c:v>
                </c:pt>
                <c:pt idx="55">
                  <c:v>1157.9000000000001</c:v>
                </c:pt>
                <c:pt idx="56">
                  <c:v>1157.9000000000001</c:v>
                </c:pt>
                <c:pt idx="57">
                  <c:v>1157.9000000000001</c:v>
                </c:pt>
                <c:pt idx="58">
                  <c:v>1157.9000000000001</c:v>
                </c:pt>
                <c:pt idx="59">
                  <c:v>1157.9000000000001</c:v>
                </c:pt>
                <c:pt idx="60">
                  <c:v>1157.9000000000001</c:v>
                </c:pt>
                <c:pt idx="61">
                  <c:v>1157.9000000000001</c:v>
                </c:pt>
                <c:pt idx="62">
                  <c:v>1157.9000000000001</c:v>
                </c:pt>
                <c:pt idx="63">
                  <c:v>1157.9000000000001</c:v>
                </c:pt>
                <c:pt idx="64">
                  <c:v>1157.9000000000001</c:v>
                </c:pt>
                <c:pt idx="65">
                  <c:v>1158</c:v>
                </c:pt>
                <c:pt idx="66">
                  <c:v>1158</c:v>
                </c:pt>
                <c:pt idx="67">
                  <c:v>1158</c:v>
                </c:pt>
                <c:pt idx="68">
                  <c:v>1158</c:v>
                </c:pt>
                <c:pt idx="69">
                  <c:v>1158</c:v>
                </c:pt>
                <c:pt idx="70">
                  <c:v>1158</c:v>
                </c:pt>
                <c:pt idx="71">
                  <c:v>1158</c:v>
                </c:pt>
                <c:pt idx="72">
                  <c:v>1158</c:v>
                </c:pt>
                <c:pt idx="73">
                  <c:v>1158</c:v>
                </c:pt>
                <c:pt idx="74">
                  <c:v>1158</c:v>
                </c:pt>
                <c:pt idx="75">
                  <c:v>1158</c:v>
                </c:pt>
                <c:pt idx="76">
                  <c:v>1158</c:v>
                </c:pt>
                <c:pt idx="77">
                  <c:v>1158</c:v>
                </c:pt>
                <c:pt idx="78">
                  <c:v>1158</c:v>
                </c:pt>
                <c:pt idx="79">
                  <c:v>1158</c:v>
                </c:pt>
                <c:pt idx="80">
                  <c:v>1158</c:v>
                </c:pt>
                <c:pt idx="81">
                  <c:v>1158</c:v>
                </c:pt>
                <c:pt idx="82">
                  <c:v>1158</c:v>
                </c:pt>
                <c:pt idx="83">
                  <c:v>1158</c:v>
                </c:pt>
                <c:pt idx="84">
                  <c:v>1158</c:v>
                </c:pt>
                <c:pt idx="85">
                  <c:v>1158</c:v>
                </c:pt>
                <c:pt idx="86">
                  <c:v>1158</c:v>
                </c:pt>
                <c:pt idx="87">
                  <c:v>1158</c:v>
                </c:pt>
                <c:pt idx="88">
                  <c:v>1158</c:v>
                </c:pt>
                <c:pt idx="89">
                  <c:v>1158</c:v>
                </c:pt>
                <c:pt idx="90">
                  <c:v>1158</c:v>
                </c:pt>
                <c:pt idx="91">
                  <c:v>1158</c:v>
                </c:pt>
                <c:pt idx="92">
                  <c:v>1158</c:v>
                </c:pt>
                <c:pt idx="93">
                  <c:v>1158</c:v>
                </c:pt>
                <c:pt idx="94">
                  <c:v>1158</c:v>
                </c:pt>
                <c:pt idx="95">
                  <c:v>1158</c:v>
                </c:pt>
                <c:pt idx="96">
                  <c:v>1158</c:v>
                </c:pt>
                <c:pt idx="97">
                  <c:v>1158</c:v>
                </c:pt>
                <c:pt idx="98">
                  <c:v>1158</c:v>
                </c:pt>
                <c:pt idx="99">
                  <c:v>1158</c:v>
                </c:pt>
                <c:pt idx="100">
                  <c:v>1158</c:v>
                </c:pt>
              </c:numCache>
            </c:numRef>
          </c:xVal>
          <c:yVal>
            <c:numRef>
              <c:f>Thermosphere!$AD$26:$AD$126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FC67-49E0-A502-B7A8C3695BF4}"/>
            </c:ext>
          </c:extLst>
        </c:ser>
        <c:ser>
          <c:idx val="4"/>
          <c:order val="3"/>
          <c:tx>
            <c:strRef>
              <c:f>Thermosphere!$AL$25</c:f>
              <c:strCache>
                <c:ptCount val="1"/>
                <c:pt idx="0">
                  <c:v>200</c:v>
                </c:pt>
              </c:strCache>
            </c:strRef>
          </c:tx>
          <c:marker>
            <c:symbol val="none"/>
          </c:marker>
          <c:xVal>
            <c:numRef>
              <c:f>Thermosphere!$AL$26:$AL$126</c:f>
              <c:numCache>
                <c:formatCode>General</c:formatCode>
                <c:ptCount val="101"/>
                <c:pt idx="0">
                  <c:v>299.5</c:v>
                </c:pt>
                <c:pt idx="1">
                  <c:v>237.9</c:v>
                </c:pt>
                <c:pt idx="2">
                  <c:v>206.9</c:v>
                </c:pt>
                <c:pt idx="3">
                  <c:v>230.3</c:v>
                </c:pt>
                <c:pt idx="4">
                  <c:v>258.5</c:v>
                </c:pt>
                <c:pt idx="5">
                  <c:v>267.89999999999998</c:v>
                </c:pt>
                <c:pt idx="6">
                  <c:v>242.2</c:v>
                </c:pt>
                <c:pt idx="7">
                  <c:v>212.4</c:v>
                </c:pt>
                <c:pt idx="8">
                  <c:v>195.6</c:v>
                </c:pt>
                <c:pt idx="9">
                  <c:v>188.8</c:v>
                </c:pt>
                <c:pt idx="10">
                  <c:v>202</c:v>
                </c:pt>
                <c:pt idx="11">
                  <c:v>219.3</c:v>
                </c:pt>
                <c:pt idx="12">
                  <c:v>387.7</c:v>
                </c:pt>
                <c:pt idx="13">
                  <c:v>573</c:v>
                </c:pt>
                <c:pt idx="14">
                  <c:v>712</c:v>
                </c:pt>
                <c:pt idx="15">
                  <c:v>825.1</c:v>
                </c:pt>
                <c:pt idx="16">
                  <c:v>917.3</c:v>
                </c:pt>
                <c:pt idx="17">
                  <c:v>992.3</c:v>
                </c:pt>
                <c:pt idx="18">
                  <c:v>1053.5</c:v>
                </c:pt>
                <c:pt idx="19">
                  <c:v>1103.5</c:v>
                </c:pt>
                <c:pt idx="20">
                  <c:v>1144.3</c:v>
                </c:pt>
                <c:pt idx="21">
                  <c:v>1177.5999999999999</c:v>
                </c:pt>
                <c:pt idx="22">
                  <c:v>1204.8</c:v>
                </c:pt>
                <c:pt idx="23">
                  <c:v>1227</c:v>
                </c:pt>
                <c:pt idx="24">
                  <c:v>1245.3</c:v>
                </c:pt>
                <c:pt idx="25">
                  <c:v>1260.2</c:v>
                </c:pt>
                <c:pt idx="26">
                  <c:v>1272.4000000000001</c:v>
                </c:pt>
                <c:pt idx="27">
                  <c:v>1282.4000000000001</c:v>
                </c:pt>
                <c:pt idx="28">
                  <c:v>1290.7</c:v>
                </c:pt>
                <c:pt idx="29">
                  <c:v>1297.4000000000001</c:v>
                </c:pt>
                <c:pt idx="30">
                  <c:v>1303</c:v>
                </c:pt>
                <c:pt idx="31">
                  <c:v>1307.5</c:v>
                </c:pt>
                <c:pt idx="32">
                  <c:v>1311.3</c:v>
                </c:pt>
                <c:pt idx="33">
                  <c:v>1314.3</c:v>
                </c:pt>
                <c:pt idx="34">
                  <c:v>1316.9</c:v>
                </c:pt>
                <c:pt idx="35">
                  <c:v>1319</c:v>
                </c:pt>
                <c:pt idx="36">
                  <c:v>1320.7</c:v>
                </c:pt>
                <c:pt idx="37">
                  <c:v>1322.1</c:v>
                </c:pt>
                <c:pt idx="38">
                  <c:v>1323.3</c:v>
                </c:pt>
                <c:pt idx="39">
                  <c:v>1324.2</c:v>
                </c:pt>
                <c:pt idx="40">
                  <c:v>1325</c:v>
                </c:pt>
                <c:pt idx="41">
                  <c:v>1325.7</c:v>
                </c:pt>
                <c:pt idx="42">
                  <c:v>1326.3</c:v>
                </c:pt>
                <c:pt idx="43">
                  <c:v>1326.7</c:v>
                </c:pt>
                <c:pt idx="44">
                  <c:v>1327.1</c:v>
                </c:pt>
                <c:pt idx="45">
                  <c:v>1327.4</c:v>
                </c:pt>
                <c:pt idx="46">
                  <c:v>1327.7</c:v>
                </c:pt>
                <c:pt idx="47">
                  <c:v>1327.9</c:v>
                </c:pt>
                <c:pt idx="48">
                  <c:v>1328</c:v>
                </c:pt>
                <c:pt idx="49">
                  <c:v>1328.2</c:v>
                </c:pt>
                <c:pt idx="50">
                  <c:v>1328.3</c:v>
                </c:pt>
                <c:pt idx="51">
                  <c:v>1328.4</c:v>
                </c:pt>
                <c:pt idx="52">
                  <c:v>1328.5</c:v>
                </c:pt>
                <c:pt idx="53">
                  <c:v>1328.6</c:v>
                </c:pt>
                <c:pt idx="54">
                  <c:v>1328.6</c:v>
                </c:pt>
                <c:pt idx="55">
                  <c:v>1328.7</c:v>
                </c:pt>
                <c:pt idx="56">
                  <c:v>1328.7</c:v>
                </c:pt>
                <c:pt idx="57">
                  <c:v>1328.7</c:v>
                </c:pt>
                <c:pt idx="58">
                  <c:v>1328.8</c:v>
                </c:pt>
                <c:pt idx="59">
                  <c:v>1328.8</c:v>
                </c:pt>
                <c:pt idx="60">
                  <c:v>1328.8</c:v>
                </c:pt>
                <c:pt idx="61">
                  <c:v>1328.8</c:v>
                </c:pt>
                <c:pt idx="62">
                  <c:v>1328.8</c:v>
                </c:pt>
                <c:pt idx="63">
                  <c:v>1328.9</c:v>
                </c:pt>
                <c:pt idx="64">
                  <c:v>1328.9</c:v>
                </c:pt>
                <c:pt idx="65">
                  <c:v>1328.9</c:v>
                </c:pt>
                <c:pt idx="66">
                  <c:v>1328.9</c:v>
                </c:pt>
                <c:pt idx="67">
                  <c:v>1328.9</c:v>
                </c:pt>
                <c:pt idx="68">
                  <c:v>1328.9</c:v>
                </c:pt>
                <c:pt idx="69">
                  <c:v>1328.9</c:v>
                </c:pt>
                <c:pt idx="70">
                  <c:v>1328.9</c:v>
                </c:pt>
                <c:pt idx="71">
                  <c:v>1328.9</c:v>
                </c:pt>
                <c:pt idx="72">
                  <c:v>1328.9</c:v>
                </c:pt>
                <c:pt idx="73">
                  <c:v>1328.9</c:v>
                </c:pt>
                <c:pt idx="74">
                  <c:v>1328.9</c:v>
                </c:pt>
                <c:pt idx="75">
                  <c:v>1328.9</c:v>
                </c:pt>
                <c:pt idx="76">
                  <c:v>1328.9</c:v>
                </c:pt>
                <c:pt idx="77">
                  <c:v>1328.9</c:v>
                </c:pt>
                <c:pt idx="78">
                  <c:v>1328.9</c:v>
                </c:pt>
                <c:pt idx="79">
                  <c:v>1328.9</c:v>
                </c:pt>
                <c:pt idx="80">
                  <c:v>1328.9</c:v>
                </c:pt>
                <c:pt idx="81">
                  <c:v>1328.9</c:v>
                </c:pt>
                <c:pt idx="82">
                  <c:v>1328.9</c:v>
                </c:pt>
                <c:pt idx="83">
                  <c:v>1328.9</c:v>
                </c:pt>
                <c:pt idx="84">
                  <c:v>1328.9</c:v>
                </c:pt>
                <c:pt idx="85">
                  <c:v>1328.9</c:v>
                </c:pt>
                <c:pt idx="86">
                  <c:v>1328.9</c:v>
                </c:pt>
                <c:pt idx="87">
                  <c:v>1328.9</c:v>
                </c:pt>
                <c:pt idx="88">
                  <c:v>1328.9</c:v>
                </c:pt>
                <c:pt idx="89">
                  <c:v>1328.9</c:v>
                </c:pt>
                <c:pt idx="90">
                  <c:v>1328.9</c:v>
                </c:pt>
                <c:pt idx="91">
                  <c:v>1328.9</c:v>
                </c:pt>
                <c:pt idx="92">
                  <c:v>1328.9</c:v>
                </c:pt>
                <c:pt idx="93">
                  <c:v>1328.9</c:v>
                </c:pt>
                <c:pt idx="94">
                  <c:v>1328.9</c:v>
                </c:pt>
                <c:pt idx="95">
                  <c:v>1328.9</c:v>
                </c:pt>
                <c:pt idx="96">
                  <c:v>1328.9</c:v>
                </c:pt>
                <c:pt idx="97">
                  <c:v>1328.9</c:v>
                </c:pt>
                <c:pt idx="98">
                  <c:v>1328.9</c:v>
                </c:pt>
                <c:pt idx="99">
                  <c:v>1328.9</c:v>
                </c:pt>
                <c:pt idx="100">
                  <c:v>1328.9</c:v>
                </c:pt>
              </c:numCache>
            </c:numRef>
          </c:xVal>
          <c:yVal>
            <c:numRef>
              <c:f>Thermosphere!$AD$26:$AD$126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3-FC67-49E0-A502-B7A8C3695BF4}"/>
            </c:ext>
          </c:extLst>
        </c:ser>
        <c:dLbls>
          <c:showLegendKey val="0"/>
          <c:showVal val="0"/>
          <c:showCatName val="0"/>
          <c:showSerName val="0"/>
          <c:showPercent val="0"/>
          <c:showBubbleSize val="0"/>
        </c:dLbls>
        <c:axId val="101438976"/>
        <c:axId val="101440896"/>
      </c:scatterChart>
      <c:valAx>
        <c:axId val="101438976"/>
        <c:scaling>
          <c:orientation val="minMax"/>
        </c:scaling>
        <c:delete val="0"/>
        <c:axPos val="b"/>
        <c:title>
          <c:tx>
            <c:rich>
              <a:bodyPr/>
              <a:lstStyle/>
              <a:p>
                <a:pPr>
                  <a:defRPr/>
                </a:pPr>
                <a:r>
                  <a:rPr lang="en-US"/>
                  <a:t>Temperature (K)</a:t>
                </a:r>
              </a:p>
            </c:rich>
          </c:tx>
          <c:overlay val="0"/>
        </c:title>
        <c:numFmt formatCode="General" sourceLinked="1"/>
        <c:majorTickMark val="out"/>
        <c:minorTickMark val="none"/>
        <c:tickLblPos val="nextTo"/>
        <c:crossAx val="101440896"/>
        <c:crosses val="autoZero"/>
        <c:crossBetween val="midCat"/>
      </c:valAx>
      <c:valAx>
        <c:axId val="101440896"/>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101438976"/>
        <c:crosses val="autoZero"/>
        <c:crossBetween val="midCat"/>
      </c:valAx>
    </c:plotArea>
    <c:legend>
      <c:legendPos val="r"/>
      <c:layout>
        <c:manualLayout>
          <c:xMode val="edge"/>
          <c:yMode val="edge"/>
          <c:x val="0.25886590390851899"/>
          <c:y val="0.24246841462765201"/>
          <c:w val="0.17994024211533099"/>
          <c:h val="0.30960574148359399"/>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Model for Date</a:t>
            </a:r>
          </a:p>
        </c:rich>
      </c:tx>
      <c:overlay val="0"/>
    </c:title>
    <c:autoTitleDeleted val="0"/>
    <c:plotArea>
      <c:layout>
        <c:manualLayout>
          <c:layoutTarget val="inner"/>
          <c:xMode val="edge"/>
          <c:yMode val="edge"/>
          <c:x val="0.235162167229096"/>
          <c:y val="0.16697444069491299"/>
          <c:w val="0.678171166104237"/>
          <c:h val="0.64946725409323802"/>
        </c:manualLayout>
      </c:layout>
      <c:scatterChart>
        <c:scatterStyle val="smoothMarker"/>
        <c:varyColors val="0"/>
        <c:ser>
          <c:idx val="2"/>
          <c:order val="0"/>
          <c:tx>
            <c:strRef>
              <c:f>Thermosphere!$AR$25</c:f>
              <c:strCache>
                <c:ptCount val="1"/>
                <c:pt idx="0">
                  <c:v>F10.7 (95%)</c:v>
                </c:pt>
              </c:strCache>
            </c:strRef>
          </c:tx>
          <c:marker>
            <c:symbol val="none"/>
          </c:marker>
          <c:xVal>
            <c:numRef>
              <c:f>Thermosphere!$AR$26:$AR$126</c:f>
              <c:numCache>
                <c:formatCode>0.00E+00</c:formatCode>
                <c:ptCount val="101"/>
                <c:pt idx="0">
                  <c:v>1.1675000000000001E-3</c:v>
                </c:pt>
                <c:pt idx="1">
                  <c:v>4.1579532088016326E-4</c:v>
                </c:pt>
                <c:pt idx="2">
                  <c:v>9.4474181154028563E-5</c:v>
                </c:pt>
                <c:pt idx="3">
                  <c:v>1.8119883022004082E-5</c:v>
                </c:pt>
                <c:pt idx="4">
                  <c:v>4.0579766044008162E-6</c:v>
                </c:pt>
                <c:pt idx="5">
                  <c:v>1.1094883022004083E-6</c:v>
                </c:pt>
                <c:pt idx="6">
                  <c:v>3.3369649066012248E-7</c:v>
                </c:pt>
                <c:pt idx="7">
                  <c:v>8.6674532088016328E-8</c:v>
                </c:pt>
                <c:pt idx="8">
                  <c:v>1.8375701867975505E-8</c:v>
                </c:pt>
                <c:pt idx="9">
                  <c:v>3.3309883022004081E-9</c:v>
                </c:pt>
                <c:pt idx="10">
                  <c:v>5.5328977251861221E-10</c:v>
                </c:pt>
                <c:pt idx="11">
                  <c:v>9.8910939061269362E-11</c:v>
                </c:pt>
                <c:pt idx="12">
                  <c:v>1.9188800166216334E-11</c:v>
                </c:pt>
                <c:pt idx="13">
                  <c:v>6.933818198511025E-12</c:v>
                </c:pt>
                <c:pt idx="14">
                  <c:v>3.4665053633044938E-12</c:v>
                </c:pt>
                <c:pt idx="15">
                  <c:v>2.0166457368995956E-12</c:v>
                </c:pt>
                <c:pt idx="16">
                  <c:v>1.2833796928914319E-12</c:v>
                </c:pt>
                <c:pt idx="17">
                  <c:v>8.6745108184196226E-13</c:v>
                </c:pt>
                <c:pt idx="18">
                  <c:v>6.1152598013237006E-13</c:v>
                </c:pt>
                <c:pt idx="19">
                  <c:v>4.4468684106326768E-13</c:v>
                </c:pt>
                <c:pt idx="20">
                  <c:v>3.3112664595490001E-13</c:v>
                </c:pt>
                <c:pt idx="21">
                  <c:v>2.5119305524734871E-13</c:v>
                </c:pt>
                <c:pt idx="22">
                  <c:v>1.9353138982077706E-13</c:v>
                </c:pt>
                <c:pt idx="23">
                  <c:v>1.5089808346496052E-13</c:v>
                </c:pt>
                <c:pt idx="24">
                  <c:v>1.1899103057597258E-13</c:v>
                </c:pt>
                <c:pt idx="25">
                  <c:v>9.4601080053609122E-14</c:v>
                </c:pt>
                <c:pt idx="26">
                  <c:v>7.5842296073902861E-14</c:v>
                </c:pt>
                <c:pt idx="27">
                  <c:v>6.122330495472723E-14</c:v>
                </c:pt>
                <c:pt idx="28">
                  <c:v>4.9725978344016938E-14</c:v>
                </c:pt>
                <c:pt idx="29">
                  <c:v>4.0612187889706637E-14</c:v>
                </c:pt>
                <c:pt idx="30">
                  <c:v>3.3293805239731048E-14</c:v>
                </c:pt>
                <c:pt idx="31">
                  <c:v>2.7461649240061604E-14</c:v>
                </c:pt>
                <c:pt idx="32">
                  <c:v>2.2737626632031752E-14</c:v>
                </c:pt>
                <c:pt idx="33">
                  <c:v>1.8902357399019874E-14</c:v>
                </c:pt>
                <c:pt idx="34">
                  <c:v>1.5767058112183504E-14</c:v>
                </c:pt>
                <c:pt idx="35">
                  <c:v>1.3192512524095309E-14</c:v>
                </c:pt>
                <c:pt idx="36">
                  <c:v>1.1072688546738954E-14</c:v>
                </c:pt>
                <c:pt idx="37">
                  <c:v>9.3182529546911733E-15</c:v>
                </c:pt>
                <c:pt idx="38">
                  <c:v>7.8602087533344182E-15</c:v>
                </c:pt>
                <c:pt idx="39">
                  <c:v>6.6463834810572581E-15</c:v>
                </c:pt>
                <c:pt idx="40">
                  <c:v>5.6321397696470385E-15</c:v>
                </c:pt>
                <c:pt idx="41">
                  <c:v>4.7847115750955966E-15</c:v>
                </c:pt>
                <c:pt idx="42">
                  <c:v>4.0699498313906875E-15</c:v>
                </c:pt>
                <c:pt idx="43">
                  <c:v>3.4679925725674935E-15</c:v>
                </c:pt>
                <c:pt idx="44">
                  <c:v>2.9600047376002602E-15</c:v>
                </c:pt>
                <c:pt idx="45">
                  <c:v>2.5301419072235593E-15</c:v>
                </c:pt>
                <c:pt idx="46">
                  <c:v>2.1660152105335119E-15</c:v>
                </c:pt>
                <c:pt idx="47">
                  <c:v>1.8577147205869759E-15</c:v>
                </c:pt>
                <c:pt idx="48">
                  <c:v>1.5948726225193383E-15</c:v>
                </c:pt>
                <c:pt idx="49">
                  <c:v>1.3710474053285587E-15</c:v>
                </c:pt>
                <c:pt idx="50">
                  <c:v>1.1801998975725142E-15</c:v>
                </c:pt>
                <c:pt idx="51">
                  <c:v>1.0171409278090826E-15</c:v>
                </c:pt>
                <c:pt idx="52">
                  <c:v>8.7810909877691657E-16</c:v>
                </c:pt>
                <c:pt idx="53">
                  <c:v>7.5876523903389405E-16</c:v>
                </c:pt>
                <c:pt idx="54">
                  <c:v>6.5628859307899385E-16</c:v>
                </c:pt>
                <c:pt idx="55">
                  <c:v>5.684550130493145E-16</c:v>
                </c:pt>
                <c:pt idx="56">
                  <c:v>4.9294655091573743E-16</c:v>
                </c:pt>
                <c:pt idx="57">
                  <c:v>4.2793566645347893E-16</c:v>
                </c:pt>
                <c:pt idx="58">
                  <c:v>3.7199014031791852E-16</c:v>
                </c:pt>
                <c:pt idx="59">
                  <c:v>3.2377880596639916E-16</c:v>
                </c:pt>
                <c:pt idx="60">
                  <c:v>2.8211757240636559E-16</c:v>
                </c:pt>
                <c:pt idx="61">
                  <c:v>2.4616766952542605E-16</c:v>
                </c:pt>
                <c:pt idx="62">
                  <c:v>2.150917309471396E-16</c:v>
                </c:pt>
                <c:pt idx="63">
                  <c:v>1.8817005073514717E-16</c:v>
                </c:pt>
                <c:pt idx="64">
                  <c:v>1.648553494371793E-16</c:v>
                </c:pt>
                <c:pt idx="65">
                  <c:v>1.4460116644693805E-16</c:v>
                </c:pt>
                <c:pt idx="66">
                  <c:v>1.2707659599428049E-16</c:v>
                </c:pt>
                <c:pt idx="67">
                  <c:v>1.1180994351691689E-16</c:v>
                </c:pt>
                <c:pt idx="68">
                  <c:v>9.855413346474515E-17</c:v>
                </c:pt>
                <c:pt idx="69">
                  <c:v>8.7014429847581595E-17</c:v>
                </c:pt>
                <c:pt idx="70">
                  <c:v>7.6934692939291585E-17</c:v>
                </c:pt>
                <c:pt idx="71">
                  <c:v>6.8196443453821979E-17</c:v>
                </c:pt>
                <c:pt idx="72">
                  <c:v>6.0524863516392002E-17</c:v>
                </c:pt>
                <c:pt idx="73">
                  <c:v>5.383114630256001E-17</c:v>
                </c:pt>
                <c:pt idx="74">
                  <c:v>4.7972561185446804E-17</c:v>
                </c:pt>
                <c:pt idx="75">
                  <c:v>4.2840874532790768E-17</c:v>
                </c:pt>
                <c:pt idx="76">
                  <c:v>3.83429228991278E-17</c:v>
                </c:pt>
                <c:pt idx="77">
                  <c:v>3.4390191905006074E-17</c:v>
                </c:pt>
                <c:pt idx="78">
                  <c:v>3.0918523791996193E-17</c:v>
                </c:pt>
                <c:pt idx="79">
                  <c:v>2.7864322296049186E-17</c:v>
                </c:pt>
                <c:pt idx="80">
                  <c:v>2.5163698708126257E-17</c:v>
                </c:pt>
                <c:pt idx="81">
                  <c:v>2.2787015660014775E-17</c:v>
                </c:pt>
                <c:pt idx="82">
                  <c:v>2.0685244069080847E-17</c:v>
                </c:pt>
                <c:pt idx="83">
                  <c:v>1.8823039012101616E-17</c:v>
                </c:pt>
                <c:pt idx="84">
                  <c:v>1.7175786516463621E-17</c:v>
                </c:pt>
                <c:pt idx="85">
                  <c:v>1.5712118263344812E-17</c:v>
                </c:pt>
                <c:pt idx="86">
                  <c:v>1.4407967071330086E-17</c:v>
                </c:pt>
                <c:pt idx="87">
                  <c:v>1.3248090292010469E-17</c:v>
                </c:pt>
                <c:pt idx="88">
                  <c:v>1.2208979232968812E-17</c:v>
                </c:pt>
                <c:pt idx="89">
                  <c:v>1.1282227476601851E-17</c:v>
                </c:pt>
                <c:pt idx="90">
                  <c:v>1.0454115770099791E-17</c:v>
                </c:pt>
                <c:pt idx="91">
                  <c:v>9.7084716518512034E-18</c:v>
                </c:pt>
                <c:pt idx="92">
                  <c:v>9.037435495451189E-18</c:v>
                </c:pt>
                <c:pt idx="93">
                  <c:v>8.4346008832964809E-18</c:v>
                </c:pt>
                <c:pt idx="94">
                  <c:v>7.8877251669781017E-18</c:v>
                </c:pt>
                <c:pt idx="95">
                  <c:v>7.3914253244919683E-18</c:v>
                </c:pt>
                <c:pt idx="96">
                  <c:v>6.9437130536376737E-18</c:v>
                </c:pt>
                <c:pt idx="97">
                  <c:v>6.5352755192086851E-18</c:v>
                </c:pt>
                <c:pt idx="98">
                  <c:v>6.1636595124033705E-18</c:v>
                </c:pt>
                <c:pt idx="99">
                  <c:v>5.8234586156184657E-18</c:v>
                </c:pt>
                <c:pt idx="100">
                  <c:v>5.5122547134511125E-18</c:v>
                </c:pt>
              </c:numCache>
            </c:numRef>
          </c:xVal>
          <c:yVal>
            <c:numRef>
              <c:f>Thermosphere!$AQ$26:$AQ$126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F1CC-472D-918E-476E4FCFD15D}"/>
            </c:ext>
          </c:extLst>
        </c:ser>
        <c:ser>
          <c:idx val="3"/>
          <c:order val="1"/>
          <c:tx>
            <c:strRef>
              <c:f>Thermosphere!$AS$25</c:f>
              <c:strCache>
                <c:ptCount val="1"/>
                <c:pt idx="0">
                  <c:v>F10.7 (50%)</c:v>
                </c:pt>
              </c:strCache>
            </c:strRef>
          </c:tx>
          <c:marker>
            <c:symbol val="none"/>
          </c:marker>
          <c:xVal>
            <c:numRef>
              <c:f>Thermosphere!$AS$26:$AS$126</c:f>
              <c:numCache>
                <c:formatCode>0.00E+00</c:formatCode>
                <c:ptCount val="101"/>
                <c:pt idx="0">
                  <c:v>1.1675000000000001E-3</c:v>
                </c:pt>
                <c:pt idx="1">
                  <c:v>4.1569549090123394E-4</c:v>
                </c:pt>
                <c:pt idx="2">
                  <c:v>9.445671090771592E-5</c:v>
                </c:pt>
                <c:pt idx="3">
                  <c:v>1.8117387272530847E-5</c:v>
                </c:pt>
                <c:pt idx="4">
                  <c:v>4.0574774545061694E-6</c:v>
                </c:pt>
                <c:pt idx="5">
                  <c:v>1.1092387272530849E-6</c:v>
                </c:pt>
                <c:pt idx="6">
                  <c:v>3.3362161817592539E-7</c:v>
                </c:pt>
                <c:pt idx="7">
                  <c:v>8.6664549090123386E-8</c:v>
                </c:pt>
                <c:pt idx="8">
                  <c:v>1.8390676364814918E-8</c:v>
                </c:pt>
                <c:pt idx="9">
                  <c:v>3.3307387272530845E-9</c:v>
                </c:pt>
                <c:pt idx="10">
                  <c:v>5.5413832733951203E-10</c:v>
                </c:pt>
                <c:pt idx="11">
                  <c:v>9.9357678216978364E-11</c:v>
                </c:pt>
                <c:pt idx="12">
                  <c:v>1.9056525444134894E-11</c:v>
                </c:pt>
                <c:pt idx="13">
                  <c:v>6.8659338128390408E-12</c:v>
                </c:pt>
                <c:pt idx="14">
                  <c:v>3.4026141767896854E-12</c:v>
                </c:pt>
                <c:pt idx="15">
                  <c:v>1.9557494497526691E-12</c:v>
                </c:pt>
                <c:pt idx="16">
                  <c:v>1.227474904690975E-12</c:v>
                </c:pt>
                <c:pt idx="17">
                  <c:v>8.1733643241940962E-13</c:v>
                </c:pt>
                <c:pt idx="18">
                  <c:v>5.6727634197191902E-13</c:v>
                </c:pt>
                <c:pt idx="19">
                  <c:v>4.0600272422812997E-13</c:v>
                </c:pt>
                <c:pt idx="20">
                  <c:v>2.9755881553989341E-13</c:v>
                </c:pt>
                <c:pt idx="21">
                  <c:v>2.2224236135782631E-13</c:v>
                </c:pt>
                <c:pt idx="22">
                  <c:v>1.685988525831625E-13</c:v>
                </c:pt>
                <c:pt idx="23">
                  <c:v>1.2952198922670537E-13</c:v>
                </c:pt>
                <c:pt idx="24">
                  <c:v>1.0066474219401023E-13</c:v>
                </c:pt>
                <c:pt idx="25">
                  <c:v>7.8942747858534684E-14</c:v>
                </c:pt>
                <c:pt idx="26">
                  <c:v>6.2450104400525516E-14</c:v>
                </c:pt>
                <c:pt idx="27">
                  <c:v>4.9772806371526474E-14</c:v>
                </c:pt>
                <c:pt idx="28">
                  <c:v>3.993265741104401E-14</c:v>
                </c:pt>
                <c:pt idx="29">
                  <c:v>3.2231461158584551E-14</c:v>
                </c:pt>
                <c:pt idx="30">
                  <c:v>2.612102125365455E-14</c:v>
                </c:pt>
                <c:pt idx="31">
                  <c:v>2.1309626788538095E-14</c:v>
                </c:pt>
                <c:pt idx="32">
                  <c:v>1.7459865220982357E-14</c:v>
                </c:pt>
                <c:pt idx="33">
                  <c:v>1.4365584006573852E-14</c:v>
                </c:pt>
                <c:pt idx="34">
                  <c:v>1.1863955510991774E-14</c:v>
                </c:pt>
                <c:pt idx="35">
                  <c:v>9.8324850082794453E-15</c:v>
                </c:pt>
                <c:pt idx="36">
                  <c:v>8.1751234083134789E-15</c:v>
                </c:pt>
                <c:pt idx="37">
                  <c:v>6.8167632576680437E-15</c:v>
                </c:pt>
                <c:pt idx="38">
                  <c:v>5.6991392844605003E-15</c:v>
                </c:pt>
                <c:pt idx="39">
                  <c:v>4.7770671256044756E-15</c:v>
                </c:pt>
                <c:pt idx="40">
                  <c:v>4.0136462362543416E-15</c:v>
                </c:pt>
                <c:pt idx="41">
                  <c:v>3.3811020713484071E-15</c:v>
                </c:pt>
                <c:pt idx="42">
                  <c:v>2.8527728132941288E-15</c:v>
                </c:pt>
                <c:pt idx="43">
                  <c:v>2.4117414805051082E-15</c:v>
                </c:pt>
                <c:pt idx="44">
                  <c:v>2.0426920187128501E-15</c:v>
                </c:pt>
                <c:pt idx="45">
                  <c:v>1.7330993554513284E-15</c:v>
                </c:pt>
                <c:pt idx="46">
                  <c:v>1.4729455818162386E-15</c:v>
                </c:pt>
                <c:pt idx="47">
                  <c:v>1.2542424979588279E-15</c:v>
                </c:pt>
                <c:pt idx="48">
                  <c:v>1.0694424859192389E-15</c:v>
                </c:pt>
                <c:pt idx="49">
                  <c:v>9.1335190943204893E-16</c:v>
                </c:pt>
                <c:pt idx="50">
                  <c:v>7.8122938678121675E-16</c:v>
                </c:pt>
                <c:pt idx="51">
                  <c:v>6.691835362507021E-16</c:v>
                </c:pt>
                <c:pt idx="52">
                  <c:v>5.7427655790532547E-16</c:v>
                </c:pt>
                <c:pt idx="53">
                  <c:v>4.934670700290464E-16</c:v>
                </c:pt>
                <c:pt idx="54">
                  <c:v>4.2455825448915291E-16</c:v>
                </c:pt>
                <c:pt idx="55">
                  <c:v>3.658775240563279E-16</c:v>
                </c:pt>
                <c:pt idx="56">
                  <c:v>3.1579076605711948E-16</c:v>
                </c:pt>
                <c:pt idx="57">
                  <c:v>2.7294962416560466E-16</c:v>
                </c:pt>
                <c:pt idx="58">
                  <c:v>2.3630123295709489E-16</c:v>
                </c:pt>
                <c:pt idx="59">
                  <c:v>2.049162415541238E-16</c:v>
                </c:pt>
                <c:pt idx="60">
                  <c:v>1.7794998089249612E-16</c:v>
                </c:pt>
                <c:pt idx="61">
                  <c:v>1.5480327280925048E-16</c:v>
                </c:pt>
                <c:pt idx="62">
                  <c:v>1.3490829187105552E-16</c:v>
                </c:pt>
                <c:pt idx="63">
                  <c:v>1.177649580951966E-16</c:v>
                </c:pt>
                <c:pt idx="64">
                  <c:v>1.029907114946378E-16</c:v>
                </c:pt>
                <c:pt idx="65">
                  <c:v>9.0221281174627378E-17</c:v>
                </c:pt>
                <c:pt idx="66">
                  <c:v>7.9213112596585606E-17</c:v>
                </c:pt>
                <c:pt idx="67">
                  <c:v>6.9671709410822365E-17</c:v>
                </c:pt>
                <c:pt idx="68">
                  <c:v>6.1412389804066485E-17</c:v>
                </c:pt>
                <c:pt idx="69">
                  <c:v>5.425272651242983E-17</c:v>
                </c:pt>
                <c:pt idx="70">
                  <c:v>4.8018939542394455E-17</c:v>
                </c:pt>
                <c:pt idx="71">
                  <c:v>4.2624994351059344E-17</c:v>
                </c:pt>
                <c:pt idx="72">
                  <c:v>3.7906634765307981E-17</c:v>
                </c:pt>
                <c:pt idx="73">
                  <c:v>3.3800510605325707E-17</c:v>
                </c:pt>
                <c:pt idx="74">
                  <c:v>3.0212308784014104E-17</c:v>
                </c:pt>
                <c:pt idx="75">
                  <c:v>2.7071481486157376E-17</c:v>
                </c:pt>
                <c:pt idx="76">
                  <c:v>2.4324048533021224E-17</c:v>
                </c:pt>
                <c:pt idx="77">
                  <c:v>2.1913191563463889E-17</c:v>
                </c:pt>
                <c:pt idx="78">
                  <c:v>1.9792722215263269E-17</c:v>
                </c:pt>
                <c:pt idx="79">
                  <c:v>1.7928993218049206E-17</c:v>
                </c:pt>
                <c:pt idx="80">
                  <c:v>1.6281825482778647E-17</c:v>
                </c:pt>
                <c:pt idx="81">
                  <c:v>1.4829318464605968E-17</c:v>
                </c:pt>
                <c:pt idx="82">
                  <c:v>1.3543157801525135E-17</c:v>
                </c:pt>
                <c:pt idx="83">
                  <c:v>1.2401974767363408E-17</c:v>
                </c:pt>
                <c:pt idx="84">
                  <c:v>1.1389391362768993E-17</c:v>
                </c:pt>
                <c:pt idx="85">
                  <c:v>1.0487516316075311E-17</c:v>
                </c:pt>
                <c:pt idx="86">
                  <c:v>9.6815167189182313E-18</c:v>
                </c:pt>
                <c:pt idx="87">
                  <c:v>8.9616405717298876E-18</c:v>
                </c:pt>
                <c:pt idx="88">
                  <c:v>8.3148613298807251E-18</c:v>
                </c:pt>
                <c:pt idx="89">
                  <c:v>7.7347691753460618E-18</c:v>
                </c:pt>
                <c:pt idx="90">
                  <c:v>7.2136346540518691E-18</c:v>
                </c:pt>
                <c:pt idx="91">
                  <c:v>6.7422734029117743E-18</c:v>
                </c:pt>
                <c:pt idx="92">
                  <c:v>6.3158206948887591E-18</c:v>
                </c:pt>
                <c:pt idx="93">
                  <c:v>5.9298667119581458E-18</c:v>
                </c:pt>
                <c:pt idx="94">
                  <c:v>5.5776594545520728E-18</c:v>
                </c:pt>
                <c:pt idx="95">
                  <c:v>5.2563116501396899E-18</c:v>
                </c:pt>
                <c:pt idx="96">
                  <c:v>4.9640845714679171E-18</c:v>
                </c:pt>
                <c:pt idx="97">
                  <c:v>4.6956585824873945E-18</c:v>
                </c:pt>
                <c:pt idx="98">
                  <c:v>4.4495787741857856E-18</c:v>
                </c:pt>
                <c:pt idx="99">
                  <c:v>4.2224353285384125E-18</c:v>
                </c:pt>
                <c:pt idx="100">
                  <c:v>4.0135571547736816E-18</c:v>
                </c:pt>
              </c:numCache>
            </c:numRef>
          </c:xVal>
          <c:yVal>
            <c:numRef>
              <c:f>Thermosphere!$AQ$26:$AQ$126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F1CC-472D-918E-476E4FCFD15D}"/>
            </c:ext>
          </c:extLst>
        </c:ser>
        <c:ser>
          <c:idx val="4"/>
          <c:order val="2"/>
          <c:tx>
            <c:strRef>
              <c:f>Thermosphere!$AT$25</c:f>
              <c:strCache>
                <c:ptCount val="1"/>
                <c:pt idx="0">
                  <c:v>F10.7 (5%)</c:v>
                </c:pt>
              </c:strCache>
            </c:strRef>
          </c:tx>
          <c:marker>
            <c:symbol val="none"/>
          </c:marker>
          <c:xVal>
            <c:numRef>
              <c:f>Thermosphere!$AT$26:$AT$126</c:f>
              <c:numCache>
                <c:formatCode>0.00E+00</c:formatCode>
                <c:ptCount val="101"/>
                <c:pt idx="0">
                  <c:v>1.1674425513417959E-3</c:v>
                </c:pt>
                <c:pt idx="1">
                  <c:v>4.1558851026835919E-4</c:v>
                </c:pt>
                <c:pt idx="2">
                  <c:v>9.4437319062617124E-5</c:v>
                </c:pt>
                <c:pt idx="3">
                  <c:v>1.8114425513417958E-5</c:v>
                </c:pt>
                <c:pt idx="4">
                  <c:v>4.0568851026835908E-6</c:v>
                </c:pt>
                <c:pt idx="5">
                  <c:v>1.1089617008945306E-6</c:v>
                </c:pt>
                <c:pt idx="6">
                  <c:v>3.3354234017890609E-7</c:v>
                </c:pt>
                <c:pt idx="7">
                  <c:v>8.6652702053671825E-8</c:v>
                </c:pt>
                <c:pt idx="8">
                  <c:v>1.8405765982109391E-8</c:v>
                </c:pt>
                <c:pt idx="9">
                  <c:v>3.3304425513417956E-9</c:v>
                </c:pt>
                <c:pt idx="10">
                  <c:v>5.5501319352402471E-10</c:v>
                </c:pt>
                <c:pt idx="11">
                  <c:v>9.9819086203867864E-11</c:v>
                </c:pt>
                <c:pt idx="12">
                  <c:v>1.8920425223632625E-11</c:v>
                </c:pt>
                <c:pt idx="13">
                  <c:v>6.7974956318495405E-12</c:v>
                </c:pt>
                <c:pt idx="14">
                  <c:v>3.3377849867694581E-12</c:v>
                </c:pt>
                <c:pt idx="15">
                  <c:v>1.8932487992928853E-12</c:v>
                </c:pt>
                <c:pt idx="16">
                  <c:v>1.1696530515292115E-12</c:v>
                </c:pt>
                <c:pt idx="17">
                  <c:v>7.6526178165402041E-13</c:v>
                </c:pt>
                <c:pt idx="18">
                  <c:v>5.2119285775344202E-13</c:v>
                </c:pt>
                <c:pt idx="19">
                  <c:v>3.6569861710852905E-13</c:v>
                </c:pt>
                <c:pt idx="20">
                  <c:v>2.6261203628471001E-13</c:v>
                </c:pt>
                <c:pt idx="21">
                  <c:v>1.9214673113178883E-13</c:v>
                </c:pt>
                <c:pt idx="22">
                  <c:v>1.4273776499863243E-13</c:v>
                </c:pt>
                <c:pt idx="23">
                  <c:v>1.0740094609992812E-13</c:v>
                </c:pt>
                <c:pt idx="24">
                  <c:v>8.1747806399894693E-14</c:v>
                </c:pt>
                <c:pt idx="25">
                  <c:v>6.2819282259879895E-14</c:v>
                </c:pt>
                <c:pt idx="26">
                  <c:v>4.8694586581485377E-14</c:v>
                </c:pt>
                <c:pt idx="27">
                  <c:v>3.8040038717113622E-14</c:v>
                </c:pt>
                <c:pt idx="28">
                  <c:v>2.9921192037057694E-14</c:v>
                </c:pt>
                <c:pt idx="29">
                  <c:v>2.3683102023239577E-14</c:v>
                </c:pt>
                <c:pt idx="30">
                  <c:v>1.882047946563201E-14</c:v>
                </c:pt>
                <c:pt idx="31">
                  <c:v>1.5060852105195989E-14</c:v>
                </c:pt>
                <c:pt idx="32">
                  <c:v>1.2109281758740172E-14</c:v>
                </c:pt>
                <c:pt idx="33">
                  <c:v>9.7748727654364843E-15</c:v>
                </c:pt>
                <c:pt idx="34">
                  <c:v>7.9214826319002009E-15</c:v>
                </c:pt>
                <c:pt idx="35">
                  <c:v>6.444200771008303E-15</c:v>
                </c:pt>
                <c:pt idx="36">
                  <c:v>5.2580016983213666E-15</c:v>
                </c:pt>
                <c:pt idx="37">
                  <c:v>4.3024309794187111E-15</c:v>
                </c:pt>
                <c:pt idx="38">
                  <c:v>3.530277575873007E-15</c:v>
                </c:pt>
                <c:pt idx="39">
                  <c:v>2.9038132146594633E-15</c:v>
                </c:pt>
                <c:pt idx="40">
                  <c:v>2.3940932328073899E-15</c:v>
                </c:pt>
                <c:pt idx="41">
                  <c:v>1.978567644806052E-15</c:v>
                </c:pt>
                <c:pt idx="42">
                  <c:v>1.6381749754130762E-15</c:v>
                </c:pt>
                <c:pt idx="43">
                  <c:v>1.3591024679194838E-15</c:v>
                </c:pt>
                <c:pt idx="44">
                  <c:v>1.1296739609293808E-15</c:v>
                </c:pt>
                <c:pt idx="45">
                  <c:v>9.4075392943339753E-16</c:v>
                </c:pt>
                <c:pt idx="46">
                  <c:v>7.8477486866909545E-16</c:v>
                </c:pt>
                <c:pt idx="47">
                  <c:v>6.5573863458966151E-16</c:v>
                </c:pt>
                <c:pt idx="48">
                  <c:v>5.4891529489074228E-16</c:v>
                </c:pt>
                <c:pt idx="49">
                  <c:v>4.6040519322866806E-16</c:v>
                </c:pt>
                <c:pt idx="50">
                  <c:v>3.8680388587158518E-16</c:v>
                </c:pt>
                <c:pt idx="51">
                  <c:v>3.2552992821828398E-16</c:v>
                </c:pt>
                <c:pt idx="52">
                  <c:v>2.7449210939566033E-16</c:v>
                </c:pt>
                <c:pt idx="53">
                  <c:v>2.3194002674529714E-16</c:v>
                </c:pt>
                <c:pt idx="54">
                  <c:v>1.9632002218481247E-16</c:v>
                </c:pt>
                <c:pt idx="55">
                  <c:v>1.6651964995385539E-16</c:v>
                </c:pt>
                <c:pt idx="56">
                  <c:v>1.4158686839941865E-16</c:v>
                </c:pt>
                <c:pt idx="57">
                  <c:v>1.2065886988638562E-16</c:v>
                </c:pt>
                <c:pt idx="58">
                  <c:v>1.0306614443618251E-16</c:v>
                </c:pt>
                <c:pt idx="59">
                  <c:v>8.8280160664161148E-17</c:v>
                </c:pt>
                <c:pt idx="60">
                  <c:v>7.5797291437909738E-17</c:v>
                </c:pt>
                <c:pt idx="61">
                  <c:v>6.5258796694436352E-17</c:v>
                </c:pt>
                <c:pt idx="62">
                  <c:v>5.6364346957872031E-17</c:v>
                </c:pt>
                <c:pt idx="63">
                  <c:v>4.8833440406373196E-17</c:v>
                </c:pt>
                <c:pt idx="64">
                  <c:v>4.2447970878924385E-17</c:v>
                </c:pt>
                <c:pt idx="65">
                  <c:v>3.7024487522560856E-17</c:v>
                </c:pt>
                <c:pt idx="66">
                  <c:v>3.2407950071440906E-17</c:v>
                </c:pt>
                <c:pt idx="67">
                  <c:v>2.8477494828955263E-17</c:v>
                </c:pt>
                <c:pt idx="68">
                  <c:v>2.511237299581103E-17</c:v>
                </c:pt>
                <c:pt idx="69">
                  <c:v>2.2239939966994581E-17</c:v>
                </c:pt>
                <c:pt idx="70">
                  <c:v>1.9768470316023561E-17</c:v>
                </c:pt>
                <c:pt idx="71">
                  <c:v>1.7644821549513241E-17</c:v>
                </c:pt>
                <c:pt idx="72">
                  <c:v>1.5812427772289832E-17</c:v>
                </c:pt>
                <c:pt idx="73">
                  <c:v>1.423362945304476E-17</c:v>
                </c:pt>
                <c:pt idx="74">
                  <c:v>1.2862054303760484E-17</c:v>
                </c:pt>
                <c:pt idx="75">
                  <c:v>1.1664427895812029E-17</c:v>
                </c:pt>
                <c:pt idx="76">
                  <c:v>1.0624767267123228E-17</c:v>
                </c:pt>
                <c:pt idx="77">
                  <c:v>9.7175107457780887E-18</c:v>
                </c:pt>
                <c:pt idx="78">
                  <c:v>8.9146349589660813E-18</c:v>
                </c:pt>
                <c:pt idx="79">
                  <c:v>8.2113314022145521E-18</c:v>
                </c:pt>
                <c:pt idx="80">
                  <c:v>7.5906554125528121E-18</c:v>
                </c:pt>
                <c:pt idx="81">
                  <c:v>7.0387006261156366E-18</c:v>
                </c:pt>
                <c:pt idx="82">
                  <c:v>6.5471776879831081E-18</c:v>
                </c:pt>
                <c:pt idx="83">
                  <c:v>6.1083738414462467E-18</c:v>
                </c:pt>
                <c:pt idx="84">
                  <c:v>5.7140954793488111E-18</c:v>
                </c:pt>
                <c:pt idx="85">
                  <c:v>5.3595340972181458E-18</c:v>
                </c:pt>
                <c:pt idx="86">
                  <c:v>5.0388811905816012E-18</c:v>
                </c:pt>
                <c:pt idx="87">
                  <c:v>4.7477708063083178E-18</c:v>
                </c:pt>
                <c:pt idx="88">
                  <c:v>4.4832986921619711E-18</c:v>
                </c:pt>
                <c:pt idx="89">
                  <c:v>4.2411754932226424E-18</c:v>
                </c:pt>
                <c:pt idx="90">
                  <c:v>4.0193820599375991E-18</c:v>
                </c:pt>
                <c:pt idx="91">
                  <c:v>3.8155907382814507E-18</c:v>
                </c:pt>
                <c:pt idx="92">
                  <c:v>3.6277823787014648E-18</c:v>
                </c:pt>
                <c:pt idx="93">
                  <c:v>3.4535910280667832E-18</c:v>
                </c:pt>
                <c:pt idx="94">
                  <c:v>3.2915932845883464E-18</c:v>
                </c:pt>
                <c:pt idx="95">
                  <c:v>3.1412125500552139E-18</c:v>
                </c:pt>
                <c:pt idx="96">
                  <c:v>3.0010828713365298E-18</c:v>
                </c:pt>
                <c:pt idx="97">
                  <c:v>2.8696908437453801E-18</c:v>
                </c:pt>
                <c:pt idx="98">
                  <c:v>2.7465977458505154E-18</c:v>
                </c:pt>
                <c:pt idx="99">
                  <c:v>2.6303323019810374E-18</c:v>
                </c:pt>
                <c:pt idx="100">
                  <c:v>2.5218562130314776E-18</c:v>
                </c:pt>
              </c:numCache>
            </c:numRef>
          </c:xVal>
          <c:yVal>
            <c:numRef>
              <c:f>Thermosphere!$AQ$26:$AQ$126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F1CC-472D-918E-476E4FCFD15D}"/>
            </c:ext>
          </c:extLst>
        </c:ser>
        <c:dLbls>
          <c:showLegendKey val="0"/>
          <c:showVal val="0"/>
          <c:showCatName val="0"/>
          <c:showSerName val="0"/>
          <c:showPercent val="0"/>
          <c:showBubbleSize val="0"/>
        </c:dLbls>
        <c:axId val="101533184"/>
        <c:axId val="101535104"/>
      </c:scatterChart>
      <c:valAx>
        <c:axId val="101533184"/>
        <c:scaling>
          <c:logBase val="10"/>
          <c:orientation val="minMax"/>
          <c:max val="1E-13"/>
        </c:scaling>
        <c:delete val="0"/>
        <c:axPos val="b"/>
        <c:title>
          <c:tx>
            <c:rich>
              <a:bodyPr/>
              <a:lstStyle/>
              <a:p>
                <a:pPr>
                  <a:defRPr/>
                </a:pPr>
                <a:r>
                  <a:rPr lang="en-US"/>
                  <a:t>Density (g cm</a:t>
                </a:r>
                <a:r>
                  <a:rPr lang="en-US" baseline="30000"/>
                  <a:t>-3</a:t>
                </a:r>
                <a:r>
                  <a:rPr lang="en-US"/>
                  <a:t>)</a:t>
                </a:r>
              </a:p>
            </c:rich>
          </c:tx>
          <c:overlay val="0"/>
        </c:title>
        <c:numFmt formatCode="0.E+00" sourceLinked="0"/>
        <c:majorTickMark val="out"/>
        <c:minorTickMark val="none"/>
        <c:tickLblPos val="nextTo"/>
        <c:crossAx val="101535104"/>
        <c:crosses val="autoZero"/>
        <c:crossBetween val="midCat"/>
      </c:valAx>
      <c:valAx>
        <c:axId val="101535104"/>
        <c:scaling>
          <c:orientation val="minMax"/>
          <c:max val="10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101533184"/>
        <c:crossesAt val="9.9999999999999995E-21"/>
        <c:crossBetween val="midCat"/>
      </c:valAx>
    </c:plotArea>
    <c:legend>
      <c:legendPos val="r"/>
      <c:layout>
        <c:manualLayout>
          <c:xMode val="edge"/>
          <c:yMode val="edge"/>
          <c:x val="0.60961848518935102"/>
          <c:y val="0.19538442042198301"/>
          <c:w val="0.34210317460317502"/>
          <c:h val="0.17591926009248801"/>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5162167229096"/>
          <c:y val="7.5020363833831094E-2"/>
          <c:w val="0.678171166104237"/>
          <c:h val="0.74142139560141196"/>
        </c:manualLayout>
      </c:layout>
      <c:scatterChart>
        <c:scatterStyle val="smoothMarker"/>
        <c:varyColors val="0"/>
        <c:ser>
          <c:idx val="2"/>
          <c:order val="0"/>
          <c:tx>
            <c:strRef>
              <c:f>Thermosphere!$AR$25</c:f>
              <c:strCache>
                <c:ptCount val="1"/>
                <c:pt idx="0">
                  <c:v>F10.7 (95%)</c:v>
                </c:pt>
              </c:strCache>
            </c:strRef>
          </c:tx>
          <c:marker>
            <c:symbol val="none"/>
          </c:marker>
          <c:xVal>
            <c:numRef>
              <c:f>Thermosphere!$AR$26:$AR$126</c:f>
              <c:numCache>
                <c:formatCode>0.00E+00</c:formatCode>
                <c:ptCount val="101"/>
                <c:pt idx="0">
                  <c:v>1.1675000000000001E-3</c:v>
                </c:pt>
                <c:pt idx="1">
                  <c:v>4.1579532088016326E-4</c:v>
                </c:pt>
                <c:pt idx="2">
                  <c:v>9.4474181154028563E-5</c:v>
                </c:pt>
                <c:pt idx="3">
                  <c:v>1.8119883022004082E-5</c:v>
                </c:pt>
                <c:pt idx="4">
                  <c:v>4.0579766044008162E-6</c:v>
                </c:pt>
                <c:pt idx="5">
                  <c:v>1.1094883022004083E-6</c:v>
                </c:pt>
                <c:pt idx="6">
                  <c:v>3.3369649066012248E-7</c:v>
                </c:pt>
                <c:pt idx="7">
                  <c:v>8.6674532088016328E-8</c:v>
                </c:pt>
                <c:pt idx="8">
                  <c:v>1.8375701867975505E-8</c:v>
                </c:pt>
                <c:pt idx="9">
                  <c:v>3.3309883022004081E-9</c:v>
                </c:pt>
                <c:pt idx="10">
                  <c:v>5.5328977251861221E-10</c:v>
                </c:pt>
                <c:pt idx="11">
                  <c:v>9.8910939061269362E-11</c:v>
                </c:pt>
                <c:pt idx="12">
                  <c:v>1.9188800166216334E-11</c:v>
                </c:pt>
                <c:pt idx="13">
                  <c:v>6.933818198511025E-12</c:v>
                </c:pt>
                <c:pt idx="14">
                  <c:v>3.4665053633044938E-12</c:v>
                </c:pt>
                <c:pt idx="15">
                  <c:v>2.0166457368995956E-12</c:v>
                </c:pt>
                <c:pt idx="16">
                  <c:v>1.2833796928914319E-12</c:v>
                </c:pt>
                <c:pt idx="17">
                  <c:v>8.6745108184196226E-13</c:v>
                </c:pt>
                <c:pt idx="18">
                  <c:v>6.1152598013237006E-13</c:v>
                </c:pt>
                <c:pt idx="19">
                  <c:v>4.4468684106326768E-13</c:v>
                </c:pt>
                <c:pt idx="20">
                  <c:v>3.3112664595490001E-13</c:v>
                </c:pt>
                <c:pt idx="21">
                  <c:v>2.5119305524734871E-13</c:v>
                </c:pt>
                <c:pt idx="22">
                  <c:v>1.9353138982077706E-13</c:v>
                </c:pt>
                <c:pt idx="23">
                  <c:v>1.5089808346496052E-13</c:v>
                </c:pt>
                <c:pt idx="24">
                  <c:v>1.1899103057597258E-13</c:v>
                </c:pt>
                <c:pt idx="25">
                  <c:v>9.4601080053609122E-14</c:v>
                </c:pt>
                <c:pt idx="26">
                  <c:v>7.5842296073902861E-14</c:v>
                </c:pt>
                <c:pt idx="27">
                  <c:v>6.122330495472723E-14</c:v>
                </c:pt>
                <c:pt idx="28">
                  <c:v>4.9725978344016938E-14</c:v>
                </c:pt>
                <c:pt idx="29">
                  <c:v>4.0612187889706637E-14</c:v>
                </c:pt>
                <c:pt idx="30">
                  <c:v>3.3293805239731048E-14</c:v>
                </c:pt>
                <c:pt idx="31">
                  <c:v>2.7461649240061604E-14</c:v>
                </c:pt>
                <c:pt idx="32">
                  <c:v>2.2737626632031752E-14</c:v>
                </c:pt>
                <c:pt idx="33">
                  <c:v>1.8902357399019874E-14</c:v>
                </c:pt>
                <c:pt idx="34">
                  <c:v>1.5767058112183504E-14</c:v>
                </c:pt>
                <c:pt idx="35">
                  <c:v>1.3192512524095309E-14</c:v>
                </c:pt>
                <c:pt idx="36">
                  <c:v>1.1072688546738954E-14</c:v>
                </c:pt>
                <c:pt idx="37">
                  <c:v>9.3182529546911733E-15</c:v>
                </c:pt>
                <c:pt idx="38">
                  <c:v>7.8602087533344182E-15</c:v>
                </c:pt>
                <c:pt idx="39">
                  <c:v>6.6463834810572581E-15</c:v>
                </c:pt>
                <c:pt idx="40">
                  <c:v>5.6321397696470385E-15</c:v>
                </c:pt>
                <c:pt idx="41">
                  <c:v>4.7847115750955966E-15</c:v>
                </c:pt>
                <c:pt idx="42">
                  <c:v>4.0699498313906875E-15</c:v>
                </c:pt>
                <c:pt idx="43">
                  <c:v>3.4679925725674935E-15</c:v>
                </c:pt>
                <c:pt idx="44">
                  <c:v>2.9600047376002602E-15</c:v>
                </c:pt>
                <c:pt idx="45">
                  <c:v>2.5301419072235593E-15</c:v>
                </c:pt>
                <c:pt idx="46">
                  <c:v>2.1660152105335119E-15</c:v>
                </c:pt>
                <c:pt idx="47">
                  <c:v>1.8577147205869759E-15</c:v>
                </c:pt>
                <c:pt idx="48">
                  <c:v>1.5948726225193383E-15</c:v>
                </c:pt>
                <c:pt idx="49">
                  <c:v>1.3710474053285587E-15</c:v>
                </c:pt>
                <c:pt idx="50">
                  <c:v>1.1801998975725142E-15</c:v>
                </c:pt>
                <c:pt idx="51">
                  <c:v>1.0171409278090826E-15</c:v>
                </c:pt>
                <c:pt idx="52">
                  <c:v>8.7810909877691657E-16</c:v>
                </c:pt>
                <c:pt idx="53">
                  <c:v>7.5876523903389405E-16</c:v>
                </c:pt>
                <c:pt idx="54">
                  <c:v>6.5628859307899385E-16</c:v>
                </c:pt>
                <c:pt idx="55">
                  <c:v>5.684550130493145E-16</c:v>
                </c:pt>
                <c:pt idx="56">
                  <c:v>4.9294655091573743E-16</c:v>
                </c:pt>
                <c:pt idx="57">
                  <c:v>4.2793566645347893E-16</c:v>
                </c:pt>
                <c:pt idx="58">
                  <c:v>3.7199014031791852E-16</c:v>
                </c:pt>
                <c:pt idx="59">
                  <c:v>3.2377880596639916E-16</c:v>
                </c:pt>
                <c:pt idx="60">
                  <c:v>2.8211757240636559E-16</c:v>
                </c:pt>
                <c:pt idx="61">
                  <c:v>2.4616766952542605E-16</c:v>
                </c:pt>
                <c:pt idx="62">
                  <c:v>2.150917309471396E-16</c:v>
                </c:pt>
                <c:pt idx="63">
                  <c:v>1.8817005073514717E-16</c:v>
                </c:pt>
                <c:pt idx="64">
                  <c:v>1.648553494371793E-16</c:v>
                </c:pt>
                <c:pt idx="65">
                  <c:v>1.4460116644693805E-16</c:v>
                </c:pt>
                <c:pt idx="66">
                  <c:v>1.2707659599428049E-16</c:v>
                </c:pt>
                <c:pt idx="67">
                  <c:v>1.1180994351691689E-16</c:v>
                </c:pt>
                <c:pt idx="68">
                  <c:v>9.855413346474515E-17</c:v>
                </c:pt>
                <c:pt idx="69">
                  <c:v>8.7014429847581595E-17</c:v>
                </c:pt>
                <c:pt idx="70">
                  <c:v>7.6934692939291585E-17</c:v>
                </c:pt>
                <c:pt idx="71">
                  <c:v>6.8196443453821979E-17</c:v>
                </c:pt>
                <c:pt idx="72">
                  <c:v>6.0524863516392002E-17</c:v>
                </c:pt>
                <c:pt idx="73">
                  <c:v>5.383114630256001E-17</c:v>
                </c:pt>
                <c:pt idx="74">
                  <c:v>4.7972561185446804E-17</c:v>
                </c:pt>
                <c:pt idx="75">
                  <c:v>4.2840874532790768E-17</c:v>
                </c:pt>
                <c:pt idx="76">
                  <c:v>3.83429228991278E-17</c:v>
                </c:pt>
                <c:pt idx="77">
                  <c:v>3.4390191905006074E-17</c:v>
                </c:pt>
                <c:pt idx="78">
                  <c:v>3.0918523791996193E-17</c:v>
                </c:pt>
                <c:pt idx="79">
                  <c:v>2.7864322296049186E-17</c:v>
                </c:pt>
                <c:pt idx="80">
                  <c:v>2.5163698708126257E-17</c:v>
                </c:pt>
                <c:pt idx="81">
                  <c:v>2.2787015660014775E-17</c:v>
                </c:pt>
                <c:pt idx="82">
                  <c:v>2.0685244069080847E-17</c:v>
                </c:pt>
                <c:pt idx="83">
                  <c:v>1.8823039012101616E-17</c:v>
                </c:pt>
                <c:pt idx="84">
                  <c:v>1.7175786516463621E-17</c:v>
                </c:pt>
                <c:pt idx="85">
                  <c:v>1.5712118263344812E-17</c:v>
                </c:pt>
                <c:pt idx="86">
                  <c:v>1.4407967071330086E-17</c:v>
                </c:pt>
                <c:pt idx="87">
                  <c:v>1.3248090292010469E-17</c:v>
                </c:pt>
                <c:pt idx="88">
                  <c:v>1.2208979232968812E-17</c:v>
                </c:pt>
                <c:pt idx="89">
                  <c:v>1.1282227476601851E-17</c:v>
                </c:pt>
                <c:pt idx="90">
                  <c:v>1.0454115770099791E-17</c:v>
                </c:pt>
                <c:pt idx="91">
                  <c:v>9.7084716518512034E-18</c:v>
                </c:pt>
                <c:pt idx="92">
                  <c:v>9.037435495451189E-18</c:v>
                </c:pt>
                <c:pt idx="93">
                  <c:v>8.4346008832964809E-18</c:v>
                </c:pt>
                <c:pt idx="94">
                  <c:v>7.8877251669781017E-18</c:v>
                </c:pt>
                <c:pt idx="95">
                  <c:v>7.3914253244919683E-18</c:v>
                </c:pt>
                <c:pt idx="96">
                  <c:v>6.9437130536376737E-18</c:v>
                </c:pt>
                <c:pt idx="97">
                  <c:v>6.5352755192086851E-18</c:v>
                </c:pt>
                <c:pt idx="98">
                  <c:v>6.1636595124033705E-18</c:v>
                </c:pt>
                <c:pt idx="99">
                  <c:v>5.8234586156184657E-18</c:v>
                </c:pt>
                <c:pt idx="100">
                  <c:v>5.5122547134511125E-18</c:v>
                </c:pt>
              </c:numCache>
            </c:numRef>
          </c:xVal>
          <c:yVal>
            <c:numRef>
              <c:f>Thermosphere!$AQ$26:$AQ$126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0-8F20-4BA0-B4EA-1034334DA233}"/>
            </c:ext>
          </c:extLst>
        </c:ser>
        <c:ser>
          <c:idx val="3"/>
          <c:order val="1"/>
          <c:tx>
            <c:strRef>
              <c:f>Thermosphere!$AS$25</c:f>
              <c:strCache>
                <c:ptCount val="1"/>
                <c:pt idx="0">
                  <c:v>F10.7 (50%)</c:v>
                </c:pt>
              </c:strCache>
            </c:strRef>
          </c:tx>
          <c:marker>
            <c:symbol val="none"/>
          </c:marker>
          <c:xVal>
            <c:numRef>
              <c:f>Thermosphere!$AS$26:$AS$126</c:f>
              <c:numCache>
                <c:formatCode>0.00E+00</c:formatCode>
                <c:ptCount val="101"/>
                <c:pt idx="0">
                  <c:v>1.1675000000000001E-3</c:v>
                </c:pt>
                <c:pt idx="1">
                  <c:v>4.1569549090123394E-4</c:v>
                </c:pt>
                <c:pt idx="2">
                  <c:v>9.445671090771592E-5</c:v>
                </c:pt>
                <c:pt idx="3">
                  <c:v>1.8117387272530847E-5</c:v>
                </c:pt>
                <c:pt idx="4">
                  <c:v>4.0574774545061694E-6</c:v>
                </c:pt>
                <c:pt idx="5">
                  <c:v>1.1092387272530849E-6</c:v>
                </c:pt>
                <c:pt idx="6">
                  <c:v>3.3362161817592539E-7</c:v>
                </c:pt>
                <c:pt idx="7">
                  <c:v>8.6664549090123386E-8</c:v>
                </c:pt>
                <c:pt idx="8">
                  <c:v>1.8390676364814918E-8</c:v>
                </c:pt>
                <c:pt idx="9">
                  <c:v>3.3307387272530845E-9</c:v>
                </c:pt>
                <c:pt idx="10">
                  <c:v>5.5413832733951203E-10</c:v>
                </c:pt>
                <c:pt idx="11">
                  <c:v>9.9357678216978364E-11</c:v>
                </c:pt>
                <c:pt idx="12">
                  <c:v>1.9056525444134894E-11</c:v>
                </c:pt>
                <c:pt idx="13">
                  <c:v>6.8659338128390408E-12</c:v>
                </c:pt>
                <c:pt idx="14">
                  <c:v>3.4026141767896854E-12</c:v>
                </c:pt>
                <c:pt idx="15">
                  <c:v>1.9557494497526691E-12</c:v>
                </c:pt>
                <c:pt idx="16">
                  <c:v>1.227474904690975E-12</c:v>
                </c:pt>
                <c:pt idx="17">
                  <c:v>8.1733643241940962E-13</c:v>
                </c:pt>
                <c:pt idx="18">
                  <c:v>5.6727634197191902E-13</c:v>
                </c:pt>
                <c:pt idx="19">
                  <c:v>4.0600272422812997E-13</c:v>
                </c:pt>
                <c:pt idx="20">
                  <c:v>2.9755881553989341E-13</c:v>
                </c:pt>
                <c:pt idx="21">
                  <c:v>2.2224236135782631E-13</c:v>
                </c:pt>
                <c:pt idx="22">
                  <c:v>1.685988525831625E-13</c:v>
                </c:pt>
                <c:pt idx="23">
                  <c:v>1.2952198922670537E-13</c:v>
                </c:pt>
                <c:pt idx="24">
                  <c:v>1.0066474219401023E-13</c:v>
                </c:pt>
                <c:pt idx="25">
                  <c:v>7.8942747858534684E-14</c:v>
                </c:pt>
                <c:pt idx="26">
                  <c:v>6.2450104400525516E-14</c:v>
                </c:pt>
                <c:pt idx="27">
                  <c:v>4.9772806371526474E-14</c:v>
                </c:pt>
                <c:pt idx="28">
                  <c:v>3.993265741104401E-14</c:v>
                </c:pt>
                <c:pt idx="29">
                  <c:v>3.2231461158584551E-14</c:v>
                </c:pt>
                <c:pt idx="30">
                  <c:v>2.612102125365455E-14</c:v>
                </c:pt>
                <c:pt idx="31">
                  <c:v>2.1309626788538095E-14</c:v>
                </c:pt>
                <c:pt idx="32">
                  <c:v>1.7459865220982357E-14</c:v>
                </c:pt>
                <c:pt idx="33">
                  <c:v>1.4365584006573852E-14</c:v>
                </c:pt>
                <c:pt idx="34">
                  <c:v>1.1863955510991774E-14</c:v>
                </c:pt>
                <c:pt idx="35">
                  <c:v>9.8324850082794453E-15</c:v>
                </c:pt>
                <c:pt idx="36">
                  <c:v>8.1751234083134789E-15</c:v>
                </c:pt>
                <c:pt idx="37">
                  <c:v>6.8167632576680437E-15</c:v>
                </c:pt>
                <c:pt idx="38">
                  <c:v>5.6991392844605003E-15</c:v>
                </c:pt>
                <c:pt idx="39">
                  <c:v>4.7770671256044756E-15</c:v>
                </c:pt>
                <c:pt idx="40">
                  <c:v>4.0136462362543416E-15</c:v>
                </c:pt>
                <c:pt idx="41">
                  <c:v>3.3811020713484071E-15</c:v>
                </c:pt>
                <c:pt idx="42">
                  <c:v>2.8527728132941288E-15</c:v>
                </c:pt>
                <c:pt idx="43">
                  <c:v>2.4117414805051082E-15</c:v>
                </c:pt>
                <c:pt idx="44">
                  <c:v>2.0426920187128501E-15</c:v>
                </c:pt>
                <c:pt idx="45">
                  <c:v>1.7330993554513284E-15</c:v>
                </c:pt>
                <c:pt idx="46">
                  <c:v>1.4729455818162386E-15</c:v>
                </c:pt>
                <c:pt idx="47">
                  <c:v>1.2542424979588279E-15</c:v>
                </c:pt>
                <c:pt idx="48">
                  <c:v>1.0694424859192389E-15</c:v>
                </c:pt>
                <c:pt idx="49">
                  <c:v>9.1335190943204893E-16</c:v>
                </c:pt>
                <c:pt idx="50">
                  <c:v>7.8122938678121675E-16</c:v>
                </c:pt>
                <c:pt idx="51">
                  <c:v>6.691835362507021E-16</c:v>
                </c:pt>
                <c:pt idx="52">
                  <c:v>5.7427655790532547E-16</c:v>
                </c:pt>
                <c:pt idx="53">
                  <c:v>4.934670700290464E-16</c:v>
                </c:pt>
                <c:pt idx="54">
                  <c:v>4.2455825448915291E-16</c:v>
                </c:pt>
                <c:pt idx="55">
                  <c:v>3.658775240563279E-16</c:v>
                </c:pt>
                <c:pt idx="56">
                  <c:v>3.1579076605711948E-16</c:v>
                </c:pt>
                <c:pt idx="57">
                  <c:v>2.7294962416560466E-16</c:v>
                </c:pt>
                <c:pt idx="58">
                  <c:v>2.3630123295709489E-16</c:v>
                </c:pt>
                <c:pt idx="59">
                  <c:v>2.049162415541238E-16</c:v>
                </c:pt>
                <c:pt idx="60">
                  <c:v>1.7794998089249612E-16</c:v>
                </c:pt>
                <c:pt idx="61">
                  <c:v>1.5480327280925048E-16</c:v>
                </c:pt>
                <c:pt idx="62">
                  <c:v>1.3490829187105552E-16</c:v>
                </c:pt>
                <c:pt idx="63">
                  <c:v>1.177649580951966E-16</c:v>
                </c:pt>
                <c:pt idx="64">
                  <c:v>1.029907114946378E-16</c:v>
                </c:pt>
                <c:pt idx="65">
                  <c:v>9.0221281174627378E-17</c:v>
                </c:pt>
                <c:pt idx="66">
                  <c:v>7.9213112596585606E-17</c:v>
                </c:pt>
                <c:pt idx="67">
                  <c:v>6.9671709410822365E-17</c:v>
                </c:pt>
                <c:pt idx="68">
                  <c:v>6.1412389804066485E-17</c:v>
                </c:pt>
                <c:pt idx="69">
                  <c:v>5.425272651242983E-17</c:v>
                </c:pt>
                <c:pt idx="70">
                  <c:v>4.8018939542394455E-17</c:v>
                </c:pt>
                <c:pt idx="71">
                  <c:v>4.2624994351059344E-17</c:v>
                </c:pt>
                <c:pt idx="72">
                  <c:v>3.7906634765307981E-17</c:v>
                </c:pt>
                <c:pt idx="73">
                  <c:v>3.3800510605325707E-17</c:v>
                </c:pt>
                <c:pt idx="74">
                  <c:v>3.0212308784014104E-17</c:v>
                </c:pt>
                <c:pt idx="75">
                  <c:v>2.7071481486157376E-17</c:v>
                </c:pt>
                <c:pt idx="76">
                  <c:v>2.4324048533021224E-17</c:v>
                </c:pt>
                <c:pt idx="77">
                  <c:v>2.1913191563463889E-17</c:v>
                </c:pt>
                <c:pt idx="78">
                  <c:v>1.9792722215263269E-17</c:v>
                </c:pt>
                <c:pt idx="79">
                  <c:v>1.7928993218049206E-17</c:v>
                </c:pt>
                <c:pt idx="80">
                  <c:v>1.6281825482778647E-17</c:v>
                </c:pt>
                <c:pt idx="81">
                  <c:v>1.4829318464605968E-17</c:v>
                </c:pt>
                <c:pt idx="82">
                  <c:v>1.3543157801525135E-17</c:v>
                </c:pt>
                <c:pt idx="83">
                  <c:v>1.2401974767363408E-17</c:v>
                </c:pt>
                <c:pt idx="84">
                  <c:v>1.1389391362768993E-17</c:v>
                </c:pt>
                <c:pt idx="85">
                  <c:v>1.0487516316075311E-17</c:v>
                </c:pt>
                <c:pt idx="86">
                  <c:v>9.6815167189182313E-18</c:v>
                </c:pt>
                <c:pt idx="87">
                  <c:v>8.9616405717298876E-18</c:v>
                </c:pt>
                <c:pt idx="88">
                  <c:v>8.3148613298807251E-18</c:v>
                </c:pt>
                <c:pt idx="89">
                  <c:v>7.7347691753460618E-18</c:v>
                </c:pt>
                <c:pt idx="90">
                  <c:v>7.2136346540518691E-18</c:v>
                </c:pt>
                <c:pt idx="91">
                  <c:v>6.7422734029117743E-18</c:v>
                </c:pt>
                <c:pt idx="92">
                  <c:v>6.3158206948887591E-18</c:v>
                </c:pt>
                <c:pt idx="93">
                  <c:v>5.9298667119581458E-18</c:v>
                </c:pt>
                <c:pt idx="94">
                  <c:v>5.5776594545520728E-18</c:v>
                </c:pt>
                <c:pt idx="95">
                  <c:v>5.2563116501396899E-18</c:v>
                </c:pt>
                <c:pt idx="96">
                  <c:v>4.9640845714679171E-18</c:v>
                </c:pt>
                <c:pt idx="97">
                  <c:v>4.6956585824873945E-18</c:v>
                </c:pt>
                <c:pt idx="98">
                  <c:v>4.4495787741857856E-18</c:v>
                </c:pt>
                <c:pt idx="99">
                  <c:v>4.2224353285384125E-18</c:v>
                </c:pt>
                <c:pt idx="100">
                  <c:v>4.0135571547736816E-18</c:v>
                </c:pt>
              </c:numCache>
            </c:numRef>
          </c:xVal>
          <c:yVal>
            <c:numRef>
              <c:f>Thermosphere!$AQ$26:$AQ$126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1-8F20-4BA0-B4EA-1034334DA233}"/>
            </c:ext>
          </c:extLst>
        </c:ser>
        <c:ser>
          <c:idx val="4"/>
          <c:order val="2"/>
          <c:tx>
            <c:strRef>
              <c:f>Thermosphere!$AT$25</c:f>
              <c:strCache>
                <c:ptCount val="1"/>
                <c:pt idx="0">
                  <c:v>F10.7 (5%)</c:v>
                </c:pt>
              </c:strCache>
            </c:strRef>
          </c:tx>
          <c:marker>
            <c:symbol val="none"/>
          </c:marker>
          <c:xVal>
            <c:numRef>
              <c:f>Thermosphere!$AT$26:$AT$126</c:f>
              <c:numCache>
                <c:formatCode>0.00E+00</c:formatCode>
                <c:ptCount val="101"/>
                <c:pt idx="0">
                  <c:v>1.1674425513417959E-3</c:v>
                </c:pt>
                <c:pt idx="1">
                  <c:v>4.1558851026835919E-4</c:v>
                </c:pt>
                <c:pt idx="2">
                  <c:v>9.4437319062617124E-5</c:v>
                </c:pt>
                <c:pt idx="3">
                  <c:v>1.8114425513417958E-5</c:v>
                </c:pt>
                <c:pt idx="4">
                  <c:v>4.0568851026835908E-6</c:v>
                </c:pt>
                <c:pt idx="5">
                  <c:v>1.1089617008945306E-6</c:v>
                </c:pt>
                <c:pt idx="6">
                  <c:v>3.3354234017890609E-7</c:v>
                </c:pt>
                <c:pt idx="7">
                  <c:v>8.6652702053671825E-8</c:v>
                </c:pt>
                <c:pt idx="8">
                  <c:v>1.8405765982109391E-8</c:v>
                </c:pt>
                <c:pt idx="9">
                  <c:v>3.3304425513417956E-9</c:v>
                </c:pt>
                <c:pt idx="10">
                  <c:v>5.5501319352402471E-10</c:v>
                </c:pt>
                <c:pt idx="11">
                  <c:v>9.9819086203867864E-11</c:v>
                </c:pt>
                <c:pt idx="12">
                  <c:v>1.8920425223632625E-11</c:v>
                </c:pt>
                <c:pt idx="13">
                  <c:v>6.7974956318495405E-12</c:v>
                </c:pt>
                <c:pt idx="14">
                  <c:v>3.3377849867694581E-12</c:v>
                </c:pt>
                <c:pt idx="15">
                  <c:v>1.8932487992928853E-12</c:v>
                </c:pt>
                <c:pt idx="16">
                  <c:v>1.1696530515292115E-12</c:v>
                </c:pt>
                <c:pt idx="17">
                  <c:v>7.6526178165402041E-13</c:v>
                </c:pt>
                <c:pt idx="18">
                  <c:v>5.2119285775344202E-13</c:v>
                </c:pt>
                <c:pt idx="19">
                  <c:v>3.6569861710852905E-13</c:v>
                </c:pt>
                <c:pt idx="20">
                  <c:v>2.6261203628471001E-13</c:v>
                </c:pt>
                <c:pt idx="21">
                  <c:v>1.9214673113178883E-13</c:v>
                </c:pt>
                <c:pt idx="22">
                  <c:v>1.4273776499863243E-13</c:v>
                </c:pt>
                <c:pt idx="23">
                  <c:v>1.0740094609992812E-13</c:v>
                </c:pt>
                <c:pt idx="24">
                  <c:v>8.1747806399894693E-14</c:v>
                </c:pt>
                <c:pt idx="25">
                  <c:v>6.2819282259879895E-14</c:v>
                </c:pt>
                <c:pt idx="26">
                  <c:v>4.8694586581485377E-14</c:v>
                </c:pt>
                <c:pt idx="27">
                  <c:v>3.8040038717113622E-14</c:v>
                </c:pt>
                <c:pt idx="28">
                  <c:v>2.9921192037057694E-14</c:v>
                </c:pt>
                <c:pt idx="29">
                  <c:v>2.3683102023239577E-14</c:v>
                </c:pt>
                <c:pt idx="30">
                  <c:v>1.882047946563201E-14</c:v>
                </c:pt>
                <c:pt idx="31">
                  <c:v>1.5060852105195989E-14</c:v>
                </c:pt>
                <c:pt idx="32">
                  <c:v>1.2109281758740172E-14</c:v>
                </c:pt>
                <c:pt idx="33">
                  <c:v>9.7748727654364843E-15</c:v>
                </c:pt>
                <c:pt idx="34">
                  <c:v>7.9214826319002009E-15</c:v>
                </c:pt>
                <c:pt idx="35">
                  <c:v>6.444200771008303E-15</c:v>
                </c:pt>
                <c:pt idx="36">
                  <c:v>5.2580016983213666E-15</c:v>
                </c:pt>
                <c:pt idx="37">
                  <c:v>4.3024309794187111E-15</c:v>
                </c:pt>
                <c:pt idx="38">
                  <c:v>3.530277575873007E-15</c:v>
                </c:pt>
                <c:pt idx="39">
                  <c:v>2.9038132146594633E-15</c:v>
                </c:pt>
                <c:pt idx="40">
                  <c:v>2.3940932328073899E-15</c:v>
                </c:pt>
                <c:pt idx="41">
                  <c:v>1.978567644806052E-15</c:v>
                </c:pt>
                <c:pt idx="42">
                  <c:v>1.6381749754130762E-15</c:v>
                </c:pt>
                <c:pt idx="43">
                  <c:v>1.3591024679194838E-15</c:v>
                </c:pt>
                <c:pt idx="44">
                  <c:v>1.1296739609293808E-15</c:v>
                </c:pt>
                <c:pt idx="45">
                  <c:v>9.4075392943339753E-16</c:v>
                </c:pt>
                <c:pt idx="46">
                  <c:v>7.8477486866909545E-16</c:v>
                </c:pt>
                <c:pt idx="47">
                  <c:v>6.5573863458966151E-16</c:v>
                </c:pt>
                <c:pt idx="48">
                  <c:v>5.4891529489074228E-16</c:v>
                </c:pt>
                <c:pt idx="49">
                  <c:v>4.6040519322866806E-16</c:v>
                </c:pt>
                <c:pt idx="50">
                  <c:v>3.8680388587158518E-16</c:v>
                </c:pt>
                <c:pt idx="51">
                  <c:v>3.2552992821828398E-16</c:v>
                </c:pt>
                <c:pt idx="52">
                  <c:v>2.7449210939566033E-16</c:v>
                </c:pt>
                <c:pt idx="53">
                  <c:v>2.3194002674529714E-16</c:v>
                </c:pt>
                <c:pt idx="54">
                  <c:v>1.9632002218481247E-16</c:v>
                </c:pt>
                <c:pt idx="55">
                  <c:v>1.6651964995385539E-16</c:v>
                </c:pt>
                <c:pt idx="56">
                  <c:v>1.4158686839941865E-16</c:v>
                </c:pt>
                <c:pt idx="57">
                  <c:v>1.2065886988638562E-16</c:v>
                </c:pt>
                <c:pt idx="58">
                  <c:v>1.0306614443618251E-16</c:v>
                </c:pt>
                <c:pt idx="59">
                  <c:v>8.8280160664161148E-17</c:v>
                </c:pt>
                <c:pt idx="60">
                  <c:v>7.5797291437909738E-17</c:v>
                </c:pt>
                <c:pt idx="61">
                  <c:v>6.5258796694436352E-17</c:v>
                </c:pt>
                <c:pt idx="62">
                  <c:v>5.6364346957872031E-17</c:v>
                </c:pt>
                <c:pt idx="63">
                  <c:v>4.8833440406373196E-17</c:v>
                </c:pt>
                <c:pt idx="64">
                  <c:v>4.2447970878924385E-17</c:v>
                </c:pt>
                <c:pt idx="65">
                  <c:v>3.7024487522560856E-17</c:v>
                </c:pt>
                <c:pt idx="66">
                  <c:v>3.2407950071440906E-17</c:v>
                </c:pt>
                <c:pt idx="67">
                  <c:v>2.8477494828955263E-17</c:v>
                </c:pt>
                <c:pt idx="68">
                  <c:v>2.511237299581103E-17</c:v>
                </c:pt>
                <c:pt idx="69">
                  <c:v>2.2239939966994581E-17</c:v>
                </c:pt>
                <c:pt idx="70">
                  <c:v>1.9768470316023561E-17</c:v>
                </c:pt>
                <c:pt idx="71">
                  <c:v>1.7644821549513241E-17</c:v>
                </c:pt>
                <c:pt idx="72">
                  <c:v>1.5812427772289832E-17</c:v>
                </c:pt>
                <c:pt idx="73">
                  <c:v>1.423362945304476E-17</c:v>
                </c:pt>
                <c:pt idx="74">
                  <c:v>1.2862054303760484E-17</c:v>
                </c:pt>
                <c:pt idx="75">
                  <c:v>1.1664427895812029E-17</c:v>
                </c:pt>
                <c:pt idx="76">
                  <c:v>1.0624767267123228E-17</c:v>
                </c:pt>
                <c:pt idx="77">
                  <c:v>9.7175107457780887E-18</c:v>
                </c:pt>
                <c:pt idx="78">
                  <c:v>8.9146349589660813E-18</c:v>
                </c:pt>
                <c:pt idx="79">
                  <c:v>8.2113314022145521E-18</c:v>
                </c:pt>
                <c:pt idx="80">
                  <c:v>7.5906554125528121E-18</c:v>
                </c:pt>
                <c:pt idx="81">
                  <c:v>7.0387006261156366E-18</c:v>
                </c:pt>
                <c:pt idx="82">
                  <c:v>6.5471776879831081E-18</c:v>
                </c:pt>
                <c:pt idx="83">
                  <c:v>6.1083738414462467E-18</c:v>
                </c:pt>
                <c:pt idx="84">
                  <c:v>5.7140954793488111E-18</c:v>
                </c:pt>
                <c:pt idx="85">
                  <c:v>5.3595340972181458E-18</c:v>
                </c:pt>
                <c:pt idx="86">
                  <c:v>5.0388811905816012E-18</c:v>
                </c:pt>
                <c:pt idx="87">
                  <c:v>4.7477708063083178E-18</c:v>
                </c:pt>
                <c:pt idx="88">
                  <c:v>4.4832986921619711E-18</c:v>
                </c:pt>
                <c:pt idx="89">
                  <c:v>4.2411754932226424E-18</c:v>
                </c:pt>
                <c:pt idx="90">
                  <c:v>4.0193820599375991E-18</c:v>
                </c:pt>
                <c:pt idx="91">
                  <c:v>3.8155907382814507E-18</c:v>
                </c:pt>
                <c:pt idx="92">
                  <c:v>3.6277823787014648E-18</c:v>
                </c:pt>
                <c:pt idx="93">
                  <c:v>3.4535910280667832E-18</c:v>
                </c:pt>
                <c:pt idx="94">
                  <c:v>3.2915932845883464E-18</c:v>
                </c:pt>
                <c:pt idx="95">
                  <c:v>3.1412125500552139E-18</c:v>
                </c:pt>
                <c:pt idx="96">
                  <c:v>3.0010828713365298E-18</c:v>
                </c:pt>
                <c:pt idx="97">
                  <c:v>2.8696908437453801E-18</c:v>
                </c:pt>
                <c:pt idx="98">
                  <c:v>2.7465977458505154E-18</c:v>
                </c:pt>
                <c:pt idx="99">
                  <c:v>2.6303323019810374E-18</c:v>
                </c:pt>
                <c:pt idx="100">
                  <c:v>2.5218562130314776E-18</c:v>
                </c:pt>
              </c:numCache>
            </c:numRef>
          </c:xVal>
          <c:yVal>
            <c:numRef>
              <c:f>Thermosphere!$AQ$26:$AQ$126</c:f>
              <c:numCache>
                <c:formatCode>General</c:formatCode>
                <c:ptCount val="10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numCache>
            </c:numRef>
          </c:yVal>
          <c:smooth val="1"/>
          <c:extLst>
            <c:ext xmlns:c16="http://schemas.microsoft.com/office/drawing/2014/chart" uri="{C3380CC4-5D6E-409C-BE32-E72D297353CC}">
              <c16:uniqueId val="{00000002-8F20-4BA0-B4EA-1034334DA233}"/>
            </c:ext>
          </c:extLst>
        </c:ser>
        <c:ser>
          <c:idx val="0"/>
          <c:order val="3"/>
          <c:tx>
            <c:v>Altitude</c:v>
          </c:tx>
          <c:spPr>
            <a:ln>
              <a:solidFill>
                <a:srgbClr val="FF0000"/>
              </a:solidFill>
            </a:ln>
          </c:spPr>
          <c:marker>
            <c:symbol val="none"/>
          </c:marker>
          <c:xVal>
            <c:numRef>
              <c:f>Thermosphere!$AS$26:$AS$126</c:f>
              <c:numCache>
                <c:formatCode>0.00E+00</c:formatCode>
                <c:ptCount val="101"/>
                <c:pt idx="0">
                  <c:v>1.1675000000000001E-3</c:v>
                </c:pt>
                <c:pt idx="1">
                  <c:v>4.1569549090123394E-4</c:v>
                </c:pt>
                <c:pt idx="2">
                  <c:v>9.445671090771592E-5</c:v>
                </c:pt>
                <c:pt idx="3">
                  <c:v>1.8117387272530847E-5</c:v>
                </c:pt>
                <c:pt idx="4">
                  <c:v>4.0574774545061694E-6</c:v>
                </c:pt>
                <c:pt idx="5">
                  <c:v>1.1092387272530849E-6</c:v>
                </c:pt>
                <c:pt idx="6">
                  <c:v>3.3362161817592539E-7</c:v>
                </c:pt>
                <c:pt idx="7">
                  <c:v>8.6664549090123386E-8</c:v>
                </c:pt>
                <c:pt idx="8">
                  <c:v>1.8390676364814918E-8</c:v>
                </c:pt>
                <c:pt idx="9">
                  <c:v>3.3307387272530845E-9</c:v>
                </c:pt>
                <c:pt idx="10">
                  <c:v>5.5413832733951203E-10</c:v>
                </c:pt>
                <c:pt idx="11">
                  <c:v>9.9357678216978364E-11</c:v>
                </c:pt>
                <c:pt idx="12">
                  <c:v>1.9056525444134894E-11</c:v>
                </c:pt>
                <c:pt idx="13">
                  <c:v>6.8659338128390408E-12</c:v>
                </c:pt>
                <c:pt idx="14">
                  <c:v>3.4026141767896854E-12</c:v>
                </c:pt>
                <c:pt idx="15">
                  <c:v>1.9557494497526691E-12</c:v>
                </c:pt>
                <c:pt idx="16">
                  <c:v>1.227474904690975E-12</c:v>
                </c:pt>
                <c:pt idx="17">
                  <c:v>8.1733643241940962E-13</c:v>
                </c:pt>
                <c:pt idx="18">
                  <c:v>5.6727634197191902E-13</c:v>
                </c:pt>
                <c:pt idx="19">
                  <c:v>4.0600272422812997E-13</c:v>
                </c:pt>
                <c:pt idx="20">
                  <c:v>2.9755881553989341E-13</c:v>
                </c:pt>
                <c:pt idx="21">
                  <c:v>2.2224236135782631E-13</c:v>
                </c:pt>
                <c:pt idx="22">
                  <c:v>1.685988525831625E-13</c:v>
                </c:pt>
                <c:pt idx="23">
                  <c:v>1.2952198922670537E-13</c:v>
                </c:pt>
                <c:pt idx="24">
                  <c:v>1.0066474219401023E-13</c:v>
                </c:pt>
                <c:pt idx="25">
                  <c:v>7.8942747858534684E-14</c:v>
                </c:pt>
                <c:pt idx="26">
                  <c:v>6.2450104400525516E-14</c:v>
                </c:pt>
                <c:pt idx="27">
                  <c:v>4.9772806371526474E-14</c:v>
                </c:pt>
                <c:pt idx="28">
                  <c:v>3.993265741104401E-14</c:v>
                </c:pt>
                <c:pt idx="29">
                  <c:v>3.2231461158584551E-14</c:v>
                </c:pt>
                <c:pt idx="30">
                  <c:v>2.612102125365455E-14</c:v>
                </c:pt>
                <c:pt idx="31">
                  <c:v>2.1309626788538095E-14</c:v>
                </c:pt>
                <c:pt idx="32">
                  <c:v>1.7459865220982357E-14</c:v>
                </c:pt>
                <c:pt idx="33">
                  <c:v>1.4365584006573852E-14</c:v>
                </c:pt>
                <c:pt idx="34">
                  <c:v>1.1863955510991774E-14</c:v>
                </c:pt>
                <c:pt idx="35">
                  <c:v>9.8324850082794453E-15</c:v>
                </c:pt>
                <c:pt idx="36">
                  <c:v>8.1751234083134789E-15</c:v>
                </c:pt>
                <c:pt idx="37">
                  <c:v>6.8167632576680437E-15</c:v>
                </c:pt>
                <c:pt idx="38">
                  <c:v>5.6991392844605003E-15</c:v>
                </c:pt>
                <c:pt idx="39">
                  <c:v>4.7770671256044756E-15</c:v>
                </c:pt>
                <c:pt idx="40">
                  <c:v>4.0136462362543416E-15</c:v>
                </c:pt>
                <c:pt idx="41">
                  <c:v>3.3811020713484071E-15</c:v>
                </c:pt>
                <c:pt idx="42">
                  <c:v>2.8527728132941288E-15</c:v>
                </c:pt>
                <c:pt idx="43">
                  <c:v>2.4117414805051082E-15</c:v>
                </c:pt>
                <c:pt idx="44">
                  <c:v>2.0426920187128501E-15</c:v>
                </c:pt>
                <c:pt idx="45">
                  <c:v>1.7330993554513284E-15</c:v>
                </c:pt>
                <c:pt idx="46">
                  <c:v>1.4729455818162386E-15</c:v>
                </c:pt>
                <c:pt idx="47">
                  <c:v>1.2542424979588279E-15</c:v>
                </c:pt>
                <c:pt idx="48">
                  <c:v>1.0694424859192389E-15</c:v>
                </c:pt>
                <c:pt idx="49">
                  <c:v>9.1335190943204893E-16</c:v>
                </c:pt>
                <c:pt idx="50">
                  <c:v>7.8122938678121675E-16</c:v>
                </c:pt>
                <c:pt idx="51">
                  <c:v>6.691835362507021E-16</c:v>
                </c:pt>
                <c:pt idx="52">
                  <c:v>5.7427655790532547E-16</c:v>
                </c:pt>
                <c:pt idx="53">
                  <c:v>4.934670700290464E-16</c:v>
                </c:pt>
                <c:pt idx="54">
                  <c:v>4.2455825448915291E-16</c:v>
                </c:pt>
                <c:pt idx="55">
                  <c:v>3.658775240563279E-16</c:v>
                </c:pt>
                <c:pt idx="56">
                  <c:v>3.1579076605711948E-16</c:v>
                </c:pt>
                <c:pt idx="57">
                  <c:v>2.7294962416560466E-16</c:v>
                </c:pt>
                <c:pt idx="58">
                  <c:v>2.3630123295709489E-16</c:v>
                </c:pt>
                <c:pt idx="59">
                  <c:v>2.049162415541238E-16</c:v>
                </c:pt>
                <c:pt idx="60">
                  <c:v>1.7794998089249612E-16</c:v>
                </c:pt>
                <c:pt idx="61">
                  <c:v>1.5480327280925048E-16</c:v>
                </c:pt>
                <c:pt idx="62">
                  <c:v>1.3490829187105552E-16</c:v>
                </c:pt>
                <c:pt idx="63">
                  <c:v>1.177649580951966E-16</c:v>
                </c:pt>
                <c:pt idx="64">
                  <c:v>1.029907114946378E-16</c:v>
                </c:pt>
                <c:pt idx="65">
                  <c:v>9.0221281174627378E-17</c:v>
                </c:pt>
                <c:pt idx="66">
                  <c:v>7.9213112596585606E-17</c:v>
                </c:pt>
                <c:pt idx="67">
                  <c:v>6.9671709410822365E-17</c:v>
                </c:pt>
                <c:pt idx="68">
                  <c:v>6.1412389804066485E-17</c:v>
                </c:pt>
                <c:pt idx="69">
                  <c:v>5.425272651242983E-17</c:v>
                </c:pt>
                <c:pt idx="70">
                  <c:v>4.8018939542394455E-17</c:v>
                </c:pt>
                <c:pt idx="71">
                  <c:v>4.2624994351059344E-17</c:v>
                </c:pt>
                <c:pt idx="72">
                  <c:v>3.7906634765307981E-17</c:v>
                </c:pt>
                <c:pt idx="73">
                  <c:v>3.3800510605325707E-17</c:v>
                </c:pt>
                <c:pt idx="74">
                  <c:v>3.0212308784014104E-17</c:v>
                </c:pt>
                <c:pt idx="75">
                  <c:v>2.7071481486157376E-17</c:v>
                </c:pt>
                <c:pt idx="76">
                  <c:v>2.4324048533021224E-17</c:v>
                </c:pt>
                <c:pt idx="77">
                  <c:v>2.1913191563463889E-17</c:v>
                </c:pt>
                <c:pt idx="78">
                  <c:v>1.9792722215263269E-17</c:v>
                </c:pt>
                <c:pt idx="79">
                  <c:v>1.7928993218049206E-17</c:v>
                </c:pt>
                <c:pt idx="80">
                  <c:v>1.6281825482778647E-17</c:v>
                </c:pt>
                <c:pt idx="81">
                  <c:v>1.4829318464605968E-17</c:v>
                </c:pt>
                <c:pt idx="82">
                  <c:v>1.3543157801525135E-17</c:v>
                </c:pt>
                <c:pt idx="83">
                  <c:v>1.2401974767363408E-17</c:v>
                </c:pt>
                <c:pt idx="84">
                  <c:v>1.1389391362768993E-17</c:v>
                </c:pt>
                <c:pt idx="85">
                  <c:v>1.0487516316075311E-17</c:v>
                </c:pt>
                <c:pt idx="86">
                  <c:v>9.6815167189182313E-18</c:v>
                </c:pt>
                <c:pt idx="87">
                  <c:v>8.9616405717298876E-18</c:v>
                </c:pt>
                <c:pt idx="88">
                  <c:v>8.3148613298807251E-18</c:v>
                </c:pt>
                <c:pt idx="89">
                  <c:v>7.7347691753460618E-18</c:v>
                </c:pt>
                <c:pt idx="90">
                  <c:v>7.2136346540518691E-18</c:v>
                </c:pt>
                <c:pt idx="91">
                  <c:v>6.7422734029117743E-18</c:v>
                </c:pt>
                <c:pt idx="92">
                  <c:v>6.3158206948887591E-18</c:v>
                </c:pt>
                <c:pt idx="93">
                  <c:v>5.9298667119581458E-18</c:v>
                </c:pt>
                <c:pt idx="94">
                  <c:v>5.5776594545520728E-18</c:v>
                </c:pt>
                <c:pt idx="95">
                  <c:v>5.2563116501396899E-18</c:v>
                </c:pt>
                <c:pt idx="96">
                  <c:v>4.9640845714679171E-18</c:v>
                </c:pt>
                <c:pt idx="97">
                  <c:v>4.6956585824873945E-18</c:v>
                </c:pt>
                <c:pt idx="98">
                  <c:v>4.4495787741857856E-18</c:v>
                </c:pt>
                <c:pt idx="99">
                  <c:v>4.2224353285384125E-18</c:v>
                </c:pt>
                <c:pt idx="100">
                  <c:v>4.0135571547736816E-18</c:v>
                </c:pt>
              </c:numCache>
            </c:numRef>
          </c:xVal>
          <c:yVal>
            <c:numRef>
              <c:f>Thermosphere!$AU$26:$AU$126</c:f>
              <c:numCache>
                <c:formatCode>0</c:formatCode>
                <c:ptCount val="101"/>
                <c:pt idx="0">
                  <c:v>700</c:v>
                </c:pt>
                <c:pt idx="1">
                  <c:v>700</c:v>
                </c:pt>
                <c:pt idx="2">
                  <c:v>700</c:v>
                </c:pt>
                <c:pt idx="3">
                  <c:v>700</c:v>
                </c:pt>
                <c:pt idx="4">
                  <c:v>700</c:v>
                </c:pt>
                <c:pt idx="5">
                  <c:v>700</c:v>
                </c:pt>
                <c:pt idx="6">
                  <c:v>700</c:v>
                </c:pt>
                <c:pt idx="7">
                  <c:v>700</c:v>
                </c:pt>
                <c:pt idx="8">
                  <c:v>700</c:v>
                </c:pt>
                <c:pt idx="9">
                  <c:v>700</c:v>
                </c:pt>
                <c:pt idx="10">
                  <c:v>700</c:v>
                </c:pt>
                <c:pt idx="11">
                  <c:v>700</c:v>
                </c:pt>
                <c:pt idx="12">
                  <c:v>700</c:v>
                </c:pt>
                <c:pt idx="13">
                  <c:v>700</c:v>
                </c:pt>
                <c:pt idx="14">
                  <c:v>700</c:v>
                </c:pt>
                <c:pt idx="15">
                  <c:v>700</c:v>
                </c:pt>
                <c:pt idx="16">
                  <c:v>700</c:v>
                </c:pt>
                <c:pt idx="17">
                  <c:v>700</c:v>
                </c:pt>
                <c:pt idx="18">
                  <c:v>700</c:v>
                </c:pt>
                <c:pt idx="19">
                  <c:v>700</c:v>
                </c:pt>
                <c:pt idx="20">
                  <c:v>700</c:v>
                </c:pt>
                <c:pt idx="21">
                  <c:v>700</c:v>
                </c:pt>
                <c:pt idx="22">
                  <c:v>700</c:v>
                </c:pt>
                <c:pt idx="23">
                  <c:v>700</c:v>
                </c:pt>
                <c:pt idx="24">
                  <c:v>700</c:v>
                </c:pt>
                <c:pt idx="25">
                  <c:v>700</c:v>
                </c:pt>
                <c:pt idx="26">
                  <c:v>700</c:v>
                </c:pt>
                <c:pt idx="27">
                  <c:v>700</c:v>
                </c:pt>
                <c:pt idx="28">
                  <c:v>700</c:v>
                </c:pt>
                <c:pt idx="29">
                  <c:v>700</c:v>
                </c:pt>
                <c:pt idx="30">
                  <c:v>700</c:v>
                </c:pt>
                <c:pt idx="31">
                  <c:v>700</c:v>
                </c:pt>
                <c:pt idx="32">
                  <c:v>700</c:v>
                </c:pt>
                <c:pt idx="33">
                  <c:v>700</c:v>
                </c:pt>
                <c:pt idx="34">
                  <c:v>700</c:v>
                </c:pt>
                <c:pt idx="35">
                  <c:v>700</c:v>
                </c:pt>
                <c:pt idx="36">
                  <c:v>700</c:v>
                </c:pt>
                <c:pt idx="37">
                  <c:v>700</c:v>
                </c:pt>
                <c:pt idx="38">
                  <c:v>700</c:v>
                </c:pt>
                <c:pt idx="39">
                  <c:v>700</c:v>
                </c:pt>
                <c:pt idx="40">
                  <c:v>700</c:v>
                </c:pt>
                <c:pt idx="41">
                  <c:v>700</c:v>
                </c:pt>
                <c:pt idx="42">
                  <c:v>700</c:v>
                </c:pt>
                <c:pt idx="43">
                  <c:v>700</c:v>
                </c:pt>
                <c:pt idx="44">
                  <c:v>700</c:v>
                </c:pt>
                <c:pt idx="45">
                  <c:v>700</c:v>
                </c:pt>
                <c:pt idx="46">
                  <c:v>700</c:v>
                </c:pt>
                <c:pt idx="47">
                  <c:v>700</c:v>
                </c:pt>
                <c:pt idx="48">
                  <c:v>700</c:v>
                </c:pt>
                <c:pt idx="49">
                  <c:v>700</c:v>
                </c:pt>
                <c:pt idx="50">
                  <c:v>700</c:v>
                </c:pt>
                <c:pt idx="51">
                  <c:v>700</c:v>
                </c:pt>
                <c:pt idx="52">
                  <c:v>700</c:v>
                </c:pt>
                <c:pt idx="53">
                  <c:v>700</c:v>
                </c:pt>
                <c:pt idx="54">
                  <c:v>700</c:v>
                </c:pt>
                <c:pt idx="55">
                  <c:v>700</c:v>
                </c:pt>
                <c:pt idx="56">
                  <c:v>700</c:v>
                </c:pt>
                <c:pt idx="57">
                  <c:v>700</c:v>
                </c:pt>
                <c:pt idx="58">
                  <c:v>700</c:v>
                </c:pt>
                <c:pt idx="59">
                  <c:v>700</c:v>
                </c:pt>
                <c:pt idx="60">
                  <c:v>700</c:v>
                </c:pt>
                <c:pt idx="61">
                  <c:v>700</c:v>
                </c:pt>
                <c:pt idx="62">
                  <c:v>700</c:v>
                </c:pt>
                <c:pt idx="63">
                  <c:v>700</c:v>
                </c:pt>
                <c:pt idx="64">
                  <c:v>700</c:v>
                </c:pt>
                <c:pt idx="65">
                  <c:v>700</c:v>
                </c:pt>
                <c:pt idx="66">
                  <c:v>700</c:v>
                </c:pt>
                <c:pt idx="67">
                  <c:v>700</c:v>
                </c:pt>
                <c:pt idx="68">
                  <c:v>700</c:v>
                </c:pt>
                <c:pt idx="69">
                  <c:v>700</c:v>
                </c:pt>
                <c:pt idx="70">
                  <c:v>700</c:v>
                </c:pt>
                <c:pt idx="71">
                  <c:v>700</c:v>
                </c:pt>
                <c:pt idx="72">
                  <c:v>700</c:v>
                </c:pt>
                <c:pt idx="73">
                  <c:v>700</c:v>
                </c:pt>
                <c:pt idx="74">
                  <c:v>700</c:v>
                </c:pt>
                <c:pt idx="75">
                  <c:v>700</c:v>
                </c:pt>
                <c:pt idx="76">
                  <c:v>700</c:v>
                </c:pt>
                <c:pt idx="77">
                  <c:v>700</c:v>
                </c:pt>
                <c:pt idx="78">
                  <c:v>700</c:v>
                </c:pt>
                <c:pt idx="79">
                  <c:v>700</c:v>
                </c:pt>
                <c:pt idx="80">
                  <c:v>700</c:v>
                </c:pt>
                <c:pt idx="81">
                  <c:v>700</c:v>
                </c:pt>
                <c:pt idx="82">
                  <c:v>700</c:v>
                </c:pt>
                <c:pt idx="83">
                  <c:v>700</c:v>
                </c:pt>
                <c:pt idx="84">
                  <c:v>700</c:v>
                </c:pt>
                <c:pt idx="85">
                  <c:v>700</c:v>
                </c:pt>
                <c:pt idx="86">
                  <c:v>700</c:v>
                </c:pt>
                <c:pt idx="87">
                  <c:v>700</c:v>
                </c:pt>
                <c:pt idx="88">
                  <c:v>700</c:v>
                </c:pt>
                <c:pt idx="89">
                  <c:v>700</c:v>
                </c:pt>
                <c:pt idx="90">
                  <c:v>700</c:v>
                </c:pt>
                <c:pt idx="91">
                  <c:v>700</c:v>
                </c:pt>
                <c:pt idx="92">
                  <c:v>700</c:v>
                </c:pt>
                <c:pt idx="93">
                  <c:v>700</c:v>
                </c:pt>
                <c:pt idx="94">
                  <c:v>700</c:v>
                </c:pt>
                <c:pt idx="95">
                  <c:v>700</c:v>
                </c:pt>
                <c:pt idx="96">
                  <c:v>700</c:v>
                </c:pt>
                <c:pt idx="97">
                  <c:v>700</c:v>
                </c:pt>
                <c:pt idx="98">
                  <c:v>700</c:v>
                </c:pt>
                <c:pt idx="99">
                  <c:v>700</c:v>
                </c:pt>
                <c:pt idx="100">
                  <c:v>700</c:v>
                </c:pt>
              </c:numCache>
            </c:numRef>
          </c:yVal>
          <c:smooth val="1"/>
          <c:extLst>
            <c:ext xmlns:c16="http://schemas.microsoft.com/office/drawing/2014/chart" uri="{C3380CC4-5D6E-409C-BE32-E72D297353CC}">
              <c16:uniqueId val="{00000003-8F20-4BA0-B4EA-1034334DA233}"/>
            </c:ext>
          </c:extLst>
        </c:ser>
        <c:dLbls>
          <c:showLegendKey val="0"/>
          <c:showVal val="0"/>
          <c:showCatName val="0"/>
          <c:showSerName val="0"/>
          <c:showPercent val="0"/>
          <c:showBubbleSize val="0"/>
        </c:dLbls>
        <c:axId val="108128512"/>
        <c:axId val="108130688"/>
      </c:scatterChart>
      <c:valAx>
        <c:axId val="108128512"/>
        <c:scaling>
          <c:logBase val="10"/>
          <c:orientation val="minMax"/>
          <c:max val="1E-13"/>
        </c:scaling>
        <c:delete val="0"/>
        <c:axPos val="b"/>
        <c:title>
          <c:tx>
            <c:rich>
              <a:bodyPr/>
              <a:lstStyle/>
              <a:p>
                <a:pPr>
                  <a:defRPr/>
                </a:pPr>
                <a:r>
                  <a:rPr lang="en-US"/>
                  <a:t>Density (g cm</a:t>
                </a:r>
                <a:r>
                  <a:rPr lang="en-US" baseline="30000"/>
                  <a:t>-3</a:t>
                </a:r>
                <a:r>
                  <a:rPr lang="en-US"/>
                  <a:t>)</a:t>
                </a:r>
              </a:p>
            </c:rich>
          </c:tx>
          <c:overlay val="0"/>
        </c:title>
        <c:numFmt formatCode="0.E+00" sourceLinked="0"/>
        <c:majorTickMark val="out"/>
        <c:minorTickMark val="none"/>
        <c:tickLblPos val="nextTo"/>
        <c:crossAx val="108130688"/>
        <c:crosses val="autoZero"/>
        <c:crossBetween val="midCat"/>
      </c:valAx>
      <c:valAx>
        <c:axId val="108130688"/>
        <c:scaling>
          <c:orientation val="minMax"/>
          <c:max val="1000"/>
          <c:min val="200"/>
        </c:scaling>
        <c:delete val="0"/>
        <c:axPos val="l"/>
        <c:majorGridlines/>
        <c:title>
          <c:tx>
            <c:rich>
              <a:bodyPr rot="-5400000" vert="horz"/>
              <a:lstStyle/>
              <a:p>
                <a:pPr>
                  <a:defRPr/>
                </a:pPr>
                <a:r>
                  <a:rPr lang="en-US"/>
                  <a:t>Altitude (km)</a:t>
                </a:r>
              </a:p>
            </c:rich>
          </c:tx>
          <c:overlay val="0"/>
        </c:title>
        <c:numFmt formatCode="General" sourceLinked="1"/>
        <c:majorTickMark val="out"/>
        <c:minorTickMark val="none"/>
        <c:tickLblPos val="nextTo"/>
        <c:crossAx val="108128512"/>
        <c:crossesAt val="9.9999999999999995E-21"/>
        <c:crossBetween val="midCat"/>
      </c:valAx>
    </c:plotArea>
    <c:legend>
      <c:legendPos val="r"/>
      <c:layout>
        <c:manualLayout>
          <c:xMode val="edge"/>
          <c:yMode val="edge"/>
          <c:x val="0.51703525294632302"/>
          <c:y val="5.8467397457670697E-2"/>
          <c:w val="0.41600123513972498"/>
          <c:h val="0.33113272605630201"/>
        </c:manualLayout>
      </c:layout>
      <c:overlay val="1"/>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Velocity vs. True Anomaly</a:t>
            </a:r>
          </a:p>
        </c:rich>
      </c:tx>
      <c:layout>
        <c:manualLayout>
          <c:xMode val="edge"/>
          <c:yMode val="edge"/>
          <c:x val="0.40239100547214202"/>
          <c:y val="3.2338210717672303E-2"/>
        </c:manualLayout>
      </c:layout>
      <c:overlay val="0"/>
      <c:spPr>
        <a:noFill/>
        <a:ln w="25400">
          <a:noFill/>
        </a:ln>
      </c:spPr>
    </c:title>
    <c:autoTitleDeleted val="0"/>
    <c:plotArea>
      <c:layout>
        <c:manualLayout>
          <c:layoutTarget val="inner"/>
          <c:xMode val="edge"/>
          <c:yMode val="edge"/>
          <c:x val="0.107569860622433"/>
          <c:y val="0.159204366848295"/>
          <c:w val="0.873839114685937"/>
          <c:h val="0.67413099087324801"/>
        </c:manualLayout>
      </c:layout>
      <c:lineChart>
        <c:grouping val="standard"/>
        <c:varyColors val="0"/>
        <c:ser>
          <c:idx val="0"/>
          <c:order val="0"/>
          <c:tx>
            <c:v>Velocity vs. True Anomaly</c:v>
          </c:tx>
          <c:spPr>
            <a:ln w="12700">
              <a:solidFill>
                <a:srgbClr val="000090"/>
              </a:solidFill>
              <a:prstDash val="solid"/>
            </a:ln>
          </c:spPr>
          <c:marker>
            <c:symbol val="none"/>
          </c:marker>
          <c:cat>
            <c:numRef>
              <c:f>'Orbital Mechanics Example'!$G$28:$G$208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Example'!$J$28:$J$208</c:f>
              <c:numCache>
                <c:formatCode>0.000</c:formatCode>
                <c:ptCount val="181"/>
                <c:pt idx="0">
                  <c:v>7.7238108673393091</c:v>
                </c:pt>
                <c:pt idx="1">
                  <c:v>7.7237829622663279</c:v>
                </c:pt>
                <c:pt idx="2">
                  <c:v>7.7236992549427335</c:v>
                </c:pt>
                <c:pt idx="3">
                  <c:v>7.7235597690528426</c:v>
                </c:pt>
                <c:pt idx="4">
                  <c:v>7.7233645440647463</c:v>
                </c:pt>
                <c:pt idx="5">
                  <c:v>7.723113635221627</c:v>
                </c:pt>
                <c:pt idx="6">
                  <c:v>7.7228071135296315</c:v>
                </c:pt>
                <c:pt idx="7">
                  <c:v>7.7224450657422601</c:v>
                </c:pt>
                <c:pt idx="8">
                  <c:v>7.7220275943412888</c:v>
                </c:pt>
                <c:pt idx="9">
                  <c:v>7.7215548175142246</c:v>
                </c:pt>
                <c:pt idx="10">
                  <c:v>7.7210268691282753</c:v>
                </c:pt>
                <c:pt idx="11">
                  <c:v>7.7204438987008643</c:v>
                </c:pt>
                <c:pt idx="12">
                  <c:v>7.7198060713666399</c:v>
                </c:pt>
                <c:pt idx="13">
                  <c:v>7.719113567841033</c:v>
                </c:pt>
                <c:pt idx="14">
                  <c:v>7.7183665843803126</c:v>
                </c:pt>
                <c:pt idx="15">
                  <c:v>7.7175653327381752</c:v>
                </c:pt>
                <c:pt idx="16">
                  <c:v>7.7167100401188158</c:v>
                </c:pt>
                <c:pt idx="17">
                  <c:v>7.7158009491265513</c:v>
                </c:pt>
                <c:pt idx="18">
                  <c:v>7.7148383177119104</c:v>
                </c:pt>
                <c:pt idx="19">
                  <c:v>7.7138224191142459</c:v>
                </c:pt>
                <c:pt idx="20">
                  <c:v>7.7127535418008506</c:v>
                </c:pt>
                <c:pt idx="21">
                  <c:v>7.7116319894025507</c:v>
                </c:pt>
                <c:pt idx="22">
                  <c:v>7.710458080645803</c:v>
                </c:pt>
                <c:pt idx="23">
                  <c:v>7.7092321492812914</c:v>
                </c:pt>
                <c:pt idx="24">
                  <c:v>7.7079545440089783</c:v>
                </c:pt>
                <c:pt idx="25">
                  <c:v>7.7066256283996628</c:v>
                </c:pt>
                <c:pt idx="26">
                  <c:v>7.7052457808130006</c:v>
                </c:pt>
                <c:pt idx="27">
                  <c:v>7.7038153943120076</c:v>
                </c:pt>
                <c:pt idx="28">
                  <c:v>7.7023348765740147</c:v>
                </c:pt>
                <c:pt idx="29">
                  <c:v>7.7008046497981164</c:v>
                </c:pt>
                <c:pt idx="30">
                  <c:v>7.6992251506090428</c:v>
                </c:pt>
                <c:pt idx="31">
                  <c:v>7.6975968299575177</c:v>
                </c:pt>
                <c:pt idx="32">
                  <c:v>7.6959201530170596</c:v>
                </c:pt>
                <c:pt idx="33">
                  <c:v>7.6941955990772302</c:v>
                </c:pt>
                <c:pt idx="34">
                  <c:v>7.6924236614333363</c:v>
                </c:pt>
                <c:pt idx="35">
                  <c:v>7.690604847272569</c:v>
                </c:pt>
                <c:pt idx="36">
                  <c:v>7.6887396775565797</c:v>
                </c:pt>
                <c:pt idx="37">
                  <c:v>7.6868286869005118</c:v>
                </c:pt>
                <c:pt idx="38">
                  <c:v>7.6848724234484438</c:v>
                </c:pt>
                <c:pt idx="39">
                  <c:v>7.6828714487452894</c:v>
                </c:pt>
                <c:pt idx="40">
                  <c:v>7.6808263376050991</c:v>
                </c:pt>
                <c:pt idx="41">
                  <c:v>7.6787376779758327</c:v>
                </c:pt>
                <c:pt idx="42">
                  <c:v>7.6766060708005162</c:v>
                </c:pt>
                <c:pt idx="43">
                  <c:v>7.6744321298748668</c:v>
                </c:pt>
                <c:pt idx="44">
                  <c:v>7.6722164817013248</c:v>
                </c:pt>
                <c:pt idx="45">
                  <c:v>7.6699597653395095</c:v>
                </c:pt>
                <c:pt idx="46">
                  <c:v>7.6676626322531378</c:v>
                </c:pt>
                <c:pt idx="47">
                  <c:v>7.6653257461533286</c:v>
                </c:pt>
                <c:pt idx="48">
                  <c:v>7.6629497828383792</c:v>
                </c:pt>
                <c:pt idx="49">
                  <c:v>7.6605354300299675</c:v>
                </c:pt>
                <c:pt idx="50">
                  <c:v>7.6580833872057896</c:v>
                </c:pt>
                <c:pt idx="51">
                  <c:v>7.6555943654286471</c:v>
                </c:pt>
                <c:pt idx="52">
                  <c:v>7.6530690871719909</c:v>
                </c:pt>
                <c:pt idx="53">
                  <c:v>7.6505082861419043</c:v>
                </c:pt>
                <c:pt idx="54">
                  <c:v>7.6479127070955846</c:v>
                </c:pt>
                <c:pt idx="55">
                  <c:v>7.6452831056562598</c:v>
                </c:pt>
                <c:pt idx="56">
                  <c:v>7.6426202481246035</c:v>
                </c:pt>
                <c:pt idx="57">
                  <c:v>7.639924911286645</c:v>
                </c:pt>
                <c:pt idx="58">
                  <c:v>7.6371978822181745</c:v>
                </c:pt>
                <c:pt idx="59">
                  <c:v>7.6344399580856601</c:v>
                </c:pt>
                <c:pt idx="60">
                  <c:v>7.6316519459437062</c:v>
                </c:pt>
                <c:pt idx="61">
                  <c:v>7.6288346625290382</c:v>
                </c:pt>
                <c:pt idx="62">
                  <c:v>7.6259889340510503</c:v>
                </c:pt>
                <c:pt idx="63">
                  <c:v>7.6231155959789358</c:v>
                </c:pt>
                <c:pt idx="64">
                  <c:v>7.6202154928253956</c:v>
                </c:pt>
                <c:pt idx="65">
                  <c:v>7.617289477926982</c:v>
                </c:pt>
                <c:pt idx="66">
                  <c:v>7.6143384132210512</c:v>
                </c:pt>
                <c:pt idx="67">
                  <c:v>7.6113631690193948</c:v>
                </c:pt>
                <c:pt idx="68">
                  <c:v>7.6083646237785381</c:v>
                </c:pt>
                <c:pt idx="69">
                  <c:v>7.605343663866754</c:v>
                </c:pt>
                <c:pt idx="70">
                  <c:v>7.6023011833278096</c:v>
                </c:pt>
                <c:pt idx="71">
                  <c:v>7.5992380836414704</c:v>
                </c:pt>
                <c:pt idx="72">
                  <c:v>7.5961552734808153</c:v>
                </c:pt>
                <c:pt idx="73">
                  <c:v>7.5930536684663545</c:v>
                </c:pt>
                <c:pt idx="74">
                  <c:v>7.5899341909170346</c:v>
                </c:pt>
                <c:pt idx="75">
                  <c:v>7.5867977695981255</c:v>
                </c:pt>
                <c:pt idx="76">
                  <c:v>7.5836453394660426</c:v>
                </c:pt>
                <c:pt idx="77">
                  <c:v>7.5804778414101603</c:v>
                </c:pt>
                <c:pt idx="78">
                  <c:v>7.5772962219916238</c:v>
                </c:pt>
                <c:pt idx="79">
                  <c:v>7.5741014331792407</c:v>
                </c:pt>
                <c:pt idx="80">
                  <c:v>7.5708944320824694</c:v>
                </c:pt>
                <c:pt idx="81">
                  <c:v>7.5676761806815644</c:v>
                </c:pt>
                <c:pt idx="82">
                  <c:v>7.5644476455549432</c:v>
                </c:pt>
                <c:pt idx="83">
                  <c:v>7.56120979760379</c:v>
                </c:pt>
                <c:pt idx="84">
                  <c:v>7.5579636117739923</c:v>
                </c:pt>
                <c:pt idx="85">
                  <c:v>7.554710066775435</c:v>
                </c:pt>
                <c:pt idx="86">
                  <c:v>7.5514501447987481</c:v>
                </c:pt>
                <c:pt idx="87">
                  <c:v>7.5481848312295021</c:v>
                </c:pt>
                <c:pt idx="88">
                  <c:v>7.5449151143600197</c:v>
                </c:pt>
                <c:pt idx="89">
                  <c:v>7.5416419850987477</c:v>
                </c:pt>
                <c:pt idx="90">
                  <c:v>7.5383664366773742</c:v>
                </c:pt>
                <c:pt idx="91">
                  <c:v>7.535089464355659</c:v>
                </c:pt>
                <c:pt idx="92">
                  <c:v>7.5318120651241411</c:v>
                </c:pt>
                <c:pt idx="93">
                  <c:v>7.5285352374047312</c:v>
                </c:pt>
                <c:pt idx="94">
                  <c:v>7.5252599807492917</c:v>
                </c:pt>
                <c:pt idx="95">
                  <c:v>7.5219872955363156</c:v>
                </c:pt>
                <c:pt idx="96">
                  <c:v>7.5187181826657197</c:v>
                </c:pt>
                <c:pt idx="97">
                  <c:v>7.5154536432519032</c:v>
                </c:pt>
                <c:pt idx="98">
                  <c:v>7.5121946783151285</c:v>
                </c:pt>
                <c:pt idx="99">
                  <c:v>7.5089422884713084</c:v>
                </c:pt>
                <c:pt idx="100">
                  <c:v>7.5056974736203248</c:v>
                </c:pt>
                <c:pt idx="101">
                  <c:v>7.5024612326329301</c:v>
                </c:pt>
                <c:pt idx="102">
                  <c:v>7.4992345630363717</c:v>
                </c:pt>
                <c:pt idx="103">
                  <c:v>7.4960184606988136</c:v>
                </c:pt>
                <c:pt idx="104">
                  <c:v>7.4928139195126704</c:v>
                </c:pt>
                <c:pt idx="105">
                  <c:v>7.4896219310769467</c:v>
                </c:pt>
                <c:pt idx="106">
                  <c:v>7.4864434843787082</c:v>
                </c:pt>
                <c:pt idx="107">
                  <c:v>7.483279565473782</c:v>
                </c:pt>
                <c:pt idx="108">
                  <c:v>7.4801311571667952</c:v>
                </c:pt>
                <c:pt idx="109">
                  <c:v>7.4769992386906754</c:v>
                </c:pt>
                <c:pt idx="110">
                  <c:v>7.4738847853857378</c:v>
                </c:pt>
                <c:pt idx="111">
                  <c:v>7.4707887683784531</c:v>
                </c:pt>
                <c:pt idx="112">
                  <c:v>7.4677121542600391</c:v>
                </c:pt>
                <c:pt idx="113">
                  <c:v>7.4646559047649941</c:v>
                </c:pt>
                <c:pt idx="114">
                  <c:v>7.4616209764497006</c:v>
                </c:pt>
                <c:pt idx="115">
                  <c:v>7.4586083203712166</c:v>
                </c:pt>
                <c:pt idx="116">
                  <c:v>7.4556188817664006</c:v>
                </c:pt>
                <c:pt idx="117">
                  <c:v>7.4526535997314793</c:v>
                </c:pt>
                <c:pt idx="118">
                  <c:v>7.4497134069022266</c:v>
                </c:pt>
                <c:pt idx="119">
                  <c:v>7.446799229134843</c:v>
                </c:pt>
                <c:pt idx="120">
                  <c:v>7.443911985187726</c:v>
                </c:pt>
                <c:pt idx="121">
                  <c:v>7.441052586404215</c:v>
                </c:pt>
                <c:pt idx="122">
                  <c:v>7.4382219363964994</c:v>
                </c:pt>
                <c:pt idx="123">
                  <c:v>7.4354209307307935</c:v>
                </c:pt>
                <c:pt idx="124">
                  <c:v>7.4326504566139571</c:v>
                </c:pt>
                <c:pt idx="125">
                  <c:v>7.4299113925816647</c:v>
                </c:pt>
                <c:pt idx="126">
                  <c:v>7.4272046081883136</c:v>
                </c:pt>
                <c:pt idx="127">
                  <c:v>7.4245309636987775</c:v>
                </c:pt>
                <c:pt idx="128">
                  <c:v>7.421891309782187</c:v>
                </c:pt>
                <c:pt idx="129">
                  <c:v>7.4192864872078497</c:v>
                </c:pt>
                <c:pt idx="130">
                  <c:v>7.4167173265434991</c:v>
                </c:pt>
                <c:pt idx="131">
                  <c:v>7.4141846478559872</c:v>
                </c:pt>
                <c:pt idx="132">
                  <c:v>7.4116892604145983</c:v>
                </c:pt>
                <c:pt idx="133">
                  <c:v>7.409231962397099</c:v>
                </c:pt>
                <c:pt idx="134">
                  <c:v>7.4068135405987316</c:v>
                </c:pt>
                <c:pt idx="135">
                  <c:v>7.4044347701442348</c:v>
                </c:pt>
                <c:pt idx="136">
                  <c:v>7.4020964142031005</c:v>
                </c:pt>
                <c:pt idx="137">
                  <c:v>7.3997992237081789</c:v>
                </c:pt>
                <c:pt idx="138">
                  <c:v>7.3975439370778</c:v>
                </c:pt>
                <c:pt idx="139">
                  <c:v>7.3953312799415665</c:v>
                </c:pt>
                <c:pt idx="140">
                  <c:v>7.3931619648699476</c:v>
                </c:pt>
                <c:pt idx="141">
                  <c:v>7.3910366911078391</c:v>
                </c:pt>
                <c:pt idx="142">
                  <c:v>7.3889561443122309</c:v>
                </c:pt>
                <c:pt idx="143">
                  <c:v>7.3869209962941396</c:v>
                </c:pt>
                <c:pt idx="144">
                  <c:v>7.3849319047649296</c:v>
                </c:pt>
                <c:pt idx="145">
                  <c:v>7.382989513087197</c:v>
                </c:pt>
                <c:pt idx="146">
                  <c:v>7.3810944500303188</c:v>
                </c:pt>
                <c:pt idx="147">
                  <c:v>7.3792473295308669</c:v>
                </c:pt>
                <c:pt idx="148">
                  <c:v>7.3774487504579609</c:v>
                </c:pt>
                <c:pt idx="149">
                  <c:v>7.375699296383754</c:v>
                </c:pt>
                <c:pt idx="150">
                  <c:v>7.373999535359153</c:v>
                </c:pt>
                <c:pt idx="151">
                  <c:v>7.3723500196949106</c:v>
                </c:pt>
                <c:pt idx="152">
                  <c:v>7.370751285748244</c:v>
                </c:pt>
                <c:pt idx="153">
                  <c:v>7.3692038537150797</c:v>
                </c:pt>
                <c:pt idx="154">
                  <c:v>7.3677082274280705</c:v>
                </c:pt>
                <c:pt idx="155">
                  <c:v>7.3662648941604951</c:v>
                </c:pt>
                <c:pt idx="156">
                  <c:v>7.3648743244361734</c:v>
                </c:pt>
                <c:pt idx="157">
                  <c:v>7.363536971845499</c:v>
                </c:pt>
                <c:pt idx="158">
                  <c:v>7.3622532728677346</c:v>
                </c:pt>
                <c:pt idx="159">
                  <c:v>7.3610236466996311</c:v>
                </c:pt>
                <c:pt idx="160">
                  <c:v>7.3598484950905263</c:v>
                </c:pt>
                <c:pt idx="161">
                  <c:v>7.3587282021840066</c:v>
                </c:pt>
                <c:pt idx="162">
                  <c:v>7.3576631343662315</c:v>
                </c:pt>
                <c:pt idx="163">
                  <c:v>7.3566536401210056</c:v>
                </c:pt>
                <c:pt idx="164">
                  <c:v>7.3557000498917366</c:v>
                </c:pt>
                <c:pt idx="165">
                  <c:v>7.354802675950304</c:v>
                </c:pt>
                <c:pt idx="166">
                  <c:v>7.3539618122729733</c:v>
                </c:pt>
                <c:pt idx="167">
                  <c:v>7.3531777344234177</c:v>
                </c:pt>
                <c:pt idx="168">
                  <c:v>7.3524506994429144</c:v>
                </c:pt>
                <c:pt idx="169">
                  <c:v>7.3517809457478025</c:v>
                </c:pt>
                <c:pt idx="170">
                  <c:v>7.3511686930342615</c:v>
                </c:pt>
                <c:pt idx="171">
                  <c:v>7.3506141421904818</c:v>
                </c:pt>
                <c:pt idx="172">
                  <c:v>7.3501174752162646</c:v>
                </c:pt>
                <c:pt idx="173">
                  <c:v>7.3496788551501258</c:v>
                </c:pt>
                <c:pt idx="174">
                  <c:v>7.3492984260039389</c:v>
                </c:pt>
                <c:pt idx="175">
                  <c:v>7.3489763127051662</c:v>
                </c:pt>
                <c:pt idx="176">
                  <c:v>7.3487126210467242</c:v>
                </c:pt>
                <c:pt idx="177">
                  <c:v>7.3485074376444794</c:v>
                </c:pt>
                <c:pt idx="178">
                  <c:v>7.3483608299024716</c:v>
                </c:pt>
                <c:pt idx="179">
                  <c:v>7.3482728459857993</c:v>
                </c:pt>
                <c:pt idx="180">
                  <c:v>7.3482435148012764</c:v>
                </c:pt>
              </c:numCache>
            </c:numRef>
          </c:val>
          <c:smooth val="0"/>
          <c:extLst>
            <c:ext xmlns:c16="http://schemas.microsoft.com/office/drawing/2014/chart" uri="{C3380CC4-5D6E-409C-BE32-E72D297353CC}">
              <c16:uniqueId val="{00000000-E477-4BD7-9E41-9919EA03E534}"/>
            </c:ext>
          </c:extLst>
        </c:ser>
        <c:dLbls>
          <c:showLegendKey val="0"/>
          <c:showVal val="0"/>
          <c:showCatName val="0"/>
          <c:showSerName val="0"/>
          <c:showPercent val="0"/>
          <c:showBubbleSize val="0"/>
        </c:dLbls>
        <c:smooth val="0"/>
        <c:axId val="114882048"/>
        <c:axId val="114883968"/>
      </c:lineChart>
      <c:catAx>
        <c:axId val="114882048"/>
        <c:scaling>
          <c:orientation val="minMax"/>
        </c:scaling>
        <c:delete val="0"/>
        <c:axPos val="b"/>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True Anomaly (Deg)</a:t>
                </a:r>
              </a:p>
            </c:rich>
          </c:tx>
          <c:layout>
            <c:manualLayout>
              <c:xMode val="edge"/>
              <c:yMode val="edge"/>
              <c:x val="0.46879208033778402"/>
              <c:y val="0.90796229064181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14883968"/>
        <c:crosses val="autoZero"/>
        <c:auto val="1"/>
        <c:lblAlgn val="ctr"/>
        <c:lblOffset val="100"/>
        <c:tickLblSkip val="10"/>
        <c:tickMarkSkip val="5"/>
        <c:noMultiLvlLbl val="0"/>
      </c:catAx>
      <c:valAx>
        <c:axId val="11488396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Velocity (km/s)</a:t>
                </a:r>
              </a:p>
            </c:rich>
          </c:tx>
          <c:layout>
            <c:manualLayout>
              <c:xMode val="edge"/>
              <c:yMode val="edge"/>
              <c:x val="2.1248430902658901E-2"/>
              <c:y val="0.38557294859100699"/>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14882048"/>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Density  vs. True Anomaly</a:t>
            </a:r>
          </a:p>
        </c:rich>
      </c:tx>
      <c:layout>
        <c:manualLayout>
          <c:xMode val="edge"/>
          <c:yMode val="edge"/>
          <c:x val="0.40185695538057697"/>
          <c:y val="3.2257946923301299E-2"/>
        </c:manualLayout>
      </c:layout>
      <c:overlay val="0"/>
      <c:spPr>
        <a:noFill/>
        <a:ln w="25400">
          <a:noFill/>
        </a:ln>
      </c:spPr>
    </c:title>
    <c:autoTitleDeleted val="0"/>
    <c:plotArea>
      <c:layout>
        <c:manualLayout>
          <c:layoutTarget val="inner"/>
          <c:xMode val="edge"/>
          <c:yMode val="edge"/>
          <c:x val="0.12599477655290001"/>
          <c:y val="0.158809125418159"/>
          <c:w val="0.855438219753903"/>
          <c:h val="0.67493878302717802"/>
        </c:manualLayout>
      </c:layout>
      <c:lineChart>
        <c:grouping val="standard"/>
        <c:varyColors val="0"/>
        <c:ser>
          <c:idx val="0"/>
          <c:order val="0"/>
          <c:tx>
            <c:v>Velocity vs. True Anomaly</c:v>
          </c:tx>
          <c:spPr>
            <a:ln w="12700">
              <a:solidFill>
                <a:srgbClr val="000090"/>
              </a:solidFill>
              <a:prstDash val="solid"/>
            </a:ln>
          </c:spPr>
          <c:marker>
            <c:symbol val="none"/>
          </c:marker>
          <c:cat>
            <c:numRef>
              <c:f>'Orbital Mechanics Example'!$G$28:$G$208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Example'!$O$28:$O$208</c:f>
              <c:numCache>
                <c:formatCode>General</c:formatCode>
                <c:ptCount val="181"/>
                <c:pt idx="0">
                  <c:v>9.4075392943338339E-13</c:v>
                </c:pt>
                <c:pt idx="1">
                  <c:v>9.4035840658009003E-13</c:v>
                </c:pt>
                <c:pt idx="2">
                  <c:v>9.3917194092824726E-13</c:v>
                </c:pt>
                <c:pt idx="3">
                  <c:v>9.371948411901203E-13</c:v>
                </c:pt>
                <c:pt idx="4">
                  <c:v>9.3442762184658205E-13</c:v>
                </c:pt>
                <c:pt idx="5">
                  <c:v>9.30871003087487E-13</c:v>
                </c:pt>
                <c:pt idx="6">
                  <c:v>9.2652591072830045E-13</c:v>
                </c:pt>
                <c:pt idx="7">
                  <c:v>9.2139347610260769E-13</c:v>
                </c:pt>
                <c:pt idx="8">
                  <c:v>9.1547503593056738E-13</c:v>
                </c:pt>
                <c:pt idx="9">
                  <c:v>9.0877213216286074E-13</c:v>
                </c:pt>
                <c:pt idx="10">
                  <c:v>9.0128651180037322E-13</c:v>
                </c:pt>
                <c:pt idx="11">
                  <c:v>8.9302012668894634E-13</c:v>
                </c:pt>
                <c:pt idx="12">
                  <c:v>8.8397513328917919E-13</c:v>
                </c:pt>
                <c:pt idx="13">
                  <c:v>8.7415389242099095E-13</c:v>
                </c:pt>
                <c:pt idx="14">
                  <c:v>8.6355896898252097E-13</c:v>
                </c:pt>
                <c:pt idx="15">
                  <c:v>8.5219313164323897E-13</c:v>
                </c:pt>
                <c:pt idx="16">
                  <c:v>8.4005935251048325E-13</c:v>
                </c:pt>
                <c:pt idx="17">
                  <c:v>8.2716080676972746E-13</c:v>
                </c:pt>
                <c:pt idx="18">
                  <c:v>8.1350087229722543E-13</c:v>
                </c:pt>
                <c:pt idx="19">
                  <c:v>7.9908312924549E-13</c:v>
                </c:pt>
                <c:pt idx="20">
                  <c:v>7.8406051664167423E-13</c:v>
                </c:pt>
                <c:pt idx="21">
                  <c:v>7.7088893601445324E-13</c:v>
                </c:pt>
                <c:pt idx="22">
                  <c:v>7.5710033127824124E-13</c:v>
                </c:pt>
                <c:pt idx="23">
                  <c:v>7.4269832961744294E-13</c:v>
                </c:pt>
                <c:pt idx="24">
                  <c:v>7.2768672348090848E-13</c:v>
                </c:pt>
                <c:pt idx="25">
                  <c:v>7.1206947009318562E-13</c:v>
                </c:pt>
                <c:pt idx="26">
                  <c:v>6.9585069093951867E-13</c:v>
                </c:pt>
                <c:pt idx="27">
                  <c:v>6.7903467122459416E-13</c:v>
                </c:pt>
                <c:pt idx="28">
                  <c:v>6.6162585930393104E-13</c:v>
                </c:pt>
                <c:pt idx="29">
                  <c:v>6.457134976693036E-13</c:v>
                </c:pt>
                <c:pt idx="30">
                  <c:v>6.3033161231326349E-13</c:v>
                </c:pt>
                <c:pt idx="31">
                  <c:v>6.1447083386980276E-13</c:v>
                </c:pt>
                <c:pt idx="32">
                  <c:v>5.9813538002441143E-13</c:v>
                </c:pt>
                <c:pt idx="33">
                  <c:v>5.8132960082189399E-13</c:v>
                </c:pt>
                <c:pt idx="34">
                  <c:v>5.6405797805098861E-13</c:v>
                </c:pt>
                <c:pt idx="35">
                  <c:v>5.4676916993215967E-13</c:v>
                </c:pt>
                <c:pt idx="36">
                  <c:v>5.3169811516254714E-13</c:v>
                </c:pt>
                <c:pt idx="37">
                  <c:v>5.1625286851332687E-13</c:v>
                </c:pt>
                <c:pt idx="38">
                  <c:v>5.0043757453676962E-13</c:v>
                </c:pt>
                <c:pt idx="39">
                  <c:v>4.8425648406251706E-13</c:v>
                </c:pt>
                <c:pt idx="40">
                  <c:v>4.6771395355166141E-13</c:v>
                </c:pt>
                <c:pt idx="41">
                  <c:v>4.524299267099012E-13</c:v>
                </c:pt>
                <c:pt idx="42">
                  <c:v>4.3808394818906015E-13</c:v>
                </c:pt>
                <c:pt idx="43">
                  <c:v>4.2344880052530184E-13</c:v>
                </c:pt>
                <c:pt idx="44">
                  <c:v>4.0852845194374841E-13</c:v>
                </c:pt>
                <c:pt idx="45">
                  <c:v>3.933269555113923E-13</c:v>
                </c:pt>
                <c:pt idx="46">
                  <c:v>3.793483784675314E-13</c:v>
                </c:pt>
                <c:pt idx="47">
                  <c:v>3.6623523775651559E-13</c:v>
                </c:pt>
                <c:pt idx="48">
                  <c:v>3.528985789817267E-13</c:v>
                </c:pt>
                <c:pt idx="49">
                  <c:v>3.393420531737746E-13</c:v>
                </c:pt>
                <c:pt idx="50">
                  <c:v>3.2556937903656645E-13</c:v>
                </c:pt>
                <c:pt idx="51">
                  <c:v>3.1391402621148398E-13</c:v>
                </c:pt>
                <c:pt idx="52">
                  <c:v>3.0209158611436512E-13</c:v>
                </c:pt>
                <c:pt idx="53">
                  <c:v>2.9009873153331281E-13</c:v>
                </c:pt>
                <c:pt idx="54">
                  <c:v>2.779387798190634E-13</c:v>
                </c:pt>
                <c:pt idx="55">
                  <c:v>2.6709102585749777E-13</c:v>
                </c:pt>
                <c:pt idx="56">
                  <c:v>2.5668267793283E-13</c:v>
                </c:pt>
                <c:pt idx="57">
                  <c:v>2.4614357786868927E-13</c:v>
                </c:pt>
                <c:pt idx="58">
                  <c:v>2.3547666660281383E-13</c:v>
                </c:pt>
                <c:pt idx="59">
                  <c:v>2.2586684176035923E-13</c:v>
                </c:pt>
                <c:pt idx="60">
                  <c:v>2.1673120404005135E-13</c:v>
                </c:pt>
                <c:pt idx="61">
                  <c:v>2.0749617303493768E-13</c:v>
                </c:pt>
                <c:pt idx="62">
                  <c:v>1.9816434951400301E-13</c:v>
                </c:pt>
                <c:pt idx="63">
                  <c:v>1.8997706605107878E-13</c:v>
                </c:pt>
                <c:pt idx="64">
                  <c:v>1.8201456735086851E-13</c:v>
                </c:pt>
                <c:pt idx="65">
                  <c:v>1.7397778372636349E-13</c:v>
                </c:pt>
                <c:pt idx="66">
                  <c:v>1.6597527721001999E-13</c:v>
                </c:pt>
                <c:pt idx="67">
                  <c:v>1.5913267573414082E-13</c:v>
                </c:pt>
                <c:pt idx="68">
                  <c:v>1.5223372316107499E-13</c:v>
                </c:pt>
                <c:pt idx="69">
                  <c:v>1.4528039533997439E-13</c:v>
                </c:pt>
                <c:pt idx="70">
                  <c:v>1.3880670152228973E-13</c:v>
                </c:pt>
                <c:pt idx="71">
                  <c:v>1.3288400069336547E-13</c:v>
                </c:pt>
                <c:pt idx="72">
                  <c:v>1.2692073571074732E-13</c:v>
                </c:pt>
                <c:pt idx="73">
                  <c:v>1.2091863156851343E-13</c:v>
                </c:pt>
                <c:pt idx="74">
                  <c:v>1.1580049230913622E-13</c:v>
                </c:pt>
                <c:pt idx="75">
                  <c:v>1.1069404082204471E-13</c:v>
                </c:pt>
                <c:pt idx="76">
                  <c:v>1.055593675993358E-13</c:v>
                </c:pt>
                <c:pt idx="77">
                  <c:v>1.0082365292582534E-13</c:v>
                </c:pt>
                <c:pt idx="78">
                  <c:v>9.6464519632196083E-14</c:v>
                </c:pt>
                <c:pt idx="79">
                  <c:v>9.2085479580859756E-14</c:v>
                </c:pt>
                <c:pt idx="80">
                  <c:v>8.7780086990019543E-14</c:v>
                </c:pt>
                <c:pt idx="81">
                  <c:v>8.4052802604336059E-14</c:v>
                </c:pt>
                <c:pt idx="82">
                  <c:v>8.0312000544633047E-14</c:v>
                </c:pt>
                <c:pt idx="83">
                  <c:v>7.6558791089451425E-14</c:v>
                </c:pt>
                <c:pt idx="84">
                  <c:v>7.3262048730226836E-14</c:v>
                </c:pt>
                <c:pt idx="85">
                  <c:v>7.0075336505028799E-14</c:v>
                </c:pt>
                <c:pt idx="86">
                  <c:v>6.6880993882501742E-14</c:v>
                </c:pt>
                <c:pt idx="87">
                  <c:v>6.3926280453390976E-14</c:v>
                </c:pt>
                <c:pt idx="88">
                  <c:v>6.1219816884508988E-14</c:v>
                </c:pt>
                <c:pt idx="89">
                  <c:v>5.8509350271290892E-14</c:v>
                </c:pt>
                <c:pt idx="90">
                  <c:v>5.5882875073830499E-14</c:v>
                </c:pt>
                <c:pt idx="91">
                  <c:v>5.3583235410992772E-14</c:v>
                </c:pt>
                <c:pt idx="92">
                  <c:v>5.1282295273960235E-14</c:v>
                </c:pt>
                <c:pt idx="93">
                  <c:v>4.8980755683950931E-14</c:v>
                </c:pt>
                <c:pt idx="94">
                  <c:v>4.700695747468478E-14</c:v>
                </c:pt>
                <c:pt idx="95">
                  <c:v>4.5056251109680304E-14</c:v>
                </c:pt>
                <c:pt idx="96">
                  <c:v>4.3106829185358548E-14</c:v>
                </c:pt>
                <c:pt idx="97">
                  <c:v>4.1353434403149974E-14</c:v>
                </c:pt>
                <c:pt idx="98">
                  <c:v>3.9701409409212181E-14</c:v>
                </c:pt>
                <c:pt idx="99">
                  <c:v>3.8052006852231463E-14</c:v>
                </c:pt>
                <c:pt idx="100">
                  <c:v>3.6497800510474253E-14</c:v>
                </c:pt>
                <c:pt idx="101">
                  <c:v>3.5099579791740226E-14</c:v>
                </c:pt>
                <c:pt idx="102">
                  <c:v>3.3704898801733518E-14</c:v>
                </c:pt>
                <c:pt idx="103">
                  <c:v>3.2328127095722555E-14</c:v>
                </c:pt>
                <c:pt idx="104">
                  <c:v>3.1147856163834545E-14</c:v>
                </c:pt>
                <c:pt idx="105">
                  <c:v>2.9971712096868666E-14</c:v>
                </c:pt>
                <c:pt idx="106">
                  <c:v>2.8800065386897407E-14</c:v>
                </c:pt>
                <c:pt idx="107">
                  <c:v>2.775471202592726E-14</c:v>
                </c:pt>
                <c:pt idx="108">
                  <c:v>2.6760238813281242E-14</c:v>
                </c:pt>
                <c:pt idx="109">
                  <c:v>2.5770564714211972E-14</c:v>
                </c:pt>
                <c:pt idx="110">
                  <c:v>2.4833788307910167E-14</c:v>
                </c:pt>
                <c:pt idx="111">
                  <c:v>2.3998011253414725E-14</c:v>
                </c:pt>
                <c:pt idx="112">
                  <c:v>2.3167134628207851E-14</c:v>
                </c:pt>
                <c:pt idx="113">
                  <c:v>2.2341424688359384E-14</c:v>
                </c:pt>
                <c:pt idx="114">
                  <c:v>2.1621483135073865E-14</c:v>
                </c:pt>
                <c:pt idx="115">
                  <c:v>2.0920608767026433E-14</c:v>
                </c:pt>
                <c:pt idx="116">
                  <c:v>2.0224861509861285E-14</c:v>
                </c:pt>
                <c:pt idx="117">
                  <c:v>1.9567398830210606E-14</c:v>
                </c:pt>
                <c:pt idx="118">
                  <c:v>1.8978957386399744E-14</c:v>
                </c:pt>
                <c:pt idx="119">
                  <c:v>1.8395498445639903E-14</c:v>
                </c:pt>
                <c:pt idx="120">
                  <c:v>1.781721204126515E-14</c:v>
                </c:pt>
                <c:pt idx="121">
                  <c:v>1.7299219615921234E-14</c:v>
                </c:pt>
                <c:pt idx="122">
                  <c:v>1.6809658006970522E-14</c:v>
                </c:pt>
                <c:pt idx="123">
                  <c:v>1.6325044649700607E-14</c:v>
                </c:pt>
                <c:pt idx="124">
                  <c:v>1.5845538777758403E-14</c:v>
                </c:pt>
                <c:pt idx="125">
                  <c:v>1.5432348717292428E-14</c:v>
                </c:pt>
                <c:pt idx="126">
                  <c:v>1.5028412581743388E-14</c:v>
                </c:pt>
                <c:pt idx="127">
                  <c:v>1.4629281517660257E-14</c:v>
                </c:pt>
                <c:pt idx="128">
                  <c:v>1.4235087776019542E-14</c:v>
                </c:pt>
                <c:pt idx="129">
                  <c:v>1.3896845005700681E-14</c:v>
                </c:pt>
                <c:pt idx="130">
                  <c:v>1.3563309092882769E-14</c:v>
                </c:pt>
                <c:pt idx="131">
                  <c:v>1.3234399808985133E-14</c:v>
                </c:pt>
                <c:pt idx="132">
                  <c:v>1.2910227006785574E-14</c:v>
                </c:pt>
                <c:pt idx="133">
                  <c:v>1.2625288162577493E-14</c:v>
                </c:pt>
                <c:pt idx="134">
                  <c:v>1.2350782759726939E-14</c:v>
                </c:pt>
                <c:pt idx="135">
                  <c:v>1.2080693541738816E-14</c:v>
                </c:pt>
                <c:pt idx="136">
                  <c:v>1.1815111392326518E-14</c:v>
                </c:pt>
                <c:pt idx="137">
                  <c:v>1.1568674574582154E-14</c:v>
                </c:pt>
                <c:pt idx="138">
                  <c:v>1.1346179582889449E-14</c:v>
                </c:pt>
                <c:pt idx="139">
                  <c:v>1.1127826671950992E-14</c:v>
                </c:pt>
                <c:pt idx="140">
                  <c:v>1.091368982950837E-14</c:v>
                </c:pt>
                <c:pt idx="141">
                  <c:v>1.0703841734975826E-14</c:v>
                </c:pt>
                <c:pt idx="142">
                  <c:v>1.0514452896429738E-14</c:v>
                </c:pt>
                <c:pt idx="143">
                  <c:v>1.0339000318027258E-14</c:v>
                </c:pt>
                <c:pt idx="144">
                  <c:v>1.0167473447199654E-14</c:v>
                </c:pt>
                <c:pt idx="145">
                  <c:v>9.9999308678416054E-15</c:v>
                </c:pt>
                <c:pt idx="146">
                  <c:v>9.8364298878051172E-15</c:v>
                </c:pt>
                <c:pt idx="147">
                  <c:v>9.6816842631643286E-15</c:v>
                </c:pt>
                <c:pt idx="148">
                  <c:v>9.5442949607466026E-15</c:v>
                </c:pt>
                <c:pt idx="149">
                  <c:v>9.4106274116994668E-15</c:v>
                </c:pt>
                <c:pt idx="150">
                  <c:v>9.2807275915283652E-15</c:v>
                </c:pt>
                <c:pt idx="151">
                  <c:v>9.1546402376802708E-15</c:v>
                </c:pt>
                <c:pt idx="152">
                  <c:v>9.0324088291678091E-15</c:v>
                </c:pt>
                <c:pt idx="153">
                  <c:v>8.914144942228155E-15</c:v>
                </c:pt>
                <c:pt idx="154">
                  <c:v>8.8139378386179222E-15</c:v>
                </c:pt>
                <c:pt idx="155">
                  <c:v>8.7172159423374288E-15</c:v>
                </c:pt>
                <c:pt idx="156">
                  <c:v>8.6240127611820645E-15</c:v>
                </c:pt>
                <c:pt idx="157">
                  <c:v>8.5343606181817419E-15</c:v>
                </c:pt>
                <c:pt idx="158">
                  <c:v>8.4482906365799769E-15</c:v>
                </c:pt>
                <c:pt idx="159">
                  <c:v>8.3658327253272432E-15</c:v>
                </c:pt>
                <c:pt idx="160">
                  <c:v>8.287015565101787E-15</c:v>
                </c:pt>
                <c:pt idx="161">
                  <c:v>8.2118665948681984E-15</c:v>
                </c:pt>
                <c:pt idx="162">
                  <c:v>8.14874395990284E-15</c:v>
                </c:pt>
                <c:pt idx="163">
                  <c:v>8.0889665330541129E-15</c:v>
                </c:pt>
                <c:pt idx="164">
                  <c:v>8.0324922987756382E-15</c:v>
                </c:pt>
                <c:pt idx="165">
                  <c:v>7.9793409802453277E-15</c:v>
                </c:pt>
                <c:pt idx="166">
                  <c:v>7.9295311529449691E-15</c:v>
                </c:pt>
                <c:pt idx="167">
                  <c:v>7.8830802358356059E-15</c:v>
                </c:pt>
                <c:pt idx="168">
                  <c:v>7.8400044830672083E-15</c:v>
                </c:pt>
                <c:pt idx="169">
                  <c:v>7.8003189762299847E-15</c:v>
                </c:pt>
                <c:pt idx="170">
                  <c:v>7.7640376171526968E-15</c:v>
                </c:pt>
                <c:pt idx="171">
                  <c:v>7.7311731212551526E-15</c:v>
                </c:pt>
                <c:pt idx="172">
                  <c:v>7.7017370114592011E-15</c:v>
                </c:pt>
                <c:pt idx="173">
                  <c:v>7.6757396126647031E-15</c:v>
                </c:pt>
                <c:pt idx="174">
                  <c:v>7.6531900467937545E-15</c:v>
                </c:pt>
                <c:pt idx="175">
                  <c:v>7.6340962284084201E-15</c:v>
                </c:pt>
                <c:pt idx="176">
                  <c:v>7.6184648609053665E-15</c:v>
                </c:pt>
                <c:pt idx="177">
                  <c:v>7.6063014332898422E-15</c:v>
                </c:pt>
                <c:pt idx="178">
                  <c:v>7.5976102175334323E-15</c:v>
                </c:pt>
                <c:pt idx="179">
                  <c:v>7.5923942665155291E-15</c:v>
                </c:pt>
                <c:pt idx="180">
                  <c:v>7.5906554125528117E-15</c:v>
                </c:pt>
              </c:numCache>
            </c:numRef>
          </c:val>
          <c:smooth val="0"/>
          <c:extLst>
            <c:ext xmlns:c16="http://schemas.microsoft.com/office/drawing/2014/chart" uri="{C3380CC4-5D6E-409C-BE32-E72D297353CC}">
              <c16:uniqueId val="{00000000-965C-45E5-AA9D-464007289A65}"/>
            </c:ext>
          </c:extLst>
        </c:ser>
        <c:ser>
          <c:idx val="1"/>
          <c:order val="1"/>
          <c:tx>
            <c:v>Velocity vs. True Anomaly</c:v>
          </c:tx>
          <c:spPr>
            <a:ln w="12700">
              <a:solidFill>
                <a:srgbClr val="F20884"/>
              </a:solidFill>
              <a:prstDash val="solid"/>
            </a:ln>
          </c:spPr>
          <c:marker>
            <c:symbol val="none"/>
          </c:marker>
          <c:cat>
            <c:numRef>
              <c:f>'Orbital Mechanics Example'!$G$28:$G$208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Example'!$O$28:$O$208</c:f>
              <c:numCache>
                <c:formatCode>General</c:formatCode>
                <c:ptCount val="181"/>
                <c:pt idx="0">
                  <c:v>9.4075392943338339E-13</c:v>
                </c:pt>
                <c:pt idx="1">
                  <c:v>9.4035840658009003E-13</c:v>
                </c:pt>
                <c:pt idx="2">
                  <c:v>9.3917194092824726E-13</c:v>
                </c:pt>
                <c:pt idx="3">
                  <c:v>9.371948411901203E-13</c:v>
                </c:pt>
                <c:pt idx="4">
                  <c:v>9.3442762184658205E-13</c:v>
                </c:pt>
                <c:pt idx="5">
                  <c:v>9.30871003087487E-13</c:v>
                </c:pt>
                <c:pt idx="6">
                  <c:v>9.2652591072830045E-13</c:v>
                </c:pt>
                <c:pt idx="7">
                  <c:v>9.2139347610260769E-13</c:v>
                </c:pt>
                <c:pt idx="8">
                  <c:v>9.1547503593056738E-13</c:v>
                </c:pt>
                <c:pt idx="9">
                  <c:v>9.0877213216286074E-13</c:v>
                </c:pt>
                <c:pt idx="10">
                  <c:v>9.0128651180037322E-13</c:v>
                </c:pt>
                <c:pt idx="11">
                  <c:v>8.9302012668894634E-13</c:v>
                </c:pt>
                <c:pt idx="12">
                  <c:v>8.8397513328917919E-13</c:v>
                </c:pt>
                <c:pt idx="13">
                  <c:v>8.7415389242099095E-13</c:v>
                </c:pt>
                <c:pt idx="14">
                  <c:v>8.6355896898252097E-13</c:v>
                </c:pt>
                <c:pt idx="15">
                  <c:v>8.5219313164323897E-13</c:v>
                </c:pt>
                <c:pt idx="16">
                  <c:v>8.4005935251048325E-13</c:v>
                </c:pt>
                <c:pt idx="17">
                  <c:v>8.2716080676972746E-13</c:v>
                </c:pt>
                <c:pt idx="18">
                  <c:v>8.1350087229722543E-13</c:v>
                </c:pt>
                <c:pt idx="19">
                  <c:v>7.9908312924549E-13</c:v>
                </c:pt>
                <c:pt idx="20">
                  <c:v>7.8406051664167423E-13</c:v>
                </c:pt>
                <c:pt idx="21">
                  <c:v>7.7088893601445324E-13</c:v>
                </c:pt>
                <c:pt idx="22">
                  <c:v>7.5710033127824124E-13</c:v>
                </c:pt>
                <c:pt idx="23">
                  <c:v>7.4269832961744294E-13</c:v>
                </c:pt>
                <c:pt idx="24">
                  <c:v>7.2768672348090848E-13</c:v>
                </c:pt>
                <c:pt idx="25">
                  <c:v>7.1206947009318562E-13</c:v>
                </c:pt>
                <c:pt idx="26">
                  <c:v>6.9585069093951867E-13</c:v>
                </c:pt>
                <c:pt idx="27">
                  <c:v>6.7903467122459416E-13</c:v>
                </c:pt>
                <c:pt idx="28">
                  <c:v>6.6162585930393104E-13</c:v>
                </c:pt>
                <c:pt idx="29">
                  <c:v>6.457134976693036E-13</c:v>
                </c:pt>
                <c:pt idx="30">
                  <c:v>6.3033161231326349E-13</c:v>
                </c:pt>
                <c:pt idx="31">
                  <c:v>6.1447083386980276E-13</c:v>
                </c:pt>
                <c:pt idx="32">
                  <c:v>5.9813538002441143E-13</c:v>
                </c:pt>
                <c:pt idx="33">
                  <c:v>5.8132960082189399E-13</c:v>
                </c:pt>
                <c:pt idx="34">
                  <c:v>5.6405797805098861E-13</c:v>
                </c:pt>
                <c:pt idx="35">
                  <c:v>5.4676916993215967E-13</c:v>
                </c:pt>
                <c:pt idx="36">
                  <c:v>5.3169811516254714E-13</c:v>
                </c:pt>
                <c:pt idx="37">
                  <c:v>5.1625286851332687E-13</c:v>
                </c:pt>
                <c:pt idx="38">
                  <c:v>5.0043757453676962E-13</c:v>
                </c:pt>
                <c:pt idx="39">
                  <c:v>4.8425648406251706E-13</c:v>
                </c:pt>
                <c:pt idx="40">
                  <c:v>4.6771395355166141E-13</c:v>
                </c:pt>
                <c:pt idx="41">
                  <c:v>4.524299267099012E-13</c:v>
                </c:pt>
                <c:pt idx="42">
                  <c:v>4.3808394818906015E-13</c:v>
                </c:pt>
                <c:pt idx="43">
                  <c:v>4.2344880052530184E-13</c:v>
                </c:pt>
                <c:pt idx="44">
                  <c:v>4.0852845194374841E-13</c:v>
                </c:pt>
                <c:pt idx="45">
                  <c:v>3.933269555113923E-13</c:v>
                </c:pt>
                <c:pt idx="46">
                  <c:v>3.793483784675314E-13</c:v>
                </c:pt>
                <c:pt idx="47">
                  <c:v>3.6623523775651559E-13</c:v>
                </c:pt>
                <c:pt idx="48">
                  <c:v>3.528985789817267E-13</c:v>
                </c:pt>
                <c:pt idx="49">
                  <c:v>3.393420531737746E-13</c:v>
                </c:pt>
                <c:pt idx="50">
                  <c:v>3.2556937903656645E-13</c:v>
                </c:pt>
                <c:pt idx="51">
                  <c:v>3.1391402621148398E-13</c:v>
                </c:pt>
                <c:pt idx="52">
                  <c:v>3.0209158611436512E-13</c:v>
                </c:pt>
                <c:pt idx="53">
                  <c:v>2.9009873153331281E-13</c:v>
                </c:pt>
                <c:pt idx="54">
                  <c:v>2.779387798190634E-13</c:v>
                </c:pt>
                <c:pt idx="55">
                  <c:v>2.6709102585749777E-13</c:v>
                </c:pt>
                <c:pt idx="56">
                  <c:v>2.5668267793283E-13</c:v>
                </c:pt>
                <c:pt idx="57">
                  <c:v>2.4614357786868927E-13</c:v>
                </c:pt>
                <c:pt idx="58">
                  <c:v>2.3547666660281383E-13</c:v>
                </c:pt>
                <c:pt idx="59">
                  <c:v>2.2586684176035923E-13</c:v>
                </c:pt>
                <c:pt idx="60">
                  <c:v>2.1673120404005135E-13</c:v>
                </c:pt>
                <c:pt idx="61">
                  <c:v>2.0749617303493768E-13</c:v>
                </c:pt>
                <c:pt idx="62">
                  <c:v>1.9816434951400301E-13</c:v>
                </c:pt>
                <c:pt idx="63">
                  <c:v>1.8997706605107878E-13</c:v>
                </c:pt>
                <c:pt idx="64">
                  <c:v>1.8201456735086851E-13</c:v>
                </c:pt>
                <c:pt idx="65">
                  <c:v>1.7397778372636349E-13</c:v>
                </c:pt>
                <c:pt idx="66">
                  <c:v>1.6597527721001999E-13</c:v>
                </c:pt>
                <c:pt idx="67">
                  <c:v>1.5913267573414082E-13</c:v>
                </c:pt>
                <c:pt idx="68">
                  <c:v>1.5223372316107499E-13</c:v>
                </c:pt>
                <c:pt idx="69">
                  <c:v>1.4528039533997439E-13</c:v>
                </c:pt>
                <c:pt idx="70">
                  <c:v>1.3880670152228973E-13</c:v>
                </c:pt>
                <c:pt idx="71">
                  <c:v>1.3288400069336547E-13</c:v>
                </c:pt>
                <c:pt idx="72">
                  <c:v>1.2692073571074732E-13</c:v>
                </c:pt>
                <c:pt idx="73">
                  <c:v>1.2091863156851343E-13</c:v>
                </c:pt>
                <c:pt idx="74">
                  <c:v>1.1580049230913622E-13</c:v>
                </c:pt>
                <c:pt idx="75">
                  <c:v>1.1069404082204471E-13</c:v>
                </c:pt>
                <c:pt idx="76">
                  <c:v>1.055593675993358E-13</c:v>
                </c:pt>
                <c:pt idx="77">
                  <c:v>1.0082365292582534E-13</c:v>
                </c:pt>
                <c:pt idx="78">
                  <c:v>9.6464519632196083E-14</c:v>
                </c:pt>
                <c:pt idx="79">
                  <c:v>9.2085479580859756E-14</c:v>
                </c:pt>
                <c:pt idx="80">
                  <c:v>8.7780086990019543E-14</c:v>
                </c:pt>
                <c:pt idx="81">
                  <c:v>8.4052802604336059E-14</c:v>
                </c:pt>
                <c:pt idx="82">
                  <c:v>8.0312000544633047E-14</c:v>
                </c:pt>
                <c:pt idx="83">
                  <c:v>7.6558791089451425E-14</c:v>
                </c:pt>
                <c:pt idx="84">
                  <c:v>7.3262048730226836E-14</c:v>
                </c:pt>
                <c:pt idx="85">
                  <c:v>7.0075336505028799E-14</c:v>
                </c:pt>
                <c:pt idx="86">
                  <c:v>6.6880993882501742E-14</c:v>
                </c:pt>
                <c:pt idx="87">
                  <c:v>6.3926280453390976E-14</c:v>
                </c:pt>
                <c:pt idx="88">
                  <c:v>6.1219816884508988E-14</c:v>
                </c:pt>
                <c:pt idx="89">
                  <c:v>5.8509350271290892E-14</c:v>
                </c:pt>
                <c:pt idx="90">
                  <c:v>5.5882875073830499E-14</c:v>
                </c:pt>
                <c:pt idx="91">
                  <c:v>5.3583235410992772E-14</c:v>
                </c:pt>
                <c:pt idx="92">
                  <c:v>5.1282295273960235E-14</c:v>
                </c:pt>
                <c:pt idx="93">
                  <c:v>4.8980755683950931E-14</c:v>
                </c:pt>
                <c:pt idx="94">
                  <c:v>4.700695747468478E-14</c:v>
                </c:pt>
                <c:pt idx="95">
                  <c:v>4.5056251109680304E-14</c:v>
                </c:pt>
                <c:pt idx="96">
                  <c:v>4.3106829185358548E-14</c:v>
                </c:pt>
                <c:pt idx="97">
                  <c:v>4.1353434403149974E-14</c:v>
                </c:pt>
                <c:pt idx="98">
                  <c:v>3.9701409409212181E-14</c:v>
                </c:pt>
                <c:pt idx="99">
                  <c:v>3.8052006852231463E-14</c:v>
                </c:pt>
                <c:pt idx="100">
                  <c:v>3.6497800510474253E-14</c:v>
                </c:pt>
                <c:pt idx="101">
                  <c:v>3.5099579791740226E-14</c:v>
                </c:pt>
                <c:pt idx="102">
                  <c:v>3.3704898801733518E-14</c:v>
                </c:pt>
                <c:pt idx="103">
                  <c:v>3.2328127095722555E-14</c:v>
                </c:pt>
                <c:pt idx="104">
                  <c:v>3.1147856163834545E-14</c:v>
                </c:pt>
                <c:pt idx="105">
                  <c:v>2.9971712096868666E-14</c:v>
                </c:pt>
                <c:pt idx="106">
                  <c:v>2.8800065386897407E-14</c:v>
                </c:pt>
                <c:pt idx="107">
                  <c:v>2.775471202592726E-14</c:v>
                </c:pt>
                <c:pt idx="108">
                  <c:v>2.6760238813281242E-14</c:v>
                </c:pt>
                <c:pt idx="109">
                  <c:v>2.5770564714211972E-14</c:v>
                </c:pt>
                <c:pt idx="110">
                  <c:v>2.4833788307910167E-14</c:v>
                </c:pt>
                <c:pt idx="111">
                  <c:v>2.3998011253414725E-14</c:v>
                </c:pt>
                <c:pt idx="112">
                  <c:v>2.3167134628207851E-14</c:v>
                </c:pt>
                <c:pt idx="113">
                  <c:v>2.2341424688359384E-14</c:v>
                </c:pt>
                <c:pt idx="114">
                  <c:v>2.1621483135073865E-14</c:v>
                </c:pt>
                <c:pt idx="115">
                  <c:v>2.0920608767026433E-14</c:v>
                </c:pt>
                <c:pt idx="116">
                  <c:v>2.0224861509861285E-14</c:v>
                </c:pt>
                <c:pt idx="117">
                  <c:v>1.9567398830210606E-14</c:v>
                </c:pt>
                <c:pt idx="118">
                  <c:v>1.8978957386399744E-14</c:v>
                </c:pt>
                <c:pt idx="119">
                  <c:v>1.8395498445639903E-14</c:v>
                </c:pt>
                <c:pt idx="120">
                  <c:v>1.781721204126515E-14</c:v>
                </c:pt>
                <c:pt idx="121">
                  <c:v>1.7299219615921234E-14</c:v>
                </c:pt>
                <c:pt idx="122">
                  <c:v>1.6809658006970522E-14</c:v>
                </c:pt>
                <c:pt idx="123">
                  <c:v>1.6325044649700607E-14</c:v>
                </c:pt>
                <c:pt idx="124">
                  <c:v>1.5845538777758403E-14</c:v>
                </c:pt>
                <c:pt idx="125">
                  <c:v>1.5432348717292428E-14</c:v>
                </c:pt>
                <c:pt idx="126">
                  <c:v>1.5028412581743388E-14</c:v>
                </c:pt>
                <c:pt idx="127">
                  <c:v>1.4629281517660257E-14</c:v>
                </c:pt>
                <c:pt idx="128">
                  <c:v>1.4235087776019542E-14</c:v>
                </c:pt>
                <c:pt idx="129">
                  <c:v>1.3896845005700681E-14</c:v>
                </c:pt>
                <c:pt idx="130">
                  <c:v>1.3563309092882769E-14</c:v>
                </c:pt>
                <c:pt idx="131">
                  <c:v>1.3234399808985133E-14</c:v>
                </c:pt>
                <c:pt idx="132">
                  <c:v>1.2910227006785574E-14</c:v>
                </c:pt>
                <c:pt idx="133">
                  <c:v>1.2625288162577493E-14</c:v>
                </c:pt>
                <c:pt idx="134">
                  <c:v>1.2350782759726939E-14</c:v>
                </c:pt>
                <c:pt idx="135">
                  <c:v>1.2080693541738816E-14</c:v>
                </c:pt>
                <c:pt idx="136">
                  <c:v>1.1815111392326518E-14</c:v>
                </c:pt>
                <c:pt idx="137">
                  <c:v>1.1568674574582154E-14</c:v>
                </c:pt>
                <c:pt idx="138">
                  <c:v>1.1346179582889449E-14</c:v>
                </c:pt>
                <c:pt idx="139">
                  <c:v>1.1127826671950992E-14</c:v>
                </c:pt>
                <c:pt idx="140">
                  <c:v>1.091368982950837E-14</c:v>
                </c:pt>
                <c:pt idx="141">
                  <c:v>1.0703841734975826E-14</c:v>
                </c:pt>
                <c:pt idx="142">
                  <c:v>1.0514452896429738E-14</c:v>
                </c:pt>
                <c:pt idx="143">
                  <c:v>1.0339000318027258E-14</c:v>
                </c:pt>
                <c:pt idx="144">
                  <c:v>1.0167473447199654E-14</c:v>
                </c:pt>
                <c:pt idx="145">
                  <c:v>9.9999308678416054E-15</c:v>
                </c:pt>
                <c:pt idx="146">
                  <c:v>9.8364298878051172E-15</c:v>
                </c:pt>
                <c:pt idx="147">
                  <c:v>9.6816842631643286E-15</c:v>
                </c:pt>
                <c:pt idx="148">
                  <c:v>9.5442949607466026E-15</c:v>
                </c:pt>
                <c:pt idx="149">
                  <c:v>9.4106274116994668E-15</c:v>
                </c:pt>
                <c:pt idx="150">
                  <c:v>9.2807275915283652E-15</c:v>
                </c:pt>
                <c:pt idx="151">
                  <c:v>9.1546402376802708E-15</c:v>
                </c:pt>
                <c:pt idx="152">
                  <c:v>9.0324088291678091E-15</c:v>
                </c:pt>
                <c:pt idx="153">
                  <c:v>8.914144942228155E-15</c:v>
                </c:pt>
                <c:pt idx="154">
                  <c:v>8.8139378386179222E-15</c:v>
                </c:pt>
                <c:pt idx="155">
                  <c:v>8.7172159423374288E-15</c:v>
                </c:pt>
                <c:pt idx="156">
                  <c:v>8.6240127611820645E-15</c:v>
                </c:pt>
                <c:pt idx="157">
                  <c:v>8.5343606181817419E-15</c:v>
                </c:pt>
                <c:pt idx="158">
                  <c:v>8.4482906365799769E-15</c:v>
                </c:pt>
                <c:pt idx="159">
                  <c:v>8.3658327253272432E-15</c:v>
                </c:pt>
                <c:pt idx="160">
                  <c:v>8.287015565101787E-15</c:v>
                </c:pt>
                <c:pt idx="161">
                  <c:v>8.2118665948681984E-15</c:v>
                </c:pt>
                <c:pt idx="162">
                  <c:v>8.14874395990284E-15</c:v>
                </c:pt>
                <c:pt idx="163">
                  <c:v>8.0889665330541129E-15</c:v>
                </c:pt>
                <c:pt idx="164">
                  <c:v>8.0324922987756382E-15</c:v>
                </c:pt>
                <c:pt idx="165">
                  <c:v>7.9793409802453277E-15</c:v>
                </c:pt>
                <c:pt idx="166">
                  <c:v>7.9295311529449691E-15</c:v>
                </c:pt>
                <c:pt idx="167">
                  <c:v>7.8830802358356059E-15</c:v>
                </c:pt>
                <c:pt idx="168">
                  <c:v>7.8400044830672083E-15</c:v>
                </c:pt>
                <c:pt idx="169">
                  <c:v>7.8003189762299847E-15</c:v>
                </c:pt>
                <c:pt idx="170">
                  <c:v>7.7640376171526968E-15</c:v>
                </c:pt>
                <c:pt idx="171">
                  <c:v>7.7311731212551526E-15</c:v>
                </c:pt>
                <c:pt idx="172">
                  <c:v>7.7017370114592011E-15</c:v>
                </c:pt>
                <c:pt idx="173">
                  <c:v>7.6757396126647031E-15</c:v>
                </c:pt>
                <c:pt idx="174">
                  <c:v>7.6531900467937545E-15</c:v>
                </c:pt>
                <c:pt idx="175">
                  <c:v>7.6340962284084201E-15</c:v>
                </c:pt>
                <c:pt idx="176">
                  <c:v>7.6184648609053665E-15</c:v>
                </c:pt>
                <c:pt idx="177">
                  <c:v>7.6063014332898422E-15</c:v>
                </c:pt>
                <c:pt idx="178">
                  <c:v>7.5976102175334323E-15</c:v>
                </c:pt>
                <c:pt idx="179">
                  <c:v>7.5923942665155291E-15</c:v>
                </c:pt>
                <c:pt idx="180">
                  <c:v>7.5906554125528117E-15</c:v>
                </c:pt>
              </c:numCache>
            </c:numRef>
          </c:val>
          <c:smooth val="0"/>
          <c:extLst>
            <c:ext xmlns:c16="http://schemas.microsoft.com/office/drawing/2014/chart" uri="{C3380CC4-5D6E-409C-BE32-E72D297353CC}">
              <c16:uniqueId val="{00000001-965C-45E5-AA9D-464007289A65}"/>
            </c:ext>
          </c:extLst>
        </c:ser>
        <c:dLbls>
          <c:showLegendKey val="0"/>
          <c:showVal val="0"/>
          <c:showCatName val="0"/>
          <c:showSerName val="0"/>
          <c:showPercent val="0"/>
          <c:showBubbleSize val="0"/>
        </c:dLbls>
        <c:smooth val="0"/>
        <c:axId val="114930048"/>
        <c:axId val="114931968"/>
      </c:lineChart>
      <c:catAx>
        <c:axId val="114930048"/>
        <c:scaling>
          <c:orientation val="minMax"/>
        </c:scaling>
        <c:delete val="0"/>
        <c:axPos val="b"/>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True Anomaly (Deg)</a:t>
                </a:r>
              </a:p>
            </c:rich>
          </c:tx>
          <c:layout>
            <c:manualLayout>
              <c:xMode val="edge"/>
              <c:yMode val="edge"/>
              <c:x val="0.47745393153980697"/>
              <c:y val="0.9081896012998379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14931968"/>
        <c:crosses val="autoZero"/>
        <c:auto val="1"/>
        <c:lblAlgn val="ctr"/>
        <c:lblOffset val="100"/>
        <c:tickLblSkip val="10"/>
        <c:tickMarkSkip val="5"/>
        <c:noMultiLvlLbl val="0"/>
      </c:catAx>
      <c:valAx>
        <c:axId val="114931968"/>
        <c:scaling>
          <c:orientation val="minMax"/>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75" b="1" i="0" u="none" strike="noStrike" baseline="0">
                    <a:solidFill>
                      <a:srgbClr val="000000"/>
                    </a:solidFill>
                    <a:latin typeface="Arial"/>
                    <a:ea typeface="Arial"/>
                    <a:cs typeface="Arial"/>
                  </a:rPr>
                  <a:t>Density Kg/m</a:t>
                </a:r>
                <a:r>
                  <a:rPr lang="en-US" sz="875" b="1" i="0" u="none" strike="noStrike" baseline="30000">
                    <a:solidFill>
                      <a:srgbClr val="000000"/>
                    </a:solidFill>
                    <a:latin typeface="Arial"/>
                    <a:ea typeface="Arial"/>
                    <a:cs typeface="Arial"/>
                  </a:rPr>
                  <a:t>3</a:t>
                </a:r>
              </a:p>
            </c:rich>
          </c:tx>
          <c:layout>
            <c:manualLayout>
              <c:xMode val="edge"/>
              <c:yMode val="edge"/>
              <c:x val="2.1220199037620301E-2"/>
              <c:y val="0.3945415677207019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14930048"/>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55" verticalDpi="355"/>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Force vs. True Anomaly</a:t>
            </a:r>
          </a:p>
        </c:rich>
      </c:tx>
      <c:layout>
        <c:manualLayout>
          <c:xMode val="edge"/>
          <c:yMode val="edge"/>
          <c:x val="0.41059610233525701"/>
          <c:y val="3.21782178217822E-2"/>
        </c:manualLayout>
      </c:layout>
      <c:overlay val="0"/>
      <c:spPr>
        <a:noFill/>
        <a:ln w="25400">
          <a:noFill/>
        </a:ln>
      </c:spPr>
    </c:title>
    <c:autoTitleDeleted val="0"/>
    <c:plotArea>
      <c:layout>
        <c:manualLayout>
          <c:layoutTarget val="inner"/>
          <c:xMode val="edge"/>
          <c:yMode val="edge"/>
          <c:x val="0.13642384105960301"/>
          <c:y val="0.158415841584158"/>
          <c:w val="0.84503311258278102"/>
          <c:h val="0.67574257425742601"/>
        </c:manualLayout>
      </c:layout>
      <c:lineChart>
        <c:grouping val="standard"/>
        <c:varyColors val="0"/>
        <c:ser>
          <c:idx val="2"/>
          <c:order val="2"/>
          <c:spPr>
            <a:ln w="12700">
              <a:solidFill>
                <a:srgbClr val="000090"/>
              </a:solidFill>
              <a:prstDash val="solid"/>
            </a:ln>
          </c:spPr>
          <c:marker>
            <c:symbol val="none"/>
          </c:marker>
          <c:cat>
            <c:numRef>
              <c:f>'Orbital Mechanics Example'!$G$28:$G$208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0-9D8E-4540-B825-1F6B48CF7055}"/>
            </c:ext>
          </c:extLst>
        </c:ser>
        <c:ser>
          <c:idx val="3"/>
          <c:order val="3"/>
          <c:spPr>
            <a:ln w="12700">
              <a:solidFill>
                <a:srgbClr val="000090"/>
              </a:solidFill>
              <a:prstDash val="solid"/>
            </a:ln>
          </c:spPr>
          <c:marker>
            <c:symbol val="none"/>
          </c:marker>
          <c:cat>
            <c:numRef>
              <c:f>'Orbital Mechanics Example'!$G$28:$G$208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1-9D8E-4540-B825-1F6B48CF7055}"/>
            </c:ext>
          </c:extLst>
        </c:ser>
        <c:ser>
          <c:idx val="1"/>
          <c:order val="1"/>
          <c:spPr>
            <a:ln w="12700">
              <a:solidFill>
                <a:srgbClr val="000090"/>
              </a:solidFill>
              <a:prstDash val="solid"/>
            </a:ln>
          </c:spPr>
          <c:marker>
            <c:symbol val="none"/>
          </c:marker>
          <c:cat>
            <c:numRef>
              <c:f>'Orbital Mechanics Example'!$G$28:$G$208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2-9D8E-4540-B825-1F6B48CF7055}"/>
            </c:ext>
          </c:extLst>
        </c:ser>
        <c:ser>
          <c:idx val="0"/>
          <c:order val="0"/>
          <c:spPr>
            <a:ln w="12700">
              <a:solidFill>
                <a:srgbClr val="000090"/>
              </a:solidFill>
              <a:prstDash val="solid"/>
            </a:ln>
          </c:spPr>
          <c:marker>
            <c:symbol val="none"/>
          </c:marker>
          <c:cat>
            <c:numRef>
              <c:f>'Orbital Mechanics Example'!$G$28:$G$208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3-9D8E-4540-B825-1F6B48CF7055}"/>
            </c:ext>
          </c:extLst>
        </c:ser>
        <c:dLbls>
          <c:showLegendKey val="0"/>
          <c:showVal val="0"/>
          <c:showCatName val="0"/>
          <c:showSerName val="0"/>
          <c:showPercent val="0"/>
          <c:showBubbleSize val="0"/>
        </c:dLbls>
        <c:smooth val="0"/>
        <c:axId val="117252864"/>
        <c:axId val="117254784"/>
      </c:lineChart>
      <c:catAx>
        <c:axId val="117252864"/>
        <c:scaling>
          <c:orientation val="minMax"/>
        </c:scaling>
        <c:delete val="0"/>
        <c:axPos val="b"/>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True Anomaly (Deg)</a:t>
                </a:r>
              </a:p>
            </c:rich>
          </c:tx>
          <c:layout>
            <c:manualLayout>
              <c:xMode val="edge"/>
              <c:yMode val="edge"/>
              <c:x val="0.48344368273267702"/>
              <c:y val="0.90841584158415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17254784"/>
        <c:crosses val="autoZero"/>
        <c:auto val="1"/>
        <c:lblAlgn val="ctr"/>
        <c:lblOffset val="100"/>
        <c:tickLblSkip val="10"/>
        <c:tickMarkSkip val="5"/>
        <c:noMultiLvlLbl val="0"/>
      </c:catAx>
      <c:valAx>
        <c:axId val="117254784"/>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Force newtons</a:t>
                </a:r>
              </a:p>
            </c:rich>
          </c:tx>
          <c:layout>
            <c:manualLayout>
              <c:xMode val="edge"/>
              <c:yMode val="edge"/>
              <c:x val="2.1192069933763401E-2"/>
              <c:y val="0.38613861386138598"/>
            </c:manualLayout>
          </c:layout>
          <c:overlay val="0"/>
          <c:spPr>
            <a:noFill/>
            <a:ln w="25400">
              <a:noFill/>
            </a:ln>
          </c:spPr>
        </c:title>
        <c:numFmt formatCode="0.00E+0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17252864"/>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Force vs. Altitude</a:t>
            </a:r>
          </a:p>
        </c:rich>
      </c:tx>
      <c:layout>
        <c:manualLayout>
          <c:xMode val="edge"/>
          <c:yMode val="edge"/>
          <c:x val="0.41059610233525701"/>
          <c:y val="3.21782178217822E-2"/>
        </c:manualLayout>
      </c:layout>
      <c:overlay val="0"/>
      <c:spPr>
        <a:noFill/>
        <a:ln w="25400">
          <a:noFill/>
        </a:ln>
      </c:spPr>
    </c:title>
    <c:autoTitleDeleted val="0"/>
    <c:plotArea>
      <c:layout>
        <c:manualLayout>
          <c:layoutTarget val="inner"/>
          <c:xMode val="edge"/>
          <c:yMode val="edge"/>
          <c:x val="0.13642384105960301"/>
          <c:y val="0.158415841584158"/>
          <c:w val="0.84503311258278102"/>
          <c:h val="0.67574257425742601"/>
        </c:manualLayout>
      </c:layout>
      <c:lineChart>
        <c:grouping val="standard"/>
        <c:varyColors val="0"/>
        <c:ser>
          <c:idx val="2"/>
          <c:order val="2"/>
          <c:spPr>
            <a:ln w="12700">
              <a:solidFill>
                <a:srgbClr val="000090"/>
              </a:solidFill>
              <a:prstDash val="solid"/>
            </a:ln>
          </c:spPr>
          <c:marker>
            <c:symbol val="none"/>
          </c:marker>
          <c:cat>
            <c:numRef>
              <c:f>'Orbital Mechanics Example'!$I$28:$I$208</c:f>
              <c:numCache>
                <c:formatCode>0</c:formatCode>
                <c:ptCount val="181"/>
                <c:pt idx="0">
                  <c:v>450.00000000000091</c:v>
                </c:pt>
                <c:pt idx="1">
                  <c:v>450.02535743268163</c:v>
                </c:pt>
                <c:pt idx="2">
                  <c:v>450.10142313316919</c:v>
                </c:pt>
                <c:pt idx="3">
                  <c:v>450.22817730955921</c:v>
                </c:pt>
                <c:pt idx="4">
                  <c:v>450.40558697788128</c:v>
                </c:pt>
                <c:pt idx="5">
                  <c:v>450.63360596592156</c:v>
                </c:pt>
                <c:pt idx="6">
                  <c:v>450.91217491856787</c:v>
                </c:pt>
                <c:pt idx="7">
                  <c:v>451.24122130470096</c:v>
                </c:pt>
                <c:pt idx="8">
                  <c:v>451.62065942562822</c:v>
                </c:pt>
                <c:pt idx="9">
                  <c:v>452.05039042508815</c:v>
                </c:pt>
                <c:pt idx="10">
                  <c:v>452.53030230081094</c:v>
                </c:pt>
                <c:pt idx="11">
                  <c:v>453.06026991767703</c:v>
                </c:pt>
                <c:pt idx="12">
                  <c:v>453.64015502247548</c:v>
                </c:pt>
                <c:pt idx="13">
                  <c:v>454.26980626028035</c:v>
                </c:pt>
                <c:pt idx="14">
                  <c:v>454.9490591924723</c:v>
                </c:pt>
                <c:pt idx="15">
                  <c:v>455.67773631641376</c:v>
                </c:pt>
                <c:pt idx="16">
                  <c:v>456.45564708682741</c:v>
                </c:pt>
                <c:pt idx="17">
                  <c:v>457.28258793885925</c:v>
                </c:pt>
                <c:pt idx="18">
                  <c:v>458.15834231291228</c:v>
                </c:pt>
                <c:pt idx="19">
                  <c:v>459.08268068122197</c:v>
                </c:pt>
                <c:pt idx="20">
                  <c:v>460.05536057623794</c:v>
                </c:pt>
                <c:pt idx="21">
                  <c:v>461.07612662084466</c:v>
                </c:pt>
                <c:pt idx="22">
                  <c:v>462.14471056043203</c:v>
                </c:pt>
                <c:pt idx="23">
                  <c:v>463.26083129687049</c:v>
                </c:pt>
                <c:pt idx="24">
                  <c:v>464.42419492443059</c:v>
                </c:pt>
                <c:pt idx="25">
                  <c:v>465.63449476765982</c:v>
                </c:pt>
                <c:pt idx="26">
                  <c:v>466.89141142129392</c:v>
                </c:pt>
                <c:pt idx="27">
                  <c:v>468.19461279220286</c:v>
                </c:pt>
                <c:pt idx="28">
                  <c:v>469.54375414345668</c:v>
                </c:pt>
                <c:pt idx="29">
                  <c:v>470.93847814050878</c:v>
                </c:pt>
                <c:pt idx="30">
                  <c:v>472.37841489959101</c:v>
                </c:pt>
                <c:pt idx="31">
                  <c:v>473.86318203832343</c:v>
                </c:pt>
                <c:pt idx="32">
                  <c:v>475.39238472861871</c:v>
                </c:pt>
                <c:pt idx="33">
                  <c:v>476.96561575190299</c:v>
                </c:pt>
                <c:pt idx="34">
                  <c:v>478.58245555672329</c:v>
                </c:pt>
                <c:pt idx="35">
                  <c:v>480.24247231878417</c:v>
                </c:pt>
                <c:pt idx="36">
                  <c:v>481.94522200346455</c:v>
                </c:pt>
                <c:pt idx="37">
                  <c:v>483.69024843086481</c:v>
                </c:pt>
                <c:pt idx="38">
                  <c:v>485.47708334344225</c:v>
                </c:pt>
                <c:pt idx="39">
                  <c:v>487.30524647628226</c:v>
                </c:pt>
                <c:pt idx="40">
                  <c:v>489.17424563007535</c:v>
                </c:pt>
                <c:pt idx="41">
                  <c:v>491.08357674681974</c:v>
                </c:pt>
                <c:pt idx="42">
                  <c:v>493.03272398835452</c:v>
                </c:pt>
                <c:pt idx="43">
                  <c:v>495.0211598177284</c:v>
                </c:pt>
                <c:pt idx="44">
                  <c:v>497.04834508349632</c:v>
                </c:pt>
                <c:pt idx="45">
                  <c:v>499.11372910698992</c:v>
                </c:pt>
                <c:pt idx="46">
                  <c:v>501.21674977259318</c:v>
                </c:pt>
                <c:pt idx="47">
                  <c:v>503.3568336211365</c:v>
                </c:pt>
                <c:pt idx="48">
                  <c:v>505.53339594639874</c:v>
                </c:pt>
                <c:pt idx="49">
                  <c:v>507.74584089481505</c:v>
                </c:pt>
                <c:pt idx="50">
                  <c:v>509.99356156843896</c:v>
                </c:pt>
                <c:pt idx="51">
                  <c:v>512.27594013121325</c:v>
                </c:pt>
                <c:pt idx="52">
                  <c:v>514.59234791858489</c:v>
                </c:pt>
                <c:pt idx="53">
                  <c:v>516.94214555055896</c:v>
                </c:pt>
                <c:pt idx="54">
                  <c:v>519.32468304819577</c:v>
                </c:pt>
                <c:pt idx="55">
                  <c:v>521.73929995365324</c:v>
                </c:pt>
                <c:pt idx="56">
                  <c:v>524.18532545378912</c:v>
                </c:pt>
                <c:pt idx="57">
                  <c:v>526.66207850739102</c:v>
                </c:pt>
                <c:pt idx="58">
                  <c:v>529.16886797608095</c:v>
                </c:pt>
                <c:pt idx="59">
                  <c:v>531.70499275894963</c:v>
                </c:pt>
                <c:pt idx="60">
                  <c:v>534.26974193094793</c:v>
                </c:pt>
                <c:pt idx="61">
                  <c:v>536.86239488511364</c:v>
                </c:pt>
                <c:pt idx="62">
                  <c:v>539.48222147864726</c:v>
                </c:pt>
                <c:pt idx="63">
                  <c:v>542.12848218289855</c:v>
                </c:pt>
                <c:pt idx="64">
                  <c:v>544.80042823729673</c:v>
                </c:pt>
                <c:pt idx="65">
                  <c:v>547.49730180727056</c:v>
                </c:pt>
                <c:pt idx="66">
                  <c:v>550.21833614618845</c:v>
                </c:pt>
                <c:pt idx="67">
                  <c:v>552.96275576136031</c:v>
                </c:pt>
                <c:pt idx="68">
                  <c:v>555.72977658412856</c:v>
                </c:pt>
                <c:pt idx="69">
                  <c:v>558.51860614408724</c:v>
                </c:pt>
                <c:pt idx="70">
                  <c:v>561.32844374745036</c:v>
                </c:pt>
                <c:pt idx="71">
                  <c:v>564.15848065959744</c:v>
                </c:pt>
                <c:pt idx="72">
                  <c:v>567.00790029182099</c:v>
                </c:pt>
                <c:pt idx="73">
                  <c:v>569.87587839230491</c:v>
                </c:pt>
                <c:pt idx="74">
                  <c:v>572.76158324132393</c:v>
                </c:pt>
                <c:pt idx="75">
                  <c:v>575.66417585072122</c:v>
                </c:pt>
                <c:pt idx="76">
                  <c:v>578.58281016763976</c:v>
                </c:pt>
                <c:pt idx="77">
                  <c:v>581.51663328252835</c:v>
                </c:pt>
                <c:pt idx="78">
                  <c:v>584.46478564143854</c:v>
                </c:pt>
                <c:pt idx="79">
                  <c:v>587.42640126259357</c:v>
                </c:pt>
                <c:pt idx="80">
                  <c:v>590.40060795725549</c:v>
                </c:pt>
                <c:pt idx="81">
                  <c:v>593.38652755484691</c:v>
                </c:pt>
                <c:pt idx="82">
                  <c:v>596.38327613235833</c:v>
                </c:pt>
                <c:pt idx="83">
                  <c:v>599.38996424801098</c:v>
                </c:pt>
                <c:pt idx="84">
                  <c:v>602.40569717914696</c:v>
                </c:pt>
                <c:pt idx="85">
                  <c:v>605.42957516435126</c:v>
                </c:pt>
                <c:pt idx="86">
                  <c:v>608.46069364975483</c:v>
                </c:pt>
                <c:pt idx="87">
                  <c:v>611.49814353952388</c:v>
                </c:pt>
                <c:pt idx="88">
                  <c:v>614.54101145045934</c:v>
                </c:pt>
                <c:pt idx="89">
                  <c:v>617.58837997071259</c:v>
                </c:pt>
                <c:pt idx="90">
                  <c:v>620.63932792254036</c:v>
                </c:pt>
                <c:pt idx="91">
                  <c:v>623.69293062908309</c:v>
                </c:pt>
                <c:pt idx="92">
                  <c:v>626.74826018509066</c:v>
                </c:pt>
                <c:pt idx="93">
                  <c:v>629.80438573155789</c:v>
                </c:pt>
                <c:pt idx="94">
                  <c:v>632.8603737342055</c:v>
                </c:pt>
                <c:pt idx="95">
                  <c:v>635.9152882657354</c:v>
                </c:pt>
                <c:pt idx="96">
                  <c:v>638.96819129180403</c:v>
                </c:pt>
                <c:pt idx="97">
                  <c:v>642.01814296063094</c:v>
                </c:pt>
                <c:pt idx="98">
                  <c:v>645.0642018961662</c:v>
                </c:pt>
                <c:pt idx="99">
                  <c:v>648.10542549473303</c:v>
                </c:pt>
                <c:pt idx="100">
                  <c:v>651.14087022506192</c:v>
                </c:pt>
                <c:pt idx="101">
                  <c:v>654.16959193161892</c:v>
                </c:pt>
                <c:pt idx="102">
                  <c:v>657.19064614112904</c:v>
                </c:pt>
                <c:pt idx="103">
                  <c:v>660.20308837219545</c:v>
                </c:pt>
                <c:pt idx="104">
                  <c:v>663.20597444791019</c:v>
                </c:pt>
                <c:pt idx="105">
                  <c:v>666.19836081133326</c:v>
                </c:pt>
                <c:pt idx="106">
                  <c:v>669.17930484373574</c:v>
                </c:pt>
                <c:pt idx="107">
                  <c:v>672.14786518547135</c:v>
                </c:pt>
                <c:pt idx="108">
                  <c:v>675.1031020593673</c:v>
                </c:pt>
                <c:pt idx="109">
                  <c:v>678.04407759648348</c:v>
                </c:pt>
                <c:pt idx="110">
                  <c:v>680.96985616411621</c:v>
                </c:pt>
                <c:pt idx="111">
                  <c:v>683.87950469590396</c:v>
                </c:pt>
                <c:pt idx="112">
                  <c:v>686.77209302388746</c:v>
                </c:pt>
                <c:pt idx="113">
                  <c:v>689.64669421237431</c:v>
                </c:pt>
                <c:pt idx="114">
                  <c:v>692.50238489344883</c:v>
                </c:pt>
                <c:pt idx="115">
                  <c:v>695.33824560398625</c:v>
                </c:pt>
                <c:pt idx="116">
                  <c:v>698.15336112398381</c:v>
                </c:pt>
                <c:pt idx="117">
                  <c:v>700.94682081605879</c:v>
                </c:pt>
                <c:pt idx="118">
                  <c:v>703.71771896593418</c:v>
                </c:pt>
                <c:pt idx="119">
                  <c:v>706.4651551237439</c:v>
                </c:pt>
                <c:pt idx="120">
                  <c:v>709.18823444596637</c:v>
                </c:pt>
                <c:pt idx="121">
                  <c:v>711.88606803781931</c:v>
                </c:pt>
                <c:pt idx="122">
                  <c:v>714.55777329591365</c:v>
                </c:pt>
                <c:pt idx="123">
                  <c:v>717.20247425099024</c:v>
                </c:pt>
                <c:pt idx="124">
                  <c:v>719.81930191053834</c:v>
                </c:pt>
                <c:pt idx="125">
                  <c:v>722.40739460109853</c:v>
                </c:pt>
                <c:pt idx="126">
                  <c:v>724.96589831005986</c:v>
                </c:pt>
                <c:pt idx="127">
                  <c:v>727.49396702674039</c:v>
                </c:pt>
                <c:pt idx="128">
                  <c:v>729.99076308254826</c:v>
                </c:pt>
                <c:pt idx="129">
                  <c:v>732.45545749002395</c:v>
                </c:pt>
                <c:pt idx="130">
                  <c:v>734.88723028054119</c:v>
                </c:pt>
                <c:pt idx="131">
                  <c:v>737.28527084047164</c:v>
                </c:pt>
                <c:pt idx="132">
                  <c:v>739.64877824557971</c:v>
                </c:pt>
                <c:pt idx="133">
                  <c:v>741.97696159346197</c:v>
                </c:pt>
                <c:pt idx="134">
                  <c:v>744.26904033378287</c:v>
                </c:pt>
                <c:pt idx="135">
                  <c:v>746.52424459611029</c:v>
                </c:pt>
                <c:pt idx="136">
                  <c:v>748.74181551513539</c:v>
                </c:pt>
                <c:pt idx="137">
                  <c:v>750.92100555303932</c:v>
                </c:pt>
                <c:pt idx="138">
                  <c:v>753.06107881880598</c:v>
                </c:pt>
                <c:pt idx="139">
                  <c:v>755.16131138425226</c:v>
                </c:pt>
                <c:pt idx="140">
                  <c:v>757.22099159656045</c:v>
                </c:pt>
                <c:pt idx="141">
                  <c:v>759.23942038708992</c:v>
                </c:pt>
                <c:pt idx="142">
                  <c:v>761.21591157625335</c:v>
                </c:pt>
                <c:pt idx="143">
                  <c:v>763.14979217423843</c:v>
                </c:pt>
                <c:pt idx="144">
                  <c:v>765.0404026773549</c:v>
                </c:pt>
                <c:pt idx="145">
                  <c:v>766.88709735979864</c:v>
                </c:pt>
                <c:pt idx="146">
                  <c:v>768.68924456061541</c:v>
                </c:pt>
                <c:pt idx="147">
                  <c:v>770.44622696564329</c:v>
                </c:pt>
                <c:pt idx="148">
                  <c:v>772.1574418842456</c:v>
                </c:pt>
                <c:pt idx="149">
                  <c:v>773.8223015206022</c:v>
                </c:pt>
                <c:pt idx="150">
                  <c:v>775.44023323936653</c:v>
                </c:pt>
                <c:pt idx="151">
                  <c:v>777.01067982549102</c:v>
                </c:pt>
                <c:pt idx="152">
                  <c:v>778.53309973801333</c:v>
                </c:pt>
                <c:pt idx="153">
                  <c:v>780.0069673575972</c:v>
                </c:pt>
                <c:pt idx="154">
                  <c:v>781.43177322766951</c:v>
                </c:pt>
                <c:pt idx="155">
                  <c:v>782.80702428892164</c:v>
                </c:pt>
                <c:pt idx="156">
                  <c:v>784.1322441070306</c:v>
                </c:pt>
                <c:pt idx="157">
                  <c:v>785.40697309339339</c:v>
                </c:pt>
                <c:pt idx="158">
                  <c:v>786.63076871870362</c:v>
                </c:pt>
                <c:pt idx="159">
                  <c:v>787.80320571921584</c:v>
                </c:pt>
                <c:pt idx="160">
                  <c:v>788.92387629551013</c:v>
                </c:pt>
                <c:pt idx="161">
                  <c:v>789.99239030361059</c:v>
                </c:pt>
                <c:pt idx="162">
                  <c:v>791.00837543829948</c:v>
                </c:pt>
                <c:pt idx="163">
                  <c:v>791.9714774084805</c:v>
                </c:pt>
                <c:pt idx="164">
                  <c:v>792.88136010443031</c:v>
                </c:pt>
                <c:pt idx="165">
                  <c:v>793.73770575684193</c:v>
                </c:pt>
                <c:pt idx="166">
                  <c:v>794.54021508747519</c:v>
                </c:pt>
                <c:pt idx="167">
                  <c:v>795.28860745133443</c:v>
                </c:pt>
                <c:pt idx="168">
                  <c:v>795.9826209702378</c:v>
                </c:pt>
                <c:pt idx="169">
                  <c:v>796.62201265765998</c:v>
                </c:pt>
                <c:pt idx="170">
                  <c:v>797.20655853476183</c:v>
                </c:pt>
                <c:pt idx="171">
                  <c:v>797.7360537374916</c:v>
                </c:pt>
                <c:pt idx="172">
                  <c:v>798.21031261468761</c:v>
                </c:pt>
                <c:pt idx="173">
                  <c:v>798.62916881707861</c:v>
                </c:pt>
                <c:pt idx="174">
                  <c:v>798.99247537712836</c:v>
                </c:pt>
                <c:pt idx="175">
                  <c:v>799.30010477964061</c:v>
                </c:pt>
                <c:pt idx="176">
                  <c:v>799.55194902306903</c:v>
                </c:pt>
                <c:pt idx="177">
                  <c:v>799.74791967149304</c:v>
                </c:pt>
                <c:pt idx="178">
                  <c:v>799.8879478971885</c:v>
                </c:pt>
                <c:pt idx="179">
                  <c:v>799.97198451379336</c:v>
                </c:pt>
                <c:pt idx="180">
                  <c:v>800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0-16BB-4496-BB00-1EF03D214255}"/>
            </c:ext>
          </c:extLst>
        </c:ser>
        <c:ser>
          <c:idx val="3"/>
          <c:order val="3"/>
          <c:spPr>
            <a:ln w="12700">
              <a:solidFill>
                <a:srgbClr val="000090"/>
              </a:solidFill>
              <a:prstDash val="solid"/>
            </a:ln>
          </c:spPr>
          <c:marker>
            <c:symbol val="none"/>
          </c:marker>
          <c:cat>
            <c:numRef>
              <c:f>'Orbital Mechanics Example'!$I$28:$I$208</c:f>
              <c:numCache>
                <c:formatCode>0</c:formatCode>
                <c:ptCount val="181"/>
                <c:pt idx="0">
                  <c:v>450.00000000000091</c:v>
                </c:pt>
                <c:pt idx="1">
                  <c:v>450.02535743268163</c:v>
                </c:pt>
                <c:pt idx="2">
                  <c:v>450.10142313316919</c:v>
                </c:pt>
                <c:pt idx="3">
                  <c:v>450.22817730955921</c:v>
                </c:pt>
                <c:pt idx="4">
                  <c:v>450.40558697788128</c:v>
                </c:pt>
                <c:pt idx="5">
                  <c:v>450.63360596592156</c:v>
                </c:pt>
                <c:pt idx="6">
                  <c:v>450.91217491856787</c:v>
                </c:pt>
                <c:pt idx="7">
                  <c:v>451.24122130470096</c:v>
                </c:pt>
                <c:pt idx="8">
                  <c:v>451.62065942562822</c:v>
                </c:pt>
                <c:pt idx="9">
                  <c:v>452.05039042508815</c:v>
                </c:pt>
                <c:pt idx="10">
                  <c:v>452.53030230081094</c:v>
                </c:pt>
                <c:pt idx="11">
                  <c:v>453.06026991767703</c:v>
                </c:pt>
                <c:pt idx="12">
                  <c:v>453.64015502247548</c:v>
                </c:pt>
                <c:pt idx="13">
                  <c:v>454.26980626028035</c:v>
                </c:pt>
                <c:pt idx="14">
                  <c:v>454.9490591924723</c:v>
                </c:pt>
                <c:pt idx="15">
                  <c:v>455.67773631641376</c:v>
                </c:pt>
                <c:pt idx="16">
                  <c:v>456.45564708682741</c:v>
                </c:pt>
                <c:pt idx="17">
                  <c:v>457.28258793885925</c:v>
                </c:pt>
                <c:pt idx="18">
                  <c:v>458.15834231291228</c:v>
                </c:pt>
                <c:pt idx="19">
                  <c:v>459.08268068122197</c:v>
                </c:pt>
                <c:pt idx="20">
                  <c:v>460.05536057623794</c:v>
                </c:pt>
                <c:pt idx="21">
                  <c:v>461.07612662084466</c:v>
                </c:pt>
                <c:pt idx="22">
                  <c:v>462.14471056043203</c:v>
                </c:pt>
                <c:pt idx="23">
                  <c:v>463.26083129687049</c:v>
                </c:pt>
                <c:pt idx="24">
                  <c:v>464.42419492443059</c:v>
                </c:pt>
                <c:pt idx="25">
                  <c:v>465.63449476765982</c:v>
                </c:pt>
                <c:pt idx="26">
                  <c:v>466.89141142129392</c:v>
                </c:pt>
                <c:pt idx="27">
                  <c:v>468.19461279220286</c:v>
                </c:pt>
                <c:pt idx="28">
                  <c:v>469.54375414345668</c:v>
                </c:pt>
                <c:pt idx="29">
                  <c:v>470.93847814050878</c:v>
                </c:pt>
                <c:pt idx="30">
                  <c:v>472.37841489959101</c:v>
                </c:pt>
                <c:pt idx="31">
                  <c:v>473.86318203832343</c:v>
                </c:pt>
                <c:pt idx="32">
                  <c:v>475.39238472861871</c:v>
                </c:pt>
                <c:pt idx="33">
                  <c:v>476.96561575190299</c:v>
                </c:pt>
                <c:pt idx="34">
                  <c:v>478.58245555672329</c:v>
                </c:pt>
                <c:pt idx="35">
                  <c:v>480.24247231878417</c:v>
                </c:pt>
                <c:pt idx="36">
                  <c:v>481.94522200346455</c:v>
                </c:pt>
                <c:pt idx="37">
                  <c:v>483.69024843086481</c:v>
                </c:pt>
                <c:pt idx="38">
                  <c:v>485.47708334344225</c:v>
                </c:pt>
                <c:pt idx="39">
                  <c:v>487.30524647628226</c:v>
                </c:pt>
                <c:pt idx="40">
                  <c:v>489.17424563007535</c:v>
                </c:pt>
                <c:pt idx="41">
                  <c:v>491.08357674681974</c:v>
                </c:pt>
                <c:pt idx="42">
                  <c:v>493.03272398835452</c:v>
                </c:pt>
                <c:pt idx="43">
                  <c:v>495.0211598177284</c:v>
                </c:pt>
                <c:pt idx="44">
                  <c:v>497.04834508349632</c:v>
                </c:pt>
                <c:pt idx="45">
                  <c:v>499.11372910698992</c:v>
                </c:pt>
                <c:pt idx="46">
                  <c:v>501.21674977259318</c:v>
                </c:pt>
                <c:pt idx="47">
                  <c:v>503.3568336211365</c:v>
                </c:pt>
                <c:pt idx="48">
                  <c:v>505.53339594639874</c:v>
                </c:pt>
                <c:pt idx="49">
                  <c:v>507.74584089481505</c:v>
                </c:pt>
                <c:pt idx="50">
                  <c:v>509.99356156843896</c:v>
                </c:pt>
                <c:pt idx="51">
                  <c:v>512.27594013121325</c:v>
                </c:pt>
                <c:pt idx="52">
                  <c:v>514.59234791858489</c:v>
                </c:pt>
                <c:pt idx="53">
                  <c:v>516.94214555055896</c:v>
                </c:pt>
                <c:pt idx="54">
                  <c:v>519.32468304819577</c:v>
                </c:pt>
                <c:pt idx="55">
                  <c:v>521.73929995365324</c:v>
                </c:pt>
                <c:pt idx="56">
                  <c:v>524.18532545378912</c:v>
                </c:pt>
                <c:pt idx="57">
                  <c:v>526.66207850739102</c:v>
                </c:pt>
                <c:pt idx="58">
                  <c:v>529.16886797608095</c:v>
                </c:pt>
                <c:pt idx="59">
                  <c:v>531.70499275894963</c:v>
                </c:pt>
                <c:pt idx="60">
                  <c:v>534.26974193094793</c:v>
                </c:pt>
                <c:pt idx="61">
                  <c:v>536.86239488511364</c:v>
                </c:pt>
                <c:pt idx="62">
                  <c:v>539.48222147864726</c:v>
                </c:pt>
                <c:pt idx="63">
                  <c:v>542.12848218289855</c:v>
                </c:pt>
                <c:pt idx="64">
                  <c:v>544.80042823729673</c:v>
                </c:pt>
                <c:pt idx="65">
                  <c:v>547.49730180727056</c:v>
                </c:pt>
                <c:pt idx="66">
                  <c:v>550.21833614618845</c:v>
                </c:pt>
                <c:pt idx="67">
                  <c:v>552.96275576136031</c:v>
                </c:pt>
                <c:pt idx="68">
                  <c:v>555.72977658412856</c:v>
                </c:pt>
                <c:pt idx="69">
                  <c:v>558.51860614408724</c:v>
                </c:pt>
                <c:pt idx="70">
                  <c:v>561.32844374745036</c:v>
                </c:pt>
                <c:pt idx="71">
                  <c:v>564.15848065959744</c:v>
                </c:pt>
                <c:pt idx="72">
                  <c:v>567.00790029182099</c:v>
                </c:pt>
                <c:pt idx="73">
                  <c:v>569.87587839230491</c:v>
                </c:pt>
                <c:pt idx="74">
                  <c:v>572.76158324132393</c:v>
                </c:pt>
                <c:pt idx="75">
                  <c:v>575.66417585072122</c:v>
                </c:pt>
                <c:pt idx="76">
                  <c:v>578.58281016763976</c:v>
                </c:pt>
                <c:pt idx="77">
                  <c:v>581.51663328252835</c:v>
                </c:pt>
                <c:pt idx="78">
                  <c:v>584.46478564143854</c:v>
                </c:pt>
                <c:pt idx="79">
                  <c:v>587.42640126259357</c:v>
                </c:pt>
                <c:pt idx="80">
                  <c:v>590.40060795725549</c:v>
                </c:pt>
                <c:pt idx="81">
                  <c:v>593.38652755484691</c:v>
                </c:pt>
                <c:pt idx="82">
                  <c:v>596.38327613235833</c:v>
                </c:pt>
                <c:pt idx="83">
                  <c:v>599.38996424801098</c:v>
                </c:pt>
                <c:pt idx="84">
                  <c:v>602.40569717914696</c:v>
                </c:pt>
                <c:pt idx="85">
                  <c:v>605.42957516435126</c:v>
                </c:pt>
                <c:pt idx="86">
                  <c:v>608.46069364975483</c:v>
                </c:pt>
                <c:pt idx="87">
                  <c:v>611.49814353952388</c:v>
                </c:pt>
                <c:pt idx="88">
                  <c:v>614.54101145045934</c:v>
                </c:pt>
                <c:pt idx="89">
                  <c:v>617.58837997071259</c:v>
                </c:pt>
                <c:pt idx="90">
                  <c:v>620.63932792254036</c:v>
                </c:pt>
                <c:pt idx="91">
                  <c:v>623.69293062908309</c:v>
                </c:pt>
                <c:pt idx="92">
                  <c:v>626.74826018509066</c:v>
                </c:pt>
                <c:pt idx="93">
                  <c:v>629.80438573155789</c:v>
                </c:pt>
                <c:pt idx="94">
                  <c:v>632.8603737342055</c:v>
                </c:pt>
                <c:pt idx="95">
                  <c:v>635.9152882657354</c:v>
                </c:pt>
                <c:pt idx="96">
                  <c:v>638.96819129180403</c:v>
                </c:pt>
                <c:pt idx="97">
                  <c:v>642.01814296063094</c:v>
                </c:pt>
                <c:pt idx="98">
                  <c:v>645.0642018961662</c:v>
                </c:pt>
                <c:pt idx="99">
                  <c:v>648.10542549473303</c:v>
                </c:pt>
                <c:pt idx="100">
                  <c:v>651.14087022506192</c:v>
                </c:pt>
                <c:pt idx="101">
                  <c:v>654.16959193161892</c:v>
                </c:pt>
                <c:pt idx="102">
                  <c:v>657.19064614112904</c:v>
                </c:pt>
                <c:pt idx="103">
                  <c:v>660.20308837219545</c:v>
                </c:pt>
                <c:pt idx="104">
                  <c:v>663.20597444791019</c:v>
                </c:pt>
                <c:pt idx="105">
                  <c:v>666.19836081133326</c:v>
                </c:pt>
                <c:pt idx="106">
                  <c:v>669.17930484373574</c:v>
                </c:pt>
                <c:pt idx="107">
                  <c:v>672.14786518547135</c:v>
                </c:pt>
                <c:pt idx="108">
                  <c:v>675.1031020593673</c:v>
                </c:pt>
                <c:pt idx="109">
                  <c:v>678.04407759648348</c:v>
                </c:pt>
                <c:pt idx="110">
                  <c:v>680.96985616411621</c:v>
                </c:pt>
                <c:pt idx="111">
                  <c:v>683.87950469590396</c:v>
                </c:pt>
                <c:pt idx="112">
                  <c:v>686.77209302388746</c:v>
                </c:pt>
                <c:pt idx="113">
                  <c:v>689.64669421237431</c:v>
                </c:pt>
                <c:pt idx="114">
                  <c:v>692.50238489344883</c:v>
                </c:pt>
                <c:pt idx="115">
                  <c:v>695.33824560398625</c:v>
                </c:pt>
                <c:pt idx="116">
                  <c:v>698.15336112398381</c:v>
                </c:pt>
                <c:pt idx="117">
                  <c:v>700.94682081605879</c:v>
                </c:pt>
                <c:pt idx="118">
                  <c:v>703.71771896593418</c:v>
                </c:pt>
                <c:pt idx="119">
                  <c:v>706.4651551237439</c:v>
                </c:pt>
                <c:pt idx="120">
                  <c:v>709.18823444596637</c:v>
                </c:pt>
                <c:pt idx="121">
                  <c:v>711.88606803781931</c:v>
                </c:pt>
                <c:pt idx="122">
                  <c:v>714.55777329591365</c:v>
                </c:pt>
                <c:pt idx="123">
                  <c:v>717.20247425099024</c:v>
                </c:pt>
                <c:pt idx="124">
                  <c:v>719.81930191053834</c:v>
                </c:pt>
                <c:pt idx="125">
                  <c:v>722.40739460109853</c:v>
                </c:pt>
                <c:pt idx="126">
                  <c:v>724.96589831005986</c:v>
                </c:pt>
                <c:pt idx="127">
                  <c:v>727.49396702674039</c:v>
                </c:pt>
                <c:pt idx="128">
                  <c:v>729.99076308254826</c:v>
                </c:pt>
                <c:pt idx="129">
                  <c:v>732.45545749002395</c:v>
                </c:pt>
                <c:pt idx="130">
                  <c:v>734.88723028054119</c:v>
                </c:pt>
                <c:pt idx="131">
                  <c:v>737.28527084047164</c:v>
                </c:pt>
                <c:pt idx="132">
                  <c:v>739.64877824557971</c:v>
                </c:pt>
                <c:pt idx="133">
                  <c:v>741.97696159346197</c:v>
                </c:pt>
                <c:pt idx="134">
                  <c:v>744.26904033378287</c:v>
                </c:pt>
                <c:pt idx="135">
                  <c:v>746.52424459611029</c:v>
                </c:pt>
                <c:pt idx="136">
                  <c:v>748.74181551513539</c:v>
                </c:pt>
                <c:pt idx="137">
                  <c:v>750.92100555303932</c:v>
                </c:pt>
                <c:pt idx="138">
                  <c:v>753.06107881880598</c:v>
                </c:pt>
                <c:pt idx="139">
                  <c:v>755.16131138425226</c:v>
                </c:pt>
                <c:pt idx="140">
                  <c:v>757.22099159656045</c:v>
                </c:pt>
                <c:pt idx="141">
                  <c:v>759.23942038708992</c:v>
                </c:pt>
                <c:pt idx="142">
                  <c:v>761.21591157625335</c:v>
                </c:pt>
                <c:pt idx="143">
                  <c:v>763.14979217423843</c:v>
                </c:pt>
                <c:pt idx="144">
                  <c:v>765.0404026773549</c:v>
                </c:pt>
                <c:pt idx="145">
                  <c:v>766.88709735979864</c:v>
                </c:pt>
                <c:pt idx="146">
                  <c:v>768.68924456061541</c:v>
                </c:pt>
                <c:pt idx="147">
                  <c:v>770.44622696564329</c:v>
                </c:pt>
                <c:pt idx="148">
                  <c:v>772.1574418842456</c:v>
                </c:pt>
                <c:pt idx="149">
                  <c:v>773.8223015206022</c:v>
                </c:pt>
                <c:pt idx="150">
                  <c:v>775.44023323936653</c:v>
                </c:pt>
                <c:pt idx="151">
                  <c:v>777.01067982549102</c:v>
                </c:pt>
                <c:pt idx="152">
                  <c:v>778.53309973801333</c:v>
                </c:pt>
                <c:pt idx="153">
                  <c:v>780.0069673575972</c:v>
                </c:pt>
                <c:pt idx="154">
                  <c:v>781.43177322766951</c:v>
                </c:pt>
                <c:pt idx="155">
                  <c:v>782.80702428892164</c:v>
                </c:pt>
                <c:pt idx="156">
                  <c:v>784.1322441070306</c:v>
                </c:pt>
                <c:pt idx="157">
                  <c:v>785.40697309339339</c:v>
                </c:pt>
                <c:pt idx="158">
                  <c:v>786.63076871870362</c:v>
                </c:pt>
                <c:pt idx="159">
                  <c:v>787.80320571921584</c:v>
                </c:pt>
                <c:pt idx="160">
                  <c:v>788.92387629551013</c:v>
                </c:pt>
                <c:pt idx="161">
                  <c:v>789.99239030361059</c:v>
                </c:pt>
                <c:pt idx="162">
                  <c:v>791.00837543829948</c:v>
                </c:pt>
                <c:pt idx="163">
                  <c:v>791.9714774084805</c:v>
                </c:pt>
                <c:pt idx="164">
                  <c:v>792.88136010443031</c:v>
                </c:pt>
                <c:pt idx="165">
                  <c:v>793.73770575684193</c:v>
                </c:pt>
                <c:pt idx="166">
                  <c:v>794.54021508747519</c:v>
                </c:pt>
                <c:pt idx="167">
                  <c:v>795.28860745133443</c:v>
                </c:pt>
                <c:pt idx="168">
                  <c:v>795.9826209702378</c:v>
                </c:pt>
                <c:pt idx="169">
                  <c:v>796.62201265765998</c:v>
                </c:pt>
                <c:pt idx="170">
                  <c:v>797.20655853476183</c:v>
                </c:pt>
                <c:pt idx="171">
                  <c:v>797.7360537374916</c:v>
                </c:pt>
                <c:pt idx="172">
                  <c:v>798.21031261468761</c:v>
                </c:pt>
                <c:pt idx="173">
                  <c:v>798.62916881707861</c:v>
                </c:pt>
                <c:pt idx="174">
                  <c:v>798.99247537712836</c:v>
                </c:pt>
                <c:pt idx="175">
                  <c:v>799.30010477964061</c:v>
                </c:pt>
                <c:pt idx="176">
                  <c:v>799.55194902306903</c:v>
                </c:pt>
                <c:pt idx="177">
                  <c:v>799.74791967149304</c:v>
                </c:pt>
                <c:pt idx="178">
                  <c:v>799.8879478971885</c:v>
                </c:pt>
                <c:pt idx="179">
                  <c:v>799.97198451379336</c:v>
                </c:pt>
                <c:pt idx="180">
                  <c:v>800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1-16BB-4496-BB00-1EF03D214255}"/>
            </c:ext>
          </c:extLst>
        </c:ser>
        <c:ser>
          <c:idx val="1"/>
          <c:order val="1"/>
          <c:spPr>
            <a:ln w="12700">
              <a:solidFill>
                <a:srgbClr val="000090"/>
              </a:solidFill>
              <a:prstDash val="solid"/>
            </a:ln>
          </c:spPr>
          <c:marker>
            <c:symbol val="none"/>
          </c:marker>
          <c:cat>
            <c:numRef>
              <c:f>'Orbital Mechanics Example'!$I$28:$I$208</c:f>
              <c:numCache>
                <c:formatCode>0</c:formatCode>
                <c:ptCount val="181"/>
                <c:pt idx="0">
                  <c:v>450.00000000000091</c:v>
                </c:pt>
                <c:pt idx="1">
                  <c:v>450.02535743268163</c:v>
                </c:pt>
                <c:pt idx="2">
                  <c:v>450.10142313316919</c:v>
                </c:pt>
                <c:pt idx="3">
                  <c:v>450.22817730955921</c:v>
                </c:pt>
                <c:pt idx="4">
                  <c:v>450.40558697788128</c:v>
                </c:pt>
                <c:pt idx="5">
                  <c:v>450.63360596592156</c:v>
                </c:pt>
                <c:pt idx="6">
                  <c:v>450.91217491856787</c:v>
                </c:pt>
                <c:pt idx="7">
                  <c:v>451.24122130470096</c:v>
                </c:pt>
                <c:pt idx="8">
                  <c:v>451.62065942562822</c:v>
                </c:pt>
                <c:pt idx="9">
                  <c:v>452.05039042508815</c:v>
                </c:pt>
                <c:pt idx="10">
                  <c:v>452.53030230081094</c:v>
                </c:pt>
                <c:pt idx="11">
                  <c:v>453.06026991767703</c:v>
                </c:pt>
                <c:pt idx="12">
                  <c:v>453.64015502247548</c:v>
                </c:pt>
                <c:pt idx="13">
                  <c:v>454.26980626028035</c:v>
                </c:pt>
                <c:pt idx="14">
                  <c:v>454.9490591924723</c:v>
                </c:pt>
                <c:pt idx="15">
                  <c:v>455.67773631641376</c:v>
                </c:pt>
                <c:pt idx="16">
                  <c:v>456.45564708682741</c:v>
                </c:pt>
                <c:pt idx="17">
                  <c:v>457.28258793885925</c:v>
                </c:pt>
                <c:pt idx="18">
                  <c:v>458.15834231291228</c:v>
                </c:pt>
                <c:pt idx="19">
                  <c:v>459.08268068122197</c:v>
                </c:pt>
                <c:pt idx="20">
                  <c:v>460.05536057623794</c:v>
                </c:pt>
                <c:pt idx="21">
                  <c:v>461.07612662084466</c:v>
                </c:pt>
                <c:pt idx="22">
                  <c:v>462.14471056043203</c:v>
                </c:pt>
                <c:pt idx="23">
                  <c:v>463.26083129687049</c:v>
                </c:pt>
                <c:pt idx="24">
                  <c:v>464.42419492443059</c:v>
                </c:pt>
                <c:pt idx="25">
                  <c:v>465.63449476765982</c:v>
                </c:pt>
                <c:pt idx="26">
                  <c:v>466.89141142129392</c:v>
                </c:pt>
                <c:pt idx="27">
                  <c:v>468.19461279220286</c:v>
                </c:pt>
                <c:pt idx="28">
                  <c:v>469.54375414345668</c:v>
                </c:pt>
                <c:pt idx="29">
                  <c:v>470.93847814050878</c:v>
                </c:pt>
                <c:pt idx="30">
                  <c:v>472.37841489959101</c:v>
                </c:pt>
                <c:pt idx="31">
                  <c:v>473.86318203832343</c:v>
                </c:pt>
                <c:pt idx="32">
                  <c:v>475.39238472861871</c:v>
                </c:pt>
                <c:pt idx="33">
                  <c:v>476.96561575190299</c:v>
                </c:pt>
                <c:pt idx="34">
                  <c:v>478.58245555672329</c:v>
                </c:pt>
                <c:pt idx="35">
                  <c:v>480.24247231878417</c:v>
                </c:pt>
                <c:pt idx="36">
                  <c:v>481.94522200346455</c:v>
                </c:pt>
                <c:pt idx="37">
                  <c:v>483.69024843086481</c:v>
                </c:pt>
                <c:pt idx="38">
                  <c:v>485.47708334344225</c:v>
                </c:pt>
                <c:pt idx="39">
                  <c:v>487.30524647628226</c:v>
                </c:pt>
                <c:pt idx="40">
                  <c:v>489.17424563007535</c:v>
                </c:pt>
                <c:pt idx="41">
                  <c:v>491.08357674681974</c:v>
                </c:pt>
                <c:pt idx="42">
                  <c:v>493.03272398835452</c:v>
                </c:pt>
                <c:pt idx="43">
                  <c:v>495.0211598177284</c:v>
                </c:pt>
                <c:pt idx="44">
                  <c:v>497.04834508349632</c:v>
                </c:pt>
                <c:pt idx="45">
                  <c:v>499.11372910698992</c:v>
                </c:pt>
                <c:pt idx="46">
                  <c:v>501.21674977259318</c:v>
                </c:pt>
                <c:pt idx="47">
                  <c:v>503.3568336211365</c:v>
                </c:pt>
                <c:pt idx="48">
                  <c:v>505.53339594639874</c:v>
                </c:pt>
                <c:pt idx="49">
                  <c:v>507.74584089481505</c:v>
                </c:pt>
                <c:pt idx="50">
                  <c:v>509.99356156843896</c:v>
                </c:pt>
                <c:pt idx="51">
                  <c:v>512.27594013121325</c:v>
                </c:pt>
                <c:pt idx="52">
                  <c:v>514.59234791858489</c:v>
                </c:pt>
                <c:pt idx="53">
                  <c:v>516.94214555055896</c:v>
                </c:pt>
                <c:pt idx="54">
                  <c:v>519.32468304819577</c:v>
                </c:pt>
                <c:pt idx="55">
                  <c:v>521.73929995365324</c:v>
                </c:pt>
                <c:pt idx="56">
                  <c:v>524.18532545378912</c:v>
                </c:pt>
                <c:pt idx="57">
                  <c:v>526.66207850739102</c:v>
                </c:pt>
                <c:pt idx="58">
                  <c:v>529.16886797608095</c:v>
                </c:pt>
                <c:pt idx="59">
                  <c:v>531.70499275894963</c:v>
                </c:pt>
                <c:pt idx="60">
                  <c:v>534.26974193094793</c:v>
                </c:pt>
                <c:pt idx="61">
                  <c:v>536.86239488511364</c:v>
                </c:pt>
                <c:pt idx="62">
                  <c:v>539.48222147864726</c:v>
                </c:pt>
                <c:pt idx="63">
                  <c:v>542.12848218289855</c:v>
                </c:pt>
                <c:pt idx="64">
                  <c:v>544.80042823729673</c:v>
                </c:pt>
                <c:pt idx="65">
                  <c:v>547.49730180727056</c:v>
                </c:pt>
                <c:pt idx="66">
                  <c:v>550.21833614618845</c:v>
                </c:pt>
                <c:pt idx="67">
                  <c:v>552.96275576136031</c:v>
                </c:pt>
                <c:pt idx="68">
                  <c:v>555.72977658412856</c:v>
                </c:pt>
                <c:pt idx="69">
                  <c:v>558.51860614408724</c:v>
                </c:pt>
                <c:pt idx="70">
                  <c:v>561.32844374745036</c:v>
                </c:pt>
                <c:pt idx="71">
                  <c:v>564.15848065959744</c:v>
                </c:pt>
                <c:pt idx="72">
                  <c:v>567.00790029182099</c:v>
                </c:pt>
                <c:pt idx="73">
                  <c:v>569.87587839230491</c:v>
                </c:pt>
                <c:pt idx="74">
                  <c:v>572.76158324132393</c:v>
                </c:pt>
                <c:pt idx="75">
                  <c:v>575.66417585072122</c:v>
                </c:pt>
                <c:pt idx="76">
                  <c:v>578.58281016763976</c:v>
                </c:pt>
                <c:pt idx="77">
                  <c:v>581.51663328252835</c:v>
                </c:pt>
                <c:pt idx="78">
                  <c:v>584.46478564143854</c:v>
                </c:pt>
                <c:pt idx="79">
                  <c:v>587.42640126259357</c:v>
                </c:pt>
                <c:pt idx="80">
                  <c:v>590.40060795725549</c:v>
                </c:pt>
                <c:pt idx="81">
                  <c:v>593.38652755484691</c:v>
                </c:pt>
                <c:pt idx="82">
                  <c:v>596.38327613235833</c:v>
                </c:pt>
                <c:pt idx="83">
                  <c:v>599.38996424801098</c:v>
                </c:pt>
                <c:pt idx="84">
                  <c:v>602.40569717914696</c:v>
                </c:pt>
                <c:pt idx="85">
                  <c:v>605.42957516435126</c:v>
                </c:pt>
                <c:pt idx="86">
                  <c:v>608.46069364975483</c:v>
                </c:pt>
                <c:pt idx="87">
                  <c:v>611.49814353952388</c:v>
                </c:pt>
                <c:pt idx="88">
                  <c:v>614.54101145045934</c:v>
                </c:pt>
                <c:pt idx="89">
                  <c:v>617.58837997071259</c:v>
                </c:pt>
                <c:pt idx="90">
                  <c:v>620.63932792254036</c:v>
                </c:pt>
                <c:pt idx="91">
                  <c:v>623.69293062908309</c:v>
                </c:pt>
                <c:pt idx="92">
                  <c:v>626.74826018509066</c:v>
                </c:pt>
                <c:pt idx="93">
                  <c:v>629.80438573155789</c:v>
                </c:pt>
                <c:pt idx="94">
                  <c:v>632.8603737342055</c:v>
                </c:pt>
                <c:pt idx="95">
                  <c:v>635.9152882657354</c:v>
                </c:pt>
                <c:pt idx="96">
                  <c:v>638.96819129180403</c:v>
                </c:pt>
                <c:pt idx="97">
                  <c:v>642.01814296063094</c:v>
                </c:pt>
                <c:pt idx="98">
                  <c:v>645.0642018961662</c:v>
                </c:pt>
                <c:pt idx="99">
                  <c:v>648.10542549473303</c:v>
                </c:pt>
                <c:pt idx="100">
                  <c:v>651.14087022506192</c:v>
                </c:pt>
                <c:pt idx="101">
                  <c:v>654.16959193161892</c:v>
                </c:pt>
                <c:pt idx="102">
                  <c:v>657.19064614112904</c:v>
                </c:pt>
                <c:pt idx="103">
                  <c:v>660.20308837219545</c:v>
                </c:pt>
                <c:pt idx="104">
                  <c:v>663.20597444791019</c:v>
                </c:pt>
                <c:pt idx="105">
                  <c:v>666.19836081133326</c:v>
                </c:pt>
                <c:pt idx="106">
                  <c:v>669.17930484373574</c:v>
                </c:pt>
                <c:pt idx="107">
                  <c:v>672.14786518547135</c:v>
                </c:pt>
                <c:pt idx="108">
                  <c:v>675.1031020593673</c:v>
                </c:pt>
                <c:pt idx="109">
                  <c:v>678.04407759648348</c:v>
                </c:pt>
                <c:pt idx="110">
                  <c:v>680.96985616411621</c:v>
                </c:pt>
                <c:pt idx="111">
                  <c:v>683.87950469590396</c:v>
                </c:pt>
                <c:pt idx="112">
                  <c:v>686.77209302388746</c:v>
                </c:pt>
                <c:pt idx="113">
                  <c:v>689.64669421237431</c:v>
                </c:pt>
                <c:pt idx="114">
                  <c:v>692.50238489344883</c:v>
                </c:pt>
                <c:pt idx="115">
                  <c:v>695.33824560398625</c:v>
                </c:pt>
                <c:pt idx="116">
                  <c:v>698.15336112398381</c:v>
                </c:pt>
                <c:pt idx="117">
                  <c:v>700.94682081605879</c:v>
                </c:pt>
                <c:pt idx="118">
                  <c:v>703.71771896593418</c:v>
                </c:pt>
                <c:pt idx="119">
                  <c:v>706.4651551237439</c:v>
                </c:pt>
                <c:pt idx="120">
                  <c:v>709.18823444596637</c:v>
                </c:pt>
                <c:pt idx="121">
                  <c:v>711.88606803781931</c:v>
                </c:pt>
                <c:pt idx="122">
                  <c:v>714.55777329591365</c:v>
                </c:pt>
                <c:pt idx="123">
                  <c:v>717.20247425099024</c:v>
                </c:pt>
                <c:pt idx="124">
                  <c:v>719.81930191053834</c:v>
                </c:pt>
                <c:pt idx="125">
                  <c:v>722.40739460109853</c:v>
                </c:pt>
                <c:pt idx="126">
                  <c:v>724.96589831005986</c:v>
                </c:pt>
                <c:pt idx="127">
                  <c:v>727.49396702674039</c:v>
                </c:pt>
                <c:pt idx="128">
                  <c:v>729.99076308254826</c:v>
                </c:pt>
                <c:pt idx="129">
                  <c:v>732.45545749002395</c:v>
                </c:pt>
                <c:pt idx="130">
                  <c:v>734.88723028054119</c:v>
                </c:pt>
                <c:pt idx="131">
                  <c:v>737.28527084047164</c:v>
                </c:pt>
                <c:pt idx="132">
                  <c:v>739.64877824557971</c:v>
                </c:pt>
                <c:pt idx="133">
                  <c:v>741.97696159346197</c:v>
                </c:pt>
                <c:pt idx="134">
                  <c:v>744.26904033378287</c:v>
                </c:pt>
                <c:pt idx="135">
                  <c:v>746.52424459611029</c:v>
                </c:pt>
                <c:pt idx="136">
                  <c:v>748.74181551513539</c:v>
                </c:pt>
                <c:pt idx="137">
                  <c:v>750.92100555303932</c:v>
                </c:pt>
                <c:pt idx="138">
                  <c:v>753.06107881880598</c:v>
                </c:pt>
                <c:pt idx="139">
                  <c:v>755.16131138425226</c:v>
                </c:pt>
                <c:pt idx="140">
                  <c:v>757.22099159656045</c:v>
                </c:pt>
                <c:pt idx="141">
                  <c:v>759.23942038708992</c:v>
                </c:pt>
                <c:pt idx="142">
                  <c:v>761.21591157625335</c:v>
                </c:pt>
                <c:pt idx="143">
                  <c:v>763.14979217423843</c:v>
                </c:pt>
                <c:pt idx="144">
                  <c:v>765.0404026773549</c:v>
                </c:pt>
                <c:pt idx="145">
                  <c:v>766.88709735979864</c:v>
                </c:pt>
                <c:pt idx="146">
                  <c:v>768.68924456061541</c:v>
                </c:pt>
                <c:pt idx="147">
                  <c:v>770.44622696564329</c:v>
                </c:pt>
                <c:pt idx="148">
                  <c:v>772.1574418842456</c:v>
                </c:pt>
                <c:pt idx="149">
                  <c:v>773.8223015206022</c:v>
                </c:pt>
                <c:pt idx="150">
                  <c:v>775.44023323936653</c:v>
                </c:pt>
                <c:pt idx="151">
                  <c:v>777.01067982549102</c:v>
                </c:pt>
                <c:pt idx="152">
                  <c:v>778.53309973801333</c:v>
                </c:pt>
                <c:pt idx="153">
                  <c:v>780.0069673575972</c:v>
                </c:pt>
                <c:pt idx="154">
                  <c:v>781.43177322766951</c:v>
                </c:pt>
                <c:pt idx="155">
                  <c:v>782.80702428892164</c:v>
                </c:pt>
                <c:pt idx="156">
                  <c:v>784.1322441070306</c:v>
                </c:pt>
                <c:pt idx="157">
                  <c:v>785.40697309339339</c:v>
                </c:pt>
                <c:pt idx="158">
                  <c:v>786.63076871870362</c:v>
                </c:pt>
                <c:pt idx="159">
                  <c:v>787.80320571921584</c:v>
                </c:pt>
                <c:pt idx="160">
                  <c:v>788.92387629551013</c:v>
                </c:pt>
                <c:pt idx="161">
                  <c:v>789.99239030361059</c:v>
                </c:pt>
                <c:pt idx="162">
                  <c:v>791.00837543829948</c:v>
                </c:pt>
                <c:pt idx="163">
                  <c:v>791.9714774084805</c:v>
                </c:pt>
                <c:pt idx="164">
                  <c:v>792.88136010443031</c:v>
                </c:pt>
                <c:pt idx="165">
                  <c:v>793.73770575684193</c:v>
                </c:pt>
                <c:pt idx="166">
                  <c:v>794.54021508747519</c:v>
                </c:pt>
                <c:pt idx="167">
                  <c:v>795.28860745133443</c:v>
                </c:pt>
                <c:pt idx="168">
                  <c:v>795.9826209702378</c:v>
                </c:pt>
                <c:pt idx="169">
                  <c:v>796.62201265765998</c:v>
                </c:pt>
                <c:pt idx="170">
                  <c:v>797.20655853476183</c:v>
                </c:pt>
                <c:pt idx="171">
                  <c:v>797.7360537374916</c:v>
                </c:pt>
                <c:pt idx="172">
                  <c:v>798.21031261468761</c:v>
                </c:pt>
                <c:pt idx="173">
                  <c:v>798.62916881707861</c:v>
                </c:pt>
                <c:pt idx="174">
                  <c:v>798.99247537712836</c:v>
                </c:pt>
                <c:pt idx="175">
                  <c:v>799.30010477964061</c:v>
                </c:pt>
                <c:pt idx="176">
                  <c:v>799.55194902306903</c:v>
                </c:pt>
                <c:pt idx="177">
                  <c:v>799.74791967149304</c:v>
                </c:pt>
                <c:pt idx="178">
                  <c:v>799.8879478971885</c:v>
                </c:pt>
                <c:pt idx="179">
                  <c:v>799.97198451379336</c:v>
                </c:pt>
                <c:pt idx="180">
                  <c:v>800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2-16BB-4496-BB00-1EF03D214255}"/>
            </c:ext>
          </c:extLst>
        </c:ser>
        <c:ser>
          <c:idx val="0"/>
          <c:order val="0"/>
          <c:spPr>
            <a:ln w="12700">
              <a:solidFill>
                <a:srgbClr val="000090"/>
              </a:solidFill>
              <a:prstDash val="solid"/>
            </a:ln>
          </c:spPr>
          <c:marker>
            <c:symbol val="none"/>
          </c:marker>
          <c:cat>
            <c:numRef>
              <c:f>'Orbital Mechanics Example'!$I$28:$I$208</c:f>
              <c:numCache>
                <c:formatCode>0</c:formatCode>
                <c:ptCount val="181"/>
                <c:pt idx="0">
                  <c:v>450.00000000000091</c:v>
                </c:pt>
                <c:pt idx="1">
                  <c:v>450.02535743268163</c:v>
                </c:pt>
                <c:pt idx="2">
                  <c:v>450.10142313316919</c:v>
                </c:pt>
                <c:pt idx="3">
                  <c:v>450.22817730955921</c:v>
                </c:pt>
                <c:pt idx="4">
                  <c:v>450.40558697788128</c:v>
                </c:pt>
                <c:pt idx="5">
                  <c:v>450.63360596592156</c:v>
                </c:pt>
                <c:pt idx="6">
                  <c:v>450.91217491856787</c:v>
                </c:pt>
                <c:pt idx="7">
                  <c:v>451.24122130470096</c:v>
                </c:pt>
                <c:pt idx="8">
                  <c:v>451.62065942562822</c:v>
                </c:pt>
                <c:pt idx="9">
                  <c:v>452.05039042508815</c:v>
                </c:pt>
                <c:pt idx="10">
                  <c:v>452.53030230081094</c:v>
                </c:pt>
                <c:pt idx="11">
                  <c:v>453.06026991767703</c:v>
                </c:pt>
                <c:pt idx="12">
                  <c:v>453.64015502247548</c:v>
                </c:pt>
                <c:pt idx="13">
                  <c:v>454.26980626028035</c:v>
                </c:pt>
                <c:pt idx="14">
                  <c:v>454.9490591924723</c:v>
                </c:pt>
                <c:pt idx="15">
                  <c:v>455.67773631641376</c:v>
                </c:pt>
                <c:pt idx="16">
                  <c:v>456.45564708682741</c:v>
                </c:pt>
                <c:pt idx="17">
                  <c:v>457.28258793885925</c:v>
                </c:pt>
                <c:pt idx="18">
                  <c:v>458.15834231291228</c:v>
                </c:pt>
                <c:pt idx="19">
                  <c:v>459.08268068122197</c:v>
                </c:pt>
                <c:pt idx="20">
                  <c:v>460.05536057623794</c:v>
                </c:pt>
                <c:pt idx="21">
                  <c:v>461.07612662084466</c:v>
                </c:pt>
                <c:pt idx="22">
                  <c:v>462.14471056043203</c:v>
                </c:pt>
                <c:pt idx="23">
                  <c:v>463.26083129687049</c:v>
                </c:pt>
                <c:pt idx="24">
                  <c:v>464.42419492443059</c:v>
                </c:pt>
                <c:pt idx="25">
                  <c:v>465.63449476765982</c:v>
                </c:pt>
                <c:pt idx="26">
                  <c:v>466.89141142129392</c:v>
                </c:pt>
                <c:pt idx="27">
                  <c:v>468.19461279220286</c:v>
                </c:pt>
                <c:pt idx="28">
                  <c:v>469.54375414345668</c:v>
                </c:pt>
                <c:pt idx="29">
                  <c:v>470.93847814050878</c:v>
                </c:pt>
                <c:pt idx="30">
                  <c:v>472.37841489959101</c:v>
                </c:pt>
                <c:pt idx="31">
                  <c:v>473.86318203832343</c:v>
                </c:pt>
                <c:pt idx="32">
                  <c:v>475.39238472861871</c:v>
                </c:pt>
                <c:pt idx="33">
                  <c:v>476.96561575190299</c:v>
                </c:pt>
                <c:pt idx="34">
                  <c:v>478.58245555672329</c:v>
                </c:pt>
                <c:pt idx="35">
                  <c:v>480.24247231878417</c:v>
                </c:pt>
                <c:pt idx="36">
                  <c:v>481.94522200346455</c:v>
                </c:pt>
                <c:pt idx="37">
                  <c:v>483.69024843086481</c:v>
                </c:pt>
                <c:pt idx="38">
                  <c:v>485.47708334344225</c:v>
                </c:pt>
                <c:pt idx="39">
                  <c:v>487.30524647628226</c:v>
                </c:pt>
                <c:pt idx="40">
                  <c:v>489.17424563007535</c:v>
                </c:pt>
                <c:pt idx="41">
                  <c:v>491.08357674681974</c:v>
                </c:pt>
                <c:pt idx="42">
                  <c:v>493.03272398835452</c:v>
                </c:pt>
                <c:pt idx="43">
                  <c:v>495.0211598177284</c:v>
                </c:pt>
                <c:pt idx="44">
                  <c:v>497.04834508349632</c:v>
                </c:pt>
                <c:pt idx="45">
                  <c:v>499.11372910698992</c:v>
                </c:pt>
                <c:pt idx="46">
                  <c:v>501.21674977259318</c:v>
                </c:pt>
                <c:pt idx="47">
                  <c:v>503.3568336211365</c:v>
                </c:pt>
                <c:pt idx="48">
                  <c:v>505.53339594639874</c:v>
                </c:pt>
                <c:pt idx="49">
                  <c:v>507.74584089481505</c:v>
                </c:pt>
                <c:pt idx="50">
                  <c:v>509.99356156843896</c:v>
                </c:pt>
                <c:pt idx="51">
                  <c:v>512.27594013121325</c:v>
                </c:pt>
                <c:pt idx="52">
                  <c:v>514.59234791858489</c:v>
                </c:pt>
                <c:pt idx="53">
                  <c:v>516.94214555055896</c:v>
                </c:pt>
                <c:pt idx="54">
                  <c:v>519.32468304819577</c:v>
                </c:pt>
                <c:pt idx="55">
                  <c:v>521.73929995365324</c:v>
                </c:pt>
                <c:pt idx="56">
                  <c:v>524.18532545378912</c:v>
                </c:pt>
                <c:pt idx="57">
                  <c:v>526.66207850739102</c:v>
                </c:pt>
                <c:pt idx="58">
                  <c:v>529.16886797608095</c:v>
                </c:pt>
                <c:pt idx="59">
                  <c:v>531.70499275894963</c:v>
                </c:pt>
                <c:pt idx="60">
                  <c:v>534.26974193094793</c:v>
                </c:pt>
                <c:pt idx="61">
                  <c:v>536.86239488511364</c:v>
                </c:pt>
                <c:pt idx="62">
                  <c:v>539.48222147864726</c:v>
                </c:pt>
                <c:pt idx="63">
                  <c:v>542.12848218289855</c:v>
                </c:pt>
                <c:pt idx="64">
                  <c:v>544.80042823729673</c:v>
                </c:pt>
                <c:pt idx="65">
                  <c:v>547.49730180727056</c:v>
                </c:pt>
                <c:pt idx="66">
                  <c:v>550.21833614618845</c:v>
                </c:pt>
                <c:pt idx="67">
                  <c:v>552.96275576136031</c:v>
                </c:pt>
                <c:pt idx="68">
                  <c:v>555.72977658412856</c:v>
                </c:pt>
                <c:pt idx="69">
                  <c:v>558.51860614408724</c:v>
                </c:pt>
                <c:pt idx="70">
                  <c:v>561.32844374745036</c:v>
                </c:pt>
                <c:pt idx="71">
                  <c:v>564.15848065959744</c:v>
                </c:pt>
                <c:pt idx="72">
                  <c:v>567.00790029182099</c:v>
                </c:pt>
                <c:pt idx="73">
                  <c:v>569.87587839230491</c:v>
                </c:pt>
                <c:pt idx="74">
                  <c:v>572.76158324132393</c:v>
                </c:pt>
                <c:pt idx="75">
                  <c:v>575.66417585072122</c:v>
                </c:pt>
                <c:pt idx="76">
                  <c:v>578.58281016763976</c:v>
                </c:pt>
                <c:pt idx="77">
                  <c:v>581.51663328252835</c:v>
                </c:pt>
                <c:pt idx="78">
                  <c:v>584.46478564143854</c:v>
                </c:pt>
                <c:pt idx="79">
                  <c:v>587.42640126259357</c:v>
                </c:pt>
                <c:pt idx="80">
                  <c:v>590.40060795725549</c:v>
                </c:pt>
                <c:pt idx="81">
                  <c:v>593.38652755484691</c:v>
                </c:pt>
                <c:pt idx="82">
                  <c:v>596.38327613235833</c:v>
                </c:pt>
                <c:pt idx="83">
                  <c:v>599.38996424801098</c:v>
                </c:pt>
                <c:pt idx="84">
                  <c:v>602.40569717914696</c:v>
                </c:pt>
                <c:pt idx="85">
                  <c:v>605.42957516435126</c:v>
                </c:pt>
                <c:pt idx="86">
                  <c:v>608.46069364975483</c:v>
                </c:pt>
                <c:pt idx="87">
                  <c:v>611.49814353952388</c:v>
                </c:pt>
                <c:pt idx="88">
                  <c:v>614.54101145045934</c:v>
                </c:pt>
                <c:pt idx="89">
                  <c:v>617.58837997071259</c:v>
                </c:pt>
                <c:pt idx="90">
                  <c:v>620.63932792254036</c:v>
                </c:pt>
                <c:pt idx="91">
                  <c:v>623.69293062908309</c:v>
                </c:pt>
                <c:pt idx="92">
                  <c:v>626.74826018509066</c:v>
                </c:pt>
                <c:pt idx="93">
                  <c:v>629.80438573155789</c:v>
                </c:pt>
                <c:pt idx="94">
                  <c:v>632.8603737342055</c:v>
                </c:pt>
                <c:pt idx="95">
                  <c:v>635.9152882657354</c:v>
                </c:pt>
                <c:pt idx="96">
                  <c:v>638.96819129180403</c:v>
                </c:pt>
                <c:pt idx="97">
                  <c:v>642.01814296063094</c:v>
                </c:pt>
                <c:pt idx="98">
                  <c:v>645.0642018961662</c:v>
                </c:pt>
                <c:pt idx="99">
                  <c:v>648.10542549473303</c:v>
                </c:pt>
                <c:pt idx="100">
                  <c:v>651.14087022506192</c:v>
                </c:pt>
                <c:pt idx="101">
                  <c:v>654.16959193161892</c:v>
                </c:pt>
                <c:pt idx="102">
                  <c:v>657.19064614112904</c:v>
                </c:pt>
                <c:pt idx="103">
                  <c:v>660.20308837219545</c:v>
                </c:pt>
                <c:pt idx="104">
                  <c:v>663.20597444791019</c:v>
                </c:pt>
                <c:pt idx="105">
                  <c:v>666.19836081133326</c:v>
                </c:pt>
                <c:pt idx="106">
                  <c:v>669.17930484373574</c:v>
                </c:pt>
                <c:pt idx="107">
                  <c:v>672.14786518547135</c:v>
                </c:pt>
                <c:pt idx="108">
                  <c:v>675.1031020593673</c:v>
                </c:pt>
                <c:pt idx="109">
                  <c:v>678.04407759648348</c:v>
                </c:pt>
                <c:pt idx="110">
                  <c:v>680.96985616411621</c:v>
                </c:pt>
                <c:pt idx="111">
                  <c:v>683.87950469590396</c:v>
                </c:pt>
                <c:pt idx="112">
                  <c:v>686.77209302388746</c:v>
                </c:pt>
                <c:pt idx="113">
                  <c:v>689.64669421237431</c:v>
                </c:pt>
                <c:pt idx="114">
                  <c:v>692.50238489344883</c:v>
                </c:pt>
                <c:pt idx="115">
                  <c:v>695.33824560398625</c:v>
                </c:pt>
                <c:pt idx="116">
                  <c:v>698.15336112398381</c:v>
                </c:pt>
                <c:pt idx="117">
                  <c:v>700.94682081605879</c:v>
                </c:pt>
                <c:pt idx="118">
                  <c:v>703.71771896593418</c:v>
                </c:pt>
                <c:pt idx="119">
                  <c:v>706.4651551237439</c:v>
                </c:pt>
                <c:pt idx="120">
                  <c:v>709.18823444596637</c:v>
                </c:pt>
                <c:pt idx="121">
                  <c:v>711.88606803781931</c:v>
                </c:pt>
                <c:pt idx="122">
                  <c:v>714.55777329591365</c:v>
                </c:pt>
                <c:pt idx="123">
                  <c:v>717.20247425099024</c:v>
                </c:pt>
                <c:pt idx="124">
                  <c:v>719.81930191053834</c:v>
                </c:pt>
                <c:pt idx="125">
                  <c:v>722.40739460109853</c:v>
                </c:pt>
                <c:pt idx="126">
                  <c:v>724.96589831005986</c:v>
                </c:pt>
                <c:pt idx="127">
                  <c:v>727.49396702674039</c:v>
                </c:pt>
                <c:pt idx="128">
                  <c:v>729.99076308254826</c:v>
                </c:pt>
                <c:pt idx="129">
                  <c:v>732.45545749002395</c:v>
                </c:pt>
                <c:pt idx="130">
                  <c:v>734.88723028054119</c:v>
                </c:pt>
                <c:pt idx="131">
                  <c:v>737.28527084047164</c:v>
                </c:pt>
                <c:pt idx="132">
                  <c:v>739.64877824557971</c:v>
                </c:pt>
                <c:pt idx="133">
                  <c:v>741.97696159346197</c:v>
                </c:pt>
                <c:pt idx="134">
                  <c:v>744.26904033378287</c:v>
                </c:pt>
                <c:pt idx="135">
                  <c:v>746.52424459611029</c:v>
                </c:pt>
                <c:pt idx="136">
                  <c:v>748.74181551513539</c:v>
                </c:pt>
                <c:pt idx="137">
                  <c:v>750.92100555303932</c:v>
                </c:pt>
                <c:pt idx="138">
                  <c:v>753.06107881880598</c:v>
                </c:pt>
                <c:pt idx="139">
                  <c:v>755.16131138425226</c:v>
                </c:pt>
                <c:pt idx="140">
                  <c:v>757.22099159656045</c:v>
                </c:pt>
                <c:pt idx="141">
                  <c:v>759.23942038708992</c:v>
                </c:pt>
                <c:pt idx="142">
                  <c:v>761.21591157625335</c:v>
                </c:pt>
                <c:pt idx="143">
                  <c:v>763.14979217423843</c:v>
                </c:pt>
                <c:pt idx="144">
                  <c:v>765.0404026773549</c:v>
                </c:pt>
                <c:pt idx="145">
                  <c:v>766.88709735979864</c:v>
                </c:pt>
                <c:pt idx="146">
                  <c:v>768.68924456061541</c:v>
                </c:pt>
                <c:pt idx="147">
                  <c:v>770.44622696564329</c:v>
                </c:pt>
                <c:pt idx="148">
                  <c:v>772.1574418842456</c:v>
                </c:pt>
                <c:pt idx="149">
                  <c:v>773.8223015206022</c:v>
                </c:pt>
                <c:pt idx="150">
                  <c:v>775.44023323936653</c:v>
                </c:pt>
                <c:pt idx="151">
                  <c:v>777.01067982549102</c:v>
                </c:pt>
                <c:pt idx="152">
                  <c:v>778.53309973801333</c:v>
                </c:pt>
                <c:pt idx="153">
                  <c:v>780.0069673575972</c:v>
                </c:pt>
                <c:pt idx="154">
                  <c:v>781.43177322766951</c:v>
                </c:pt>
                <c:pt idx="155">
                  <c:v>782.80702428892164</c:v>
                </c:pt>
                <c:pt idx="156">
                  <c:v>784.1322441070306</c:v>
                </c:pt>
                <c:pt idx="157">
                  <c:v>785.40697309339339</c:v>
                </c:pt>
                <c:pt idx="158">
                  <c:v>786.63076871870362</c:v>
                </c:pt>
                <c:pt idx="159">
                  <c:v>787.80320571921584</c:v>
                </c:pt>
                <c:pt idx="160">
                  <c:v>788.92387629551013</c:v>
                </c:pt>
                <c:pt idx="161">
                  <c:v>789.99239030361059</c:v>
                </c:pt>
                <c:pt idx="162">
                  <c:v>791.00837543829948</c:v>
                </c:pt>
                <c:pt idx="163">
                  <c:v>791.9714774084805</c:v>
                </c:pt>
                <c:pt idx="164">
                  <c:v>792.88136010443031</c:v>
                </c:pt>
                <c:pt idx="165">
                  <c:v>793.73770575684193</c:v>
                </c:pt>
                <c:pt idx="166">
                  <c:v>794.54021508747519</c:v>
                </c:pt>
                <c:pt idx="167">
                  <c:v>795.28860745133443</c:v>
                </c:pt>
                <c:pt idx="168">
                  <c:v>795.9826209702378</c:v>
                </c:pt>
                <c:pt idx="169">
                  <c:v>796.62201265765998</c:v>
                </c:pt>
                <c:pt idx="170">
                  <c:v>797.20655853476183</c:v>
                </c:pt>
                <c:pt idx="171">
                  <c:v>797.7360537374916</c:v>
                </c:pt>
                <c:pt idx="172">
                  <c:v>798.21031261468761</c:v>
                </c:pt>
                <c:pt idx="173">
                  <c:v>798.62916881707861</c:v>
                </c:pt>
                <c:pt idx="174">
                  <c:v>798.99247537712836</c:v>
                </c:pt>
                <c:pt idx="175">
                  <c:v>799.30010477964061</c:v>
                </c:pt>
                <c:pt idx="176">
                  <c:v>799.55194902306903</c:v>
                </c:pt>
                <c:pt idx="177">
                  <c:v>799.74791967149304</c:v>
                </c:pt>
                <c:pt idx="178">
                  <c:v>799.8879478971885</c:v>
                </c:pt>
                <c:pt idx="179">
                  <c:v>799.97198451379336</c:v>
                </c:pt>
                <c:pt idx="180">
                  <c:v>800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3-16BB-4496-BB00-1EF03D214255}"/>
            </c:ext>
          </c:extLst>
        </c:ser>
        <c:dLbls>
          <c:showLegendKey val="0"/>
          <c:showVal val="0"/>
          <c:showCatName val="0"/>
          <c:showSerName val="0"/>
          <c:showPercent val="0"/>
          <c:showBubbleSize val="0"/>
        </c:dLbls>
        <c:smooth val="0"/>
        <c:axId val="117294208"/>
        <c:axId val="117296128"/>
      </c:lineChart>
      <c:catAx>
        <c:axId val="117294208"/>
        <c:scaling>
          <c:orientation val="minMax"/>
        </c:scaling>
        <c:delete val="0"/>
        <c:axPos val="b"/>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Altitude</a:t>
                </a:r>
              </a:p>
            </c:rich>
          </c:tx>
          <c:layout>
            <c:manualLayout>
              <c:xMode val="edge"/>
              <c:yMode val="edge"/>
              <c:x val="0.48344368273267702"/>
              <c:y val="0.90841584158415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17296128"/>
        <c:crossesAt val="1.0000000000000001E-9"/>
        <c:auto val="1"/>
        <c:lblAlgn val="ctr"/>
        <c:lblOffset val="100"/>
        <c:tickLblSkip val="10"/>
        <c:tickMarkSkip val="5"/>
        <c:noMultiLvlLbl val="0"/>
      </c:catAx>
      <c:valAx>
        <c:axId val="117296128"/>
        <c:scaling>
          <c:logBase val="10"/>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Force newtons</a:t>
                </a:r>
              </a:p>
            </c:rich>
          </c:tx>
          <c:layout>
            <c:manualLayout>
              <c:xMode val="edge"/>
              <c:yMode val="edge"/>
              <c:x val="2.1192069933763401E-2"/>
              <c:y val="0.38613861386138598"/>
            </c:manualLayout>
          </c:layout>
          <c:overlay val="0"/>
          <c:spPr>
            <a:noFill/>
            <a:ln w="25400">
              <a:noFill/>
            </a:ln>
          </c:spPr>
        </c:title>
        <c:numFmt formatCode="0.00E+0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17294208"/>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Density  vs. True Anomaly</a:t>
            </a:r>
          </a:p>
        </c:rich>
      </c:tx>
      <c:layout>
        <c:manualLayout>
          <c:xMode val="edge"/>
          <c:yMode val="edge"/>
          <c:x val="0.40185695538057697"/>
          <c:y val="3.2257946923301299E-2"/>
        </c:manualLayout>
      </c:layout>
      <c:overlay val="0"/>
      <c:spPr>
        <a:noFill/>
        <a:ln w="25400">
          <a:noFill/>
        </a:ln>
      </c:spPr>
    </c:title>
    <c:autoTitleDeleted val="0"/>
    <c:plotArea>
      <c:layout>
        <c:manualLayout>
          <c:layoutTarget val="inner"/>
          <c:xMode val="edge"/>
          <c:yMode val="edge"/>
          <c:x val="0.12599477655290001"/>
          <c:y val="0.158809125418159"/>
          <c:w val="0.855438219753903"/>
          <c:h val="0.67493878302717802"/>
        </c:manualLayout>
      </c:layout>
      <c:lineChart>
        <c:grouping val="standard"/>
        <c:varyColors val="0"/>
        <c:ser>
          <c:idx val="0"/>
          <c:order val="0"/>
          <c:tx>
            <c:v>Velocity vs. True Anomaly</c:v>
          </c:tx>
          <c:spPr>
            <a:ln w="12700">
              <a:solidFill>
                <a:srgbClr val="000090"/>
              </a:solidFill>
              <a:prstDash val="solid"/>
            </a:ln>
          </c:spPr>
          <c:marker>
            <c:symbol val="none"/>
          </c:marker>
          <c:cat>
            <c:numRef>
              <c:f>'Orbital Mechanics Example'!$G$28:$G$208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Example'!$O$28:$O$208</c:f>
              <c:numCache>
                <c:formatCode>General</c:formatCode>
                <c:ptCount val="181"/>
                <c:pt idx="0">
                  <c:v>9.4075392943338339E-13</c:v>
                </c:pt>
                <c:pt idx="1">
                  <c:v>9.4035840658009003E-13</c:v>
                </c:pt>
                <c:pt idx="2">
                  <c:v>9.3917194092824726E-13</c:v>
                </c:pt>
                <c:pt idx="3">
                  <c:v>9.371948411901203E-13</c:v>
                </c:pt>
                <c:pt idx="4">
                  <c:v>9.3442762184658205E-13</c:v>
                </c:pt>
                <c:pt idx="5">
                  <c:v>9.30871003087487E-13</c:v>
                </c:pt>
                <c:pt idx="6">
                  <c:v>9.2652591072830045E-13</c:v>
                </c:pt>
                <c:pt idx="7">
                  <c:v>9.2139347610260769E-13</c:v>
                </c:pt>
                <c:pt idx="8">
                  <c:v>9.1547503593056738E-13</c:v>
                </c:pt>
                <c:pt idx="9">
                  <c:v>9.0877213216286074E-13</c:v>
                </c:pt>
                <c:pt idx="10">
                  <c:v>9.0128651180037322E-13</c:v>
                </c:pt>
                <c:pt idx="11">
                  <c:v>8.9302012668894634E-13</c:v>
                </c:pt>
                <c:pt idx="12">
                  <c:v>8.8397513328917919E-13</c:v>
                </c:pt>
                <c:pt idx="13">
                  <c:v>8.7415389242099095E-13</c:v>
                </c:pt>
                <c:pt idx="14">
                  <c:v>8.6355896898252097E-13</c:v>
                </c:pt>
                <c:pt idx="15">
                  <c:v>8.5219313164323897E-13</c:v>
                </c:pt>
                <c:pt idx="16">
                  <c:v>8.4005935251048325E-13</c:v>
                </c:pt>
                <c:pt idx="17">
                  <c:v>8.2716080676972746E-13</c:v>
                </c:pt>
                <c:pt idx="18">
                  <c:v>8.1350087229722543E-13</c:v>
                </c:pt>
                <c:pt idx="19">
                  <c:v>7.9908312924549E-13</c:v>
                </c:pt>
                <c:pt idx="20">
                  <c:v>7.8406051664167423E-13</c:v>
                </c:pt>
                <c:pt idx="21">
                  <c:v>7.7088893601445324E-13</c:v>
                </c:pt>
                <c:pt idx="22">
                  <c:v>7.5710033127824124E-13</c:v>
                </c:pt>
                <c:pt idx="23">
                  <c:v>7.4269832961744294E-13</c:v>
                </c:pt>
                <c:pt idx="24">
                  <c:v>7.2768672348090848E-13</c:v>
                </c:pt>
                <c:pt idx="25">
                  <c:v>7.1206947009318562E-13</c:v>
                </c:pt>
                <c:pt idx="26">
                  <c:v>6.9585069093951867E-13</c:v>
                </c:pt>
                <c:pt idx="27">
                  <c:v>6.7903467122459416E-13</c:v>
                </c:pt>
                <c:pt idx="28">
                  <c:v>6.6162585930393104E-13</c:v>
                </c:pt>
                <c:pt idx="29">
                  <c:v>6.457134976693036E-13</c:v>
                </c:pt>
                <c:pt idx="30">
                  <c:v>6.3033161231326349E-13</c:v>
                </c:pt>
                <c:pt idx="31">
                  <c:v>6.1447083386980276E-13</c:v>
                </c:pt>
                <c:pt idx="32">
                  <c:v>5.9813538002441143E-13</c:v>
                </c:pt>
                <c:pt idx="33">
                  <c:v>5.8132960082189399E-13</c:v>
                </c:pt>
                <c:pt idx="34">
                  <c:v>5.6405797805098861E-13</c:v>
                </c:pt>
                <c:pt idx="35">
                  <c:v>5.4676916993215967E-13</c:v>
                </c:pt>
                <c:pt idx="36">
                  <c:v>5.3169811516254714E-13</c:v>
                </c:pt>
                <c:pt idx="37">
                  <c:v>5.1625286851332687E-13</c:v>
                </c:pt>
                <c:pt idx="38">
                  <c:v>5.0043757453676962E-13</c:v>
                </c:pt>
                <c:pt idx="39">
                  <c:v>4.8425648406251706E-13</c:v>
                </c:pt>
                <c:pt idx="40">
                  <c:v>4.6771395355166141E-13</c:v>
                </c:pt>
                <c:pt idx="41">
                  <c:v>4.524299267099012E-13</c:v>
                </c:pt>
                <c:pt idx="42">
                  <c:v>4.3808394818906015E-13</c:v>
                </c:pt>
                <c:pt idx="43">
                  <c:v>4.2344880052530184E-13</c:v>
                </c:pt>
                <c:pt idx="44">
                  <c:v>4.0852845194374841E-13</c:v>
                </c:pt>
                <c:pt idx="45">
                  <c:v>3.933269555113923E-13</c:v>
                </c:pt>
                <c:pt idx="46">
                  <c:v>3.793483784675314E-13</c:v>
                </c:pt>
                <c:pt idx="47">
                  <c:v>3.6623523775651559E-13</c:v>
                </c:pt>
                <c:pt idx="48">
                  <c:v>3.528985789817267E-13</c:v>
                </c:pt>
                <c:pt idx="49">
                  <c:v>3.393420531737746E-13</c:v>
                </c:pt>
                <c:pt idx="50">
                  <c:v>3.2556937903656645E-13</c:v>
                </c:pt>
                <c:pt idx="51">
                  <c:v>3.1391402621148398E-13</c:v>
                </c:pt>
                <c:pt idx="52">
                  <c:v>3.0209158611436512E-13</c:v>
                </c:pt>
                <c:pt idx="53">
                  <c:v>2.9009873153331281E-13</c:v>
                </c:pt>
                <c:pt idx="54">
                  <c:v>2.779387798190634E-13</c:v>
                </c:pt>
                <c:pt idx="55">
                  <c:v>2.6709102585749777E-13</c:v>
                </c:pt>
                <c:pt idx="56">
                  <c:v>2.5668267793283E-13</c:v>
                </c:pt>
                <c:pt idx="57">
                  <c:v>2.4614357786868927E-13</c:v>
                </c:pt>
                <c:pt idx="58">
                  <c:v>2.3547666660281383E-13</c:v>
                </c:pt>
                <c:pt idx="59">
                  <c:v>2.2586684176035923E-13</c:v>
                </c:pt>
                <c:pt idx="60">
                  <c:v>2.1673120404005135E-13</c:v>
                </c:pt>
                <c:pt idx="61">
                  <c:v>2.0749617303493768E-13</c:v>
                </c:pt>
                <c:pt idx="62">
                  <c:v>1.9816434951400301E-13</c:v>
                </c:pt>
                <c:pt idx="63">
                  <c:v>1.8997706605107878E-13</c:v>
                </c:pt>
                <c:pt idx="64">
                  <c:v>1.8201456735086851E-13</c:v>
                </c:pt>
                <c:pt idx="65">
                  <c:v>1.7397778372636349E-13</c:v>
                </c:pt>
                <c:pt idx="66">
                  <c:v>1.6597527721001999E-13</c:v>
                </c:pt>
                <c:pt idx="67">
                  <c:v>1.5913267573414082E-13</c:v>
                </c:pt>
                <c:pt idx="68">
                  <c:v>1.5223372316107499E-13</c:v>
                </c:pt>
                <c:pt idx="69">
                  <c:v>1.4528039533997439E-13</c:v>
                </c:pt>
                <c:pt idx="70">
                  <c:v>1.3880670152228973E-13</c:v>
                </c:pt>
                <c:pt idx="71">
                  <c:v>1.3288400069336547E-13</c:v>
                </c:pt>
                <c:pt idx="72">
                  <c:v>1.2692073571074732E-13</c:v>
                </c:pt>
                <c:pt idx="73">
                  <c:v>1.2091863156851343E-13</c:v>
                </c:pt>
                <c:pt idx="74">
                  <c:v>1.1580049230913622E-13</c:v>
                </c:pt>
                <c:pt idx="75">
                  <c:v>1.1069404082204471E-13</c:v>
                </c:pt>
                <c:pt idx="76">
                  <c:v>1.055593675993358E-13</c:v>
                </c:pt>
                <c:pt idx="77">
                  <c:v>1.0082365292582534E-13</c:v>
                </c:pt>
                <c:pt idx="78">
                  <c:v>9.6464519632196083E-14</c:v>
                </c:pt>
                <c:pt idx="79">
                  <c:v>9.2085479580859756E-14</c:v>
                </c:pt>
                <c:pt idx="80">
                  <c:v>8.7780086990019543E-14</c:v>
                </c:pt>
                <c:pt idx="81">
                  <c:v>8.4052802604336059E-14</c:v>
                </c:pt>
                <c:pt idx="82">
                  <c:v>8.0312000544633047E-14</c:v>
                </c:pt>
                <c:pt idx="83">
                  <c:v>7.6558791089451425E-14</c:v>
                </c:pt>
                <c:pt idx="84">
                  <c:v>7.3262048730226836E-14</c:v>
                </c:pt>
                <c:pt idx="85">
                  <c:v>7.0075336505028799E-14</c:v>
                </c:pt>
                <c:pt idx="86">
                  <c:v>6.6880993882501742E-14</c:v>
                </c:pt>
                <c:pt idx="87">
                  <c:v>6.3926280453390976E-14</c:v>
                </c:pt>
                <c:pt idx="88">
                  <c:v>6.1219816884508988E-14</c:v>
                </c:pt>
                <c:pt idx="89">
                  <c:v>5.8509350271290892E-14</c:v>
                </c:pt>
                <c:pt idx="90">
                  <c:v>5.5882875073830499E-14</c:v>
                </c:pt>
                <c:pt idx="91">
                  <c:v>5.3583235410992772E-14</c:v>
                </c:pt>
                <c:pt idx="92">
                  <c:v>5.1282295273960235E-14</c:v>
                </c:pt>
                <c:pt idx="93">
                  <c:v>4.8980755683950931E-14</c:v>
                </c:pt>
                <c:pt idx="94">
                  <c:v>4.700695747468478E-14</c:v>
                </c:pt>
                <c:pt idx="95">
                  <c:v>4.5056251109680304E-14</c:v>
                </c:pt>
                <c:pt idx="96">
                  <c:v>4.3106829185358548E-14</c:v>
                </c:pt>
                <c:pt idx="97">
                  <c:v>4.1353434403149974E-14</c:v>
                </c:pt>
                <c:pt idx="98">
                  <c:v>3.9701409409212181E-14</c:v>
                </c:pt>
                <c:pt idx="99">
                  <c:v>3.8052006852231463E-14</c:v>
                </c:pt>
                <c:pt idx="100">
                  <c:v>3.6497800510474253E-14</c:v>
                </c:pt>
                <c:pt idx="101">
                  <c:v>3.5099579791740226E-14</c:v>
                </c:pt>
                <c:pt idx="102">
                  <c:v>3.3704898801733518E-14</c:v>
                </c:pt>
                <c:pt idx="103">
                  <c:v>3.2328127095722555E-14</c:v>
                </c:pt>
                <c:pt idx="104">
                  <c:v>3.1147856163834545E-14</c:v>
                </c:pt>
                <c:pt idx="105">
                  <c:v>2.9971712096868666E-14</c:v>
                </c:pt>
                <c:pt idx="106">
                  <c:v>2.8800065386897407E-14</c:v>
                </c:pt>
                <c:pt idx="107">
                  <c:v>2.775471202592726E-14</c:v>
                </c:pt>
                <c:pt idx="108">
                  <c:v>2.6760238813281242E-14</c:v>
                </c:pt>
                <c:pt idx="109">
                  <c:v>2.5770564714211972E-14</c:v>
                </c:pt>
                <c:pt idx="110">
                  <c:v>2.4833788307910167E-14</c:v>
                </c:pt>
                <c:pt idx="111">
                  <c:v>2.3998011253414725E-14</c:v>
                </c:pt>
                <c:pt idx="112">
                  <c:v>2.3167134628207851E-14</c:v>
                </c:pt>
                <c:pt idx="113">
                  <c:v>2.2341424688359384E-14</c:v>
                </c:pt>
                <c:pt idx="114">
                  <c:v>2.1621483135073865E-14</c:v>
                </c:pt>
                <c:pt idx="115">
                  <c:v>2.0920608767026433E-14</c:v>
                </c:pt>
                <c:pt idx="116">
                  <c:v>2.0224861509861285E-14</c:v>
                </c:pt>
                <c:pt idx="117">
                  <c:v>1.9567398830210606E-14</c:v>
                </c:pt>
                <c:pt idx="118">
                  <c:v>1.8978957386399744E-14</c:v>
                </c:pt>
                <c:pt idx="119">
                  <c:v>1.8395498445639903E-14</c:v>
                </c:pt>
                <c:pt idx="120">
                  <c:v>1.781721204126515E-14</c:v>
                </c:pt>
                <c:pt idx="121">
                  <c:v>1.7299219615921234E-14</c:v>
                </c:pt>
                <c:pt idx="122">
                  <c:v>1.6809658006970522E-14</c:v>
                </c:pt>
                <c:pt idx="123">
                  <c:v>1.6325044649700607E-14</c:v>
                </c:pt>
                <c:pt idx="124">
                  <c:v>1.5845538777758403E-14</c:v>
                </c:pt>
                <c:pt idx="125">
                  <c:v>1.5432348717292428E-14</c:v>
                </c:pt>
                <c:pt idx="126">
                  <c:v>1.5028412581743388E-14</c:v>
                </c:pt>
                <c:pt idx="127">
                  <c:v>1.4629281517660257E-14</c:v>
                </c:pt>
                <c:pt idx="128">
                  <c:v>1.4235087776019542E-14</c:v>
                </c:pt>
                <c:pt idx="129">
                  <c:v>1.3896845005700681E-14</c:v>
                </c:pt>
                <c:pt idx="130">
                  <c:v>1.3563309092882769E-14</c:v>
                </c:pt>
                <c:pt idx="131">
                  <c:v>1.3234399808985133E-14</c:v>
                </c:pt>
                <c:pt idx="132">
                  <c:v>1.2910227006785574E-14</c:v>
                </c:pt>
                <c:pt idx="133">
                  <c:v>1.2625288162577493E-14</c:v>
                </c:pt>
                <c:pt idx="134">
                  <c:v>1.2350782759726939E-14</c:v>
                </c:pt>
                <c:pt idx="135">
                  <c:v>1.2080693541738816E-14</c:v>
                </c:pt>
                <c:pt idx="136">
                  <c:v>1.1815111392326518E-14</c:v>
                </c:pt>
                <c:pt idx="137">
                  <c:v>1.1568674574582154E-14</c:v>
                </c:pt>
                <c:pt idx="138">
                  <c:v>1.1346179582889449E-14</c:v>
                </c:pt>
                <c:pt idx="139">
                  <c:v>1.1127826671950992E-14</c:v>
                </c:pt>
                <c:pt idx="140">
                  <c:v>1.091368982950837E-14</c:v>
                </c:pt>
                <c:pt idx="141">
                  <c:v>1.0703841734975826E-14</c:v>
                </c:pt>
                <c:pt idx="142">
                  <c:v>1.0514452896429738E-14</c:v>
                </c:pt>
                <c:pt idx="143">
                  <c:v>1.0339000318027258E-14</c:v>
                </c:pt>
                <c:pt idx="144">
                  <c:v>1.0167473447199654E-14</c:v>
                </c:pt>
                <c:pt idx="145">
                  <c:v>9.9999308678416054E-15</c:v>
                </c:pt>
                <c:pt idx="146">
                  <c:v>9.8364298878051172E-15</c:v>
                </c:pt>
                <c:pt idx="147">
                  <c:v>9.6816842631643286E-15</c:v>
                </c:pt>
                <c:pt idx="148">
                  <c:v>9.5442949607466026E-15</c:v>
                </c:pt>
                <c:pt idx="149">
                  <c:v>9.4106274116994668E-15</c:v>
                </c:pt>
                <c:pt idx="150">
                  <c:v>9.2807275915283652E-15</c:v>
                </c:pt>
                <c:pt idx="151">
                  <c:v>9.1546402376802708E-15</c:v>
                </c:pt>
                <c:pt idx="152">
                  <c:v>9.0324088291678091E-15</c:v>
                </c:pt>
                <c:pt idx="153">
                  <c:v>8.914144942228155E-15</c:v>
                </c:pt>
                <c:pt idx="154">
                  <c:v>8.8139378386179222E-15</c:v>
                </c:pt>
                <c:pt idx="155">
                  <c:v>8.7172159423374288E-15</c:v>
                </c:pt>
                <c:pt idx="156">
                  <c:v>8.6240127611820645E-15</c:v>
                </c:pt>
                <c:pt idx="157">
                  <c:v>8.5343606181817419E-15</c:v>
                </c:pt>
                <c:pt idx="158">
                  <c:v>8.4482906365799769E-15</c:v>
                </c:pt>
                <c:pt idx="159">
                  <c:v>8.3658327253272432E-15</c:v>
                </c:pt>
                <c:pt idx="160">
                  <c:v>8.287015565101787E-15</c:v>
                </c:pt>
                <c:pt idx="161">
                  <c:v>8.2118665948681984E-15</c:v>
                </c:pt>
                <c:pt idx="162">
                  <c:v>8.14874395990284E-15</c:v>
                </c:pt>
                <c:pt idx="163">
                  <c:v>8.0889665330541129E-15</c:v>
                </c:pt>
                <c:pt idx="164">
                  <c:v>8.0324922987756382E-15</c:v>
                </c:pt>
                <c:pt idx="165">
                  <c:v>7.9793409802453277E-15</c:v>
                </c:pt>
                <c:pt idx="166">
                  <c:v>7.9295311529449691E-15</c:v>
                </c:pt>
                <c:pt idx="167">
                  <c:v>7.8830802358356059E-15</c:v>
                </c:pt>
                <c:pt idx="168">
                  <c:v>7.8400044830672083E-15</c:v>
                </c:pt>
                <c:pt idx="169">
                  <c:v>7.8003189762299847E-15</c:v>
                </c:pt>
                <c:pt idx="170">
                  <c:v>7.7640376171526968E-15</c:v>
                </c:pt>
                <c:pt idx="171">
                  <c:v>7.7311731212551526E-15</c:v>
                </c:pt>
                <c:pt idx="172">
                  <c:v>7.7017370114592011E-15</c:v>
                </c:pt>
                <c:pt idx="173">
                  <c:v>7.6757396126647031E-15</c:v>
                </c:pt>
                <c:pt idx="174">
                  <c:v>7.6531900467937545E-15</c:v>
                </c:pt>
                <c:pt idx="175">
                  <c:v>7.6340962284084201E-15</c:v>
                </c:pt>
                <c:pt idx="176">
                  <c:v>7.6184648609053665E-15</c:v>
                </c:pt>
                <c:pt idx="177">
                  <c:v>7.6063014332898422E-15</c:v>
                </c:pt>
                <c:pt idx="178">
                  <c:v>7.5976102175334323E-15</c:v>
                </c:pt>
                <c:pt idx="179">
                  <c:v>7.5923942665155291E-15</c:v>
                </c:pt>
                <c:pt idx="180">
                  <c:v>7.5906554125528117E-15</c:v>
                </c:pt>
              </c:numCache>
            </c:numRef>
          </c:val>
          <c:smooth val="0"/>
          <c:extLst>
            <c:ext xmlns:c16="http://schemas.microsoft.com/office/drawing/2014/chart" uri="{C3380CC4-5D6E-409C-BE32-E72D297353CC}">
              <c16:uniqueId val="{00000000-A9E0-491E-BAE8-6EB5A8481E19}"/>
            </c:ext>
          </c:extLst>
        </c:ser>
        <c:ser>
          <c:idx val="1"/>
          <c:order val="1"/>
          <c:tx>
            <c:v>Velocity vs. True Anomaly</c:v>
          </c:tx>
          <c:spPr>
            <a:ln w="12700">
              <a:solidFill>
                <a:srgbClr val="F20884"/>
              </a:solidFill>
              <a:prstDash val="solid"/>
            </a:ln>
          </c:spPr>
          <c:marker>
            <c:symbol val="none"/>
          </c:marker>
          <c:cat>
            <c:numRef>
              <c:f>'Orbital Mechanics Example'!$G$28:$G$208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Example'!$O$28:$O$208</c:f>
              <c:numCache>
                <c:formatCode>General</c:formatCode>
                <c:ptCount val="181"/>
                <c:pt idx="0">
                  <c:v>9.4075392943338339E-13</c:v>
                </c:pt>
                <c:pt idx="1">
                  <c:v>9.4035840658009003E-13</c:v>
                </c:pt>
                <c:pt idx="2">
                  <c:v>9.3917194092824726E-13</c:v>
                </c:pt>
                <c:pt idx="3">
                  <c:v>9.371948411901203E-13</c:v>
                </c:pt>
                <c:pt idx="4">
                  <c:v>9.3442762184658205E-13</c:v>
                </c:pt>
                <c:pt idx="5">
                  <c:v>9.30871003087487E-13</c:v>
                </c:pt>
                <c:pt idx="6">
                  <c:v>9.2652591072830045E-13</c:v>
                </c:pt>
                <c:pt idx="7">
                  <c:v>9.2139347610260769E-13</c:v>
                </c:pt>
                <c:pt idx="8">
                  <c:v>9.1547503593056738E-13</c:v>
                </c:pt>
                <c:pt idx="9">
                  <c:v>9.0877213216286074E-13</c:v>
                </c:pt>
                <c:pt idx="10">
                  <c:v>9.0128651180037322E-13</c:v>
                </c:pt>
                <c:pt idx="11">
                  <c:v>8.9302012668894634E-13</c:v>
                </c:pt>
                <c:pt idx="12">
                  <c:v>8.8397513328917919E-13</c:v>
                </c:pt>
                <c:pt idx="13">
                  <c:v>8.7415389242099095E-13</c:v>
                </c:pt>
                <c:pt idx="14">
                  <c:v>8.6355896898252097E-13</c:v>
                </c:pt>
                <c:pt idx="15">
                  <c:v>8.5219313164323897E-13</c:v>
                </c:pt>
                <c:pt idx="16">
                  <c:v>8.4005935251048325E-13</c:v>
                </c:pt>
                <c:pt idx="17">
                  <c:v>8.2716080676972746E-13</c:v>
                </c:pt>
                <c:pt idx="18">
                  <c:v>8.1350087229722543E-13</c:v>
                </c:pt>
                <c:pt idx="19">
                  <c:v>7.9908312924549E-13</c:v>
                </c:pt>
                <c:pt idx="20">
                  <c:v>7.8406051664167423E-13</c:v>
                </c:pt>
                <c:pt idx="21">
                  <c:v>7.7088893601445324E-13</c:v>
                </c:pt>
                <c:pt idx="22">
                  <c:v>7.5710033127824124E-13</c:v>
                </c:pt>
                <c:pt idx="23">
                  <c:v>7.4269832961744294E-13</c:v>
                </c:pt>
                <c:pt idx="24">
                  <c:v>7.2768672348090848E-13</c:v>
                </c:pt>
                <c:pt idx="25">
                  <c:v>7.1206947009318562E-13</c:v>
                </c:pt>
                <c:pt idx="26">
                  <c:v>6.9585069093951867E-13</c:v>
                </c:pt>
                <c:pt idx="27">
                  <c:v>6.7903467122459416E-13</c:v>
                </c:pt>
                <c:pt idx="28">
                  <c:v>6.6162585930393104E-13</c:v>
                </c:pt>
                <c:pt idx="29">
                  <c:v>6.457134976693036E-13</c:v>
                </c:pt>
                <c:pt idx="30">
                  <c:v>6.3033161231326349E-13</c:v>
                </c:pt>
                <c:pt idx="31">
                  <c:v>6.1447083386980276E-13</c:v>
                </c:pt>
                <c:pt idx="32">
                  <c:v>5.9813538002441143E-13</c:v>
                </c:pt>
                <c:pt idx="33">
                  <c:v>5.8132960082189399E-13</c:v>
                </c:pt>
                <c:pt idx="34">
                  <c:v>5.6405797805098861E-13</c:v>
                </c:pt>
                <c:pt idx="35">
                  <c:v>5.4676916993215967E-13</c:v>
                </c:pt>
                <c:pt idx="36">
                  <c:v>5.3169811516254714E-13</c:v>
                </c:pt>
                <c:pt idx="37">
                  <c:v>5.1625286851332687E-13</c:v>
                </c:pt>
                <c:pt idx="38">
                  <c:v>5.0043757453676962E-13</c:v>
                </c:pt>
                <c:pt idx="39">
                  <c:v>4.8425648406251706E-13</c:v>
                </c:pt>
                <c:pt idx="40">
                  <c:v>4.6771395355166141E-13</c:v>
                </c:pt>
                <c:pt idx="41">
                  <c:v>4.524299267099012E-13</c:v>
                </c:pt>
                <c:pt idx="42">
                  <c:v>4.3808394818906015E-13</c:v>
                </c:pt>
                <c:pt idx="43">
                  <c:v>4.2344880052530184E-13</c:v>
                </c:pt>
                <c:pt idx="44">
                  <c:v>4.0852845194374841E-13</c:v>
                </c:pt>
                <c:pt idx="45">
                  <c:v>3.933269555113923E-13</c:v>
                </c:pt>
                <c:pt idx="46">
                  <c:v>3.793483784675314E-13</c:v>
                </c:pt>
                <c:pt idx="47">
                  <c:v>3.6623523775651559E-13</c:v>
                </c:pt>
                <c:pt idx="48">
                  <c:v>3.528985789817267E-13</c:v>
                </c:pt>
                <c:pt idx="49">
                  <c:v>3.393420531737746E-13</c:v>
                </c:pt>
                <c:pt idx="50">
                  <c:v>3.2556937903656645E-13</c:v>
                </c:pt>
                <c:pt idx="51">
                  <c:v>3.1391402621148398E-13</c:v>
                </c:pt>
                <c:pt idx="52">
                  <c:v>3.0209158611436512E-13</c:v>
                </c:pt>
                <c:pt idx="53">
                  <c:v>2.9009873153331281E-13</c:v>
                </c:pt>
                <c:pt idx="54">
                  <c:v>2.779387798190634E-13</c:v>
                </c:pt>
                <c:pt idx="55">
                  <c:v>2.6709102585749777E-13</c:v>
                </c:pt>
                <c:pt idx="56">
                  <c:v>2.5668267793283E-13</c:v>
                </c:pt>
                <c:pt idx="57">
                  <c:v>2.4614357786868927E-13</c:v>
                </c:pt>
                <c:pt idx="58">
                  <c:v>2.3547666660281383E-13</c:v>
                </c:pt>
                <c:pt idx="59">
                  <c:v>2.2586684176035923E-13</c:v>
                </c:pt>
                <c:pt idx="60">
                  <c:v>2.1673120404005135E-13</c:v>
                </c:pt>
                <c:pt idx="61">
                  <c:v>2.0749617303493768E-13</c:v>
                </c:pt>
                <c:pt idx="62">
                  <c:v>1.9816434951400301E-13</c:v>
                </c:pt>
                <c:pt idx="63">
                  <c:v>1.8997706605107878E-13</c:v>
                </c:pt>
                <c:pt idx="64">
                  <c:v>1.8201456735086851E-13</c:v>
                </c:pt>
                <c:pt idx="65">
                  <c:v>1.7397778372636349E-13</c:v>
                </c:pt>
                <c:pt idx="66">
                  <c:v>1.6597527721001999E-13</c:v>
                </c:pt>
                <c:pt idx="67">
                  <c:v>1.5913267573414082E-13</c:v>
                </c:pt>
                <c:pt idx="68">
                  <c:v>1.5223372316107499E-13</c:v>
                </c:pt>
                <c:pt idx="69">
                  <c:v>1.4528039533997439E-13</c:v>
                </c:pt>
                <c:pt idx="70">
                  <c:v>1.3880670152228973E-13</c:v>
                </c:pt>
                <c:pt idx="71">
                  <c:v>1.3288400069336547E-13</c:v>
                </c:pt>
                <c:pt idx="72">
                  <c:v>1.2692073571074732E-13</c:v>
                </c:pt>
                <c:pt idx="73">
                  <c:v>1.2091863156851343E-13</c:v>
                </c:pt>
                <c:pt idx="74">
                  <c:v>1.1580049230913622E-13</c:v>
                </c:pt>
                <c:pt idx="75">
                  <c:v>1.1069404082204471E-13</c:v>
                </c:pt>
                <c:pt idx="76">
                  <c:v>1.055593675993358E-13</c:v>
                </c:pt>
                <c:pt idx="77">
                  <c:v>1.0082365292582534E-13</c:v>
                </c:pt>
                <c:pt idx="78">
                  <c:v>9.6464519632196083E-14</c:v>
                </c:pt>
                <c:pt idx="79">
                  <c:v>9.2085479580859756E-14</c:v>
                </c:pt>
                <c:pt idx="80">
                  <c:v>8.7780086990019543E-14</c:v>
                </c:pt>
                <c:pt idx="81">
                  <c:v>8.4052802604336059E-14</c:v>
                </c:pt>
                <c:pt idx="82">
                  <c:v>8.0312000544633047E-14</c:v>
                </c:pt>
                <c:pt idx="83">
                  <c:v>7.6558791089451425E-14</c:v>
                </c:pt>
                <c:pt idx="84">
                  <c:v>7.3262048730226836E-14</c:v>
                </c:pt>
                <c:pt idx="85">
                  <c:v>7.0075336505028799E-14</c:v>
                </c:pt>
                <c:pt idx="86">
                  <c:v>6.6880993882501742E-14</c:v>
                </c:pt>
                <c:pt idx="87">
                  <c:v>6.3926280453390976E-14</c:v>
                </c:pt>
                <c:pt idx="88">
                  <c:v>6.1219816884508988E-14</c:v>
                </c:pt>
                <c:pt idx="89">
                  <c:v>5.8509350271290892E-14</c:v>
                </c:pt>
                <c:pt idx="90">
                  <c:v>5.5882875073830499E-14</c:v>
                </c:pt>
                <c:pt idx="91">
                  <c:v>5.3583235410992772E-14</c:v>
                </c:pt>
                <c:pt idx="92">
                  <c:v>5.1282295273960235E-14</c:v>
                </c:pt>
                <c:pt idx="93">
                  <c:v>4.8980755683950931E-14</c:v>
                </c:pt>
                <c:pt idx="94">
                  <c:v>4.700695747468478E-14</c:v>
                </c:pt>
                <c:pt idx="95">
                  <c:v>4.5056251109680304E-14</c:v>
                </c:pt>
                <c:pt idx="96">
                  <c:v>4.3106829185358548E-14</c:v>
                </c:pt>
                <c:pt idx="97">
                  <c:v>4.1353434403149974E-14</c:v>
                </c:pt>
                <c:pt idx="98">
                  <c:v>3.9701409409212181E-14</c:v>
                </c:pt>
                <c:pt idx="99">
                  <c:v>3.8052006852231463E-14</c:v>
                </c:pt>
                <c:pt idx="100">
                  <c:v>3.6497800510474253E-14</c:v>
                </c:pt>
                <c:pt idx="101">
                  <c:v>3.5099579791740226E-14</c:v>
                </c:pt>
                <c:pt idx="102">
                  <c:v>3.3704898801733518E-14</c:v>
                </c:pt>
                <c:pt idx="103">
                  <c:v>3.2328127095722555E-14</c:v>
                </c:pt>
                <c:pt idx="104">
                  <c:v>3.1147856163834545E-14</c:v>
                </c:pt>
                <c:pt idx="105">
                  <c:v>2.9971712096868666E-14</c:v>
                </c:pt>
                <c:pt idx="106">
                  <c:v>2.8800065386897407E-14</c:v>
                </c:pt>
                <c:pt idx="107">
                  <c:v>2.775471202592726E-14</c:v>
                </c:pt>
                <c:pt idx="108">
                  <c:v>2.6760238813281242E-14</c:v>
                </c:pt>
                <c:pt idx="109">
                  <c:v>2.5770564714211972E-14</c:v>
                </c:pt>
                <c:pt idx="110">
                  <c:v>2.4833788307910167E-14</c:v>
                </c:pt>
                <c:pt idx="111">
                  <c:v>2.3998011253414725E-14</c:v>
                </c:pt>
                <c:pt idx="112">
                  <c:v>2.3167134628207851E-14</c:v>
                </c:pt>
                <c:pt idx="113">
                  <c:v>2.2341424688359384E-14</c:v>
                </c:pt>
                <c:pt idx="114">
                  <c:v>2.1621483135073865E-14</c:v>
                </c:pt>
                <c:pt idx="115">
                  <c:v>2.0920608767026433E-14</c:v>
                </c:pt>
                <c:pt idx="116">
                  <c:v>2.0224861509861285E-14</c:v>
                </c:pt>
                <c:pt idx="117">
                  <c:v>1.9567398830210606E-14</c:v>
                </c:pt>
                <c:pt idx="118">
                  <c:v>1.8978957386399744E-14</c:v>
                </c:pt>
                <c:pt idx="119">
                  <c:v>1.8395498445639903E-14</c:v>
                </c:pt>
                <c:pt idx="120">
                  <c:v>1.781721204126515E-14</c:v>
                </c:pt>
                <c:pt idx="121">
                  <c:v>1.7299219615921234E-14</c:v>
                </c:pt>
                <c:pt idx="122">
                  <c:v>1.6809658006970522E-14</c:v>
                </c:pt>
                <c:pt idx="123">
                  <c:v>1.6325044649700607E-14</c:v>
                </c:pt>
                <c:pt idx="124">
                  <c:v>1.5845538777758403E-14</c:v>
                </c:pt>
                <c:pt idx="125">
                  <c:v>1.5432348717292428E-14</c:v>
                </c:pt>
                <c:pt idx="126">
                  <c:v>1.5028412581743388E-14</c:v>
                </c:pt>
                <c:pt idx="127">
                  <c:v>1.4629281517660257E-14</c:v>
                </c:pt>
                <c:pt idx="128">
                  <c:v>1.4235087776019542E-14</c:v>
                </c:pt>
                <c:pt idx="129">
                  <c:v>1.3896845005700681E-14</c:v>
                </c:pt>
                <c:pt idx="130">
                  <c:v>1.3563309092882769E-14</c:v>
                </c:pt>
                <c:pt idx="131">
                  <c:v>1.3234399808985133E-14</c:v>
                </c:pt>
                <c:pt idx="132">
                  <c:v>1.2910227006785574E-14</c:v>
                </c:pt>
                <c:pt idx="133">
                  <c:v>1.2625288162577493E-14</c:v>
                </c:pt>
                <c:pt idx="134">
                  <c:v>1.2350782759726939E-14</c:v>
                </c:pt>
                <c:pt idx="135">
                  <c:v>1.2080693541738816E-14</c:v>
                </c:pt>
                <c:pt idx="136">
                  <c:v>1.1815111392326518E-14</c:v>
                </c:pt>
                <c:pt idx="137">
                  <c:v>1.1568674574582154E-14</c:v>
                </c:pt>
                <c:pt idx="138">
                  <c:v>1.1346179582889449E-14</c:v>
                </c:pt>
                <c:pt idx="139">
                  <c:v>1.1127826671950992E-14</c:v>
                </c:pt>
                <c:pt idx="140">
                  <c:v>1.091368982950837E-14</c:v>
                </c:pt>
                <c:pt idx="141">
                  <c:v>1.0703841734975826E-14</c:v>
                </c:pt>
                <c:pt idx="142">
                  <c:v>1.0514452896429738E-14</c:v>
                </c:pt>
                <c:pt idx="143">
                  <c:v>1.0339000318027258E-14</c:v>
                </c:pt>
                <c:pt idx="144">
                  <c:v>1.0167473447199654E-14</c:v>
                </c:pt>
                <c:pt idx="145">
                  <c:v>9.9999308678416054E-15</c:v>
                </c:pt>
                <c:pt idx="146">
                  <c:v>9.8364298878051172E-15</c:v>
                </c:pt>
                <c:pt idx="147">
                  <c:v>9.6816842631643286E-15</c:v>
                </c:pt>
                <c:pt idx="148">
                  <c:v>9.5442949607466026E-15</c:v>
                </c:pt>
                <c:pt idx="149">
                  <c:v>9.4106274116994668E-15</c:v>
                </c:pt>
                <c:pt idx="150">
                  <c:v>9.2807275915283652E-15</c:v>
                </c:pt>
                <c:pt idx="151">
                  <c:v>9.1546402376802708E-15</c:v>
                </c:pt>
                <c:pt idx="152">
                  <c:v>9.0324088291678091E-15</c:v>
                </c:pt>
                <c:pt idx="153">
                  <c:v>8.914144942228155E-15</c:v>
                </c:pt>
                <c:pt idx="154">
                  <c:v>8.8139378386179222E-15</c:v>
                </c:pt>
                <c:pt idx="155">
                  <c:v>8.7172159423374288E-15</c:v>
                </c:pt>
                <c:pt idx="156">
                  <c:v>8.6240127611820645E-15</c:v>
                </c:pt>
                <c:pt idx="157">
                  <c:v>8.5343606181817419E-15</c:v>
                </c:pt>
                <c:pt idx="158">
                  <c:v>8.4482906365799769E-15</c:v>
                </c:pt>
                <c:pt idx="159">
                  <c:v>8.3658327253272432E-15</c:v>
                </c:pt>
                <c:pt idx="160">
                  <c:v>8.287015565101787E-15</c:v>
                </c:pt>
                <c:pt idx="161">
                  <c:v>8.2118665948681984E-15</c:v>
                </c:pt>
                <c:pt idx="162">
                  <c:v>8.14874395990284E-15</c:v>
                </c:pt>
                <c:pt idx="163">
                  <c:v>8.0889665330541129E-15</c:v>
                </c:pt>
                <c:pt idx="164">
                  <c:v>8.0324922987756382E-15</c:v>
                </c:pt>
                <c:pt idx="165">
                  <c:v>7.9793409802453277E-15</c:v>
                </c:pt>
                <c:pt idx="166">
                  <c:v>7.9295311529449691E-15</c:v>
                </c:pt>
                <c:pt idx="167">
                  <c:v>7.8830802358356059E-15</c:v>
                </c:pt>
                <c:pt idx="168">
                  <c:v>7.8400044830672083E-15</c:v>
                </c:pt>
                <c:pt idx="169">
                  <c:v>7.8003189762299847E-15</c:v>
                </c:pt>
                <c:pt idx="170">
                  <c:v>7.7640376171526968E-15</c:v>
                </c:pt>
                <c:pt idx="171">
                  <c:v>7.7311731212551526E-15</c:v>
                </c:pt>
                <c:pt idx="172">
                  <c:v>7.7017370114592011E-15</c:v>
                </c:pt>
                <c:pt idx="173">
                  <c:v>7.6757396126647031E-15</c:v>
                </c:pt>
                <c:pt idx="174">
                  <c:v>7.6531900467937545E-15</c:v>
                </c:pt>
                <c:pt idx="175">
                  <c:v>7.6340962284084201E-15</c:v>
                </c:pt>
                <c:pt idx="176">
                  <c:v>7.6184648609053665E-15</c:v>
                </c:pt>
                <c:pt idx="177">
                  <c:v>7.6063014332898422E-15</c:v>
                </c:pt>
                <c:pt idx="178">
                  <c:v>7.5976102175334323E-15</c:v>
                </c:pt>
                <c:pt idx="179">
                  <c:v>7.5923942665155291E-15</c:v>
                </c:pt>
                <c:pt idx="180">
                  <c:v>7.5906554125528117E-15</c:v>
                </c:pt>
              </c:numCache>
            </c:numRef>
          </c:val>
          <c:smooth val="0"/>
          <c:extLst>
            <c:ext xmlns:c16="http://schemas.microsoft.com/office/drawing/2014/chart" uri="{C3380CC4-5D6E-409C-BE32-E72D297353CC}">
              <c16:uniqueId val="{00000001-A9E0-491E-BAE8-6EB5A8481E19}"/>
            </c:ext>
          </c:extLst>
        </c:ser>
        <c:dLbls>
          <c:showLegendKey val="0"/>
          <c:showVal val="0"/>
          <c:showCatName val="0"/>
          <c:showSerName val="0"/>
          <c:showPercent val="0"/>
          <c:showBubbleSize val="0"/>
        </c:dLbls>
        <c:smooth val="0"/>
        <c:axId val="117587968"/>
        <c:axId val="117589888"/>
      </c:lineChart>
      <c:catAx>
        <c:axId val="117587968"/>
        <c:scaling>
          <c:orientation val="minMax"/>
        </c:scaling>
        <c:delete val="0"/>
        <c:axPos val="b"/>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True Anomaly (Deg)</a:t>
                </a:r>
              </a:p>
            </c:rich>
          </c:tx>
          <c:layout>
            <c:manualLayout>
              <c:xMode val="edge"/>
              <c:yMode val="edge"/>
              <c:x val="0.47745393153980697"/>
              <c:y val="0.9081896012998379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17589888"/>
        <c:crosses val="autoZero"/>
        <c:auto val="1"/>
        <c:lblAlgn val="ctr"/>
        <c:lblOffset val="100"/>
        <c:tickLblSkip val="10"/>
        <c:tickMarkSkip val="5"/>
        <c:noMultiLvlLbl val="0"/>
      </c:catAx>
      <c:valAx>
        <c:axId val="117589888"/>
        <c:scaling>
          <c:orientation val="minMax"/>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75" b="1" i="0" u="none" strike="noStrike" baseline="0">
                    <a:solidFill>
                      <a:srgbClr val="000000"/>
                    </a:solidFill>
                    <a:latin typeface="Arial"/>
                    <a:ea typeface="Arial"/>
                    <a:cs typeface="Arial"/>
                  </a:rPr>
                  <a:t>Density Kg/m</a:t>
                </a:r>
                <a:r>
                  <a:rPr lang="en-US" sz="875" b="1" i="0" u="none" strike="noStrike" baseline="30000">
                    <a:solidFill>
                      <a:srgbClr val="000000"/>
                    </a:solidFill>
                    <a:latin typeface="Arial"/>
                    <a:ea typeface="Arial"/>
                    <a:cs typeface="Arial"/>
                  </a:rPr>
                  <a:t>3</a:t>
                </a:r>
              </a:p>
            </c:rich>
          </c:tx>
          <c:layout>
            <c:manualLayout>
              <c:xMode val="edge"/>
              <c:yMode val="edge"/>
              <c:x val="2.1220199037620301E-2"/>
              <c:y val="0.3945415677207019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17587968"/>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55" verticalDpi="355"/>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Force vs. True Anomaly</a:t>
            </a:r>
          </a:p>
        </c:rich>
      </c:tx>
      <c:layout>
        <c:manualLayout>
          <c:xMode val="edge"/>
          <c:yMode val="edge"/>
          <c:x val="0.41059610233525701"/>
          <c:y val="3.21782178217822E-2"/>
        </c:manualLayout>
      </c:layout>
      <c:overlay val="0"/>
      <c:spPr>
        <a:noFill/>
        <a:ln w="25400">
          <a:noFill/>
        </a:ln>
      </c:spPr>
    </c:title>
    <c:autoTitleDeleted val="0"/>
    <c:plotArea>
      <c:layout>
        <c:manualLayout>
          <c:layoutTarget val="inner"/>
          <c:xMode val="edge"/>
          <c:yMode val="edge"/>
          <c:x val="0.13642384105960301"/>
          <c:y val="0.158415841584158"/>
          <c:w val="0.84503311258278102"/>
          <c:h val="0.67574257425742601"/>
        </c:manualLayout>
      </c:layout>
      <c:lineChart>
        <c:grouping val="standard"/>
        <c:varyColors val="0"/>
        <c:ser>
          <c:idx val="2"/>
          <c:order val="2"/>
          <c:spPr>
            <a:ln w="12700">
              <a:solidFill>
                <a:srgbClr val="000090"/>
              </a:solidFill>
              <a:prstDash val="solid"/>
            </a:ln>
          </c:spPr>
          <c:marker>
            <c:symbol val="none"/>
          </c:marker>
          <c:cat>
            <c:numRef>
              <c:f>'Orbital Mechanics Example'!$G$28:$G$208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0-EF88-4019-8A54-BFA51DBA2254}"/>
            </c:ext>
          </c:extLst>
        </c:ser>
        <c:ser>
          <c:idx val="3"/>
          <c:order val="3"/>
          <c:spPr>
            <a:ln w="12700">
              <a:solidFill>
                <a:srgbClr val="000090"/>
              </a:solidFill>
              <a:prstDash val="solid"/>
            </a:ln>
          </c:spPr>
          <c:marker>
            <c:symbol val="none"/>
          </c:marker>
          <c:cat>
            <c:numRef>
              <c:f>'Orbital Mechanics Example'!$G$28:$G$208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1-EF88-4019-8A54-BFA51DBA2254}"/>
            </c:ext>
          </c:extLst>
        </c:ser>
        <c:ser>
          <c:idx val="1"/>
          <c:order val="1"/>
          <c:spPr>
            <a:ln w="12700">
              <a:solidFill>
                <a:srgbClr val="000090"/>
              </a:solidFill>
              <a:prstDash val="solid"/>
            </a:ln>
          </c:spPr>
          <c:marker>
            <c:symbol val="none"/>
          </c:marker>
          <c:cat>
            <c:numRef>
              <c:f>'Orbital Mechanics Example'!$G$28:$G$208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2-EF88-4019-8A54-BFA51DBA2254}"/>
            </c:ext>
          </c:extLst>
        </c:ser>
        <c:ser>
          <c:idx val="0"/>
          <c:order val="0"/>
          <c:spPr>
            <a:ln w="12700">
              <a:solidFill>
                <a:srgbClr val="000090"/>
              </a:solidFill>
              <a:prstDash val="solid"/>
            </a:ln>
          </c:spPr>
          <c:marker>
            <c:symbol val="none"/>
          </c:marker>
          <c:cat>
            <c:numRef>
              <c:f>'Orbital Mechanics Example'!$G$28:$G$208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3-EF88-4019-8A54-BFA51DBA2254}"/>
            </c:ext>
          </c:extLst>
        </c:ser>
        <c:dLbls>
          <c:showLegendKey val="0"/>
          <c:showVal val="0"/>
          <c:showCatName val="0"/>
          <c:showSerName val="0"/>
          <c:showPercent val="0"/>
          <c:showBubbleSize val="0"/>
        </c:dLbls>
        <c:smooth val="0"/>
        <c:axId val="117625216"/>
        <c:axId val="117627136"/>
      </c:lineChart>
      <c:catAx>
        <c:axId val="117625216"/>
        <c:scaling>
          <c:orientation val="minMax"/>
        </c:scaling>
        <c:delete val="0"/>
        <c:axPos val="b"/>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True Anomaly (Deg)</a:t>
                </a:r>
              </a:p>
            </c:rich>
          </c:tx>
          <c:layout>
            <c:manualLayout>
              <c:xMode val="edge"/>
              <c:yMode val="edge"/>
              <c:x val="0.48344368273267702"/>
              <c:y val="0.90841584158415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17627136"/>
        <c:crosses val="autoZero"/>
        <c:auto val="1"/>
        <c:lblAlgn val="ctr"/>
        <c:lblOffset val="100"/>
        <c:tickLblSkip val="10"/>
        <c:tickMarkSkip val="5"/>
        <c:noMultiLvlLbl val="0"/>
      </c:catAx>
      <c:valAx>
        <c:axId val="117627136"/>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Force newtons</a:t>
                </a:r>
              </a:p>
            </c:rich>
          </c:tx>
          <c:layout>
            <c:manualLayout>
              <c:xMode val="edge"/>
              <c:yMode val="edge"/>
              <c:x val="2.1192069933763401E-2"/>
              <c:y val="0.38613861386138598"/>
            </c:manualLayout>
          </c:layout>
          <c:overlay val="0"/>
          <c:spPr>
            <a:noFill/>
            <a:ln w="25400">
              <a:noFill/>
            </a:ln>
          </c:spPr>
        </c:title>
        <c:numFmt formatCode="0.00E+0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17625216"/>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Force vs. Altitude</a:t>
            </a:r>
          </a:p>
        </c:rich>
      </c:tx>
      <c:layout>
        <c:manualLayout>
          <c:xMode val="edge"/>
          <c:yMode val="edge"/>
          <c:x val="0.41059610233525701"/>
          <c:y val="3.21782178217822E-2"/>
        </c:manualLayout>
      </c:layout>
      <c:overlay val="0"/>
      <c:spPr>
        <a:noFill/>
        <a:ln w="25400">
          <a:noFill/>
        </a:ln>
      </c:spPr>
    </c:title>
    <c:autoTitleDeleted val="0"/>
    <c:plotArea>
      <c:layout>
        <c:manualLayout>
          <c:layoutTarget val="inner"/>
          <c:xMode val="edge"/>
          <c:yMode val="edge"/>
          <c:x val="0.13642384105960301"/>
          <c:y val="0.158415841584158"/>
          <c:w val="0.84503311258278102"/>
          <c:h val="0.67574257425742601"/>
        </c:manualLayout>
      </c:layout>
      <c:lineChart>
        <c:grouping val="standard"/>
        <c:varyColors val="0"/>
        <c:ser>
          <c:idx val="2"/>
          <c:order val="2"/>
          <c:spPr>
            <a:ln w="12700">
              <a:solidFill>
                <a:srgbClr val="000090"/>
              </a:solidFill>
              <a:prstDash val="solid"/>
            </a:ln>
          </c:spPr>
          <c:marker>
            <c:symbol val="none"/>
          </c:marker>
          <c:cat>
            <c:numRef>
              <c:f>'Orbital Mechanics Example'!$I$28:$I$208</c:f>
              <c:numCache>
                <c:formatCode>0</c:formatCode>
                <c:ptCount val="181"/>
                <c:pt idx="0">
                  <c:v>450.00000000000091</c:v>
                </c:pt>
                <c:pt idx="1">
                  <c:v>450.02535743268163</c:v>
                </c:pt>
                <c:pt idx="2">
                  <c:v>450.10142313316919</c:v>
                </c:pt>
                <c:pt idx="3">
                  <c:v>450.22817730955921</c:v>
                </c:pt>
                <c:pt idx="4">
                  <c:v>450.40558697788128</c:v>
                </c:pt>
                <c:pt idx="5">
                  <c:v>450.63360596592156</c:v>
                </c:pt>
                <c:pt idx="6">
                  <c:v>450.91217491856787</c:v>
                </c:pt>
                <c:pt idx="7">
                  <c:v>451.24122130470096</c:v>
                </c:pt>
                <c:pt idx="8">
                  <c:v>451.62065942562822</c:v>
                </c:pt>
                <c:pt idx="9">
                  <c:v>452.05039042508815</c:v>
                </c:pt>
                <c:pt idx="10">
                  <c:v>452.53030230081094</c:v>
                </c:pt>
                <c:pt idx="11">
                  <c:v>453.06026991767703</c:v>
                </c:pt>
                <c:pt idx="12">
                  <c:v>453.64015502247548</c:v>
                </c:pt>
                <c:pt idx="13">
                  <c:v>454.26980626028035</c:v>
                </c:pt>
                <c:pt idx="14">
                  <c:v>454.9490591924723</c:v>
                </c:pt>
                <c:pt idx="15">
                  <c:v>455.67773631641376</c:v>
                </c:pt>
                <c:pt idx="16">
                  <c:v>456.45564708682741</c:v>
                </c:pt>
                <c:pt idx="17">
                  <c:v>457.28258793885925</c:v>
                </c:pt>
                <c:pt idx="18">
                  <c:v>458.15834231291228</c:v>
                </c:pt>
                <c:pt idx="19">
                  <c:v>459.08268068122197</c:v>
                </c:pt>
                <c:pt idx="20">
                  <c:v>460.05536057623794</c:v>
                </c:pt>
                <c:pt idx="21">
                  <c:v>461.07612662084466</c:v>
                </c:pt>
                <c:pt idx="22">
                  <c:v>462.14471056043203</c:v>
                </c:pt>
                <c:pt idx="23">
                  <c:v>463.26083129687049</c:v>
                </c:pt>
                <c:pt idx="24">
                  <c:v>464.42419492443059</c:v>
                </c:pt>
                <c:pt idx="25">
                  <c:v>465.63449476765982</c:v>
                </c:pt>
                <c:pt idx="26">
                  <c:v>466.89141142129392</c:v>
                </c:pt>
                <c:pt idx="27">
                  <c:v>468.19461279220286</c:v>
                </c:pt>
                <c:pt idx="28">
                  <c:v>469.54375414345668</c:v>
                </c:pt>
                <c:pt idx="29">
                  <c:v>470.93847814050878</c:v>
                </c:pt>
                <c:pt idx="30">
                  <c:v>472.37841489959101</c:v>
                </c:pt>
                <c:pt idx="31">
                  <c:v>473.86318203832343</c:v>
                </c:pt>
                <c:pt idx="32">
                  <c:v>475.39238472861871</c:v>
                </c:pt>
                <c:pt idx="33">
                  <c:v>476.96561575190299</c:v>
                </c:pt>
                <c:pt idx="34">
                  <c:v>478.58245555672329</c:v>
                </c:pt>
                <c:pt idx="35">
                  <c:v>480.24247231878417</c:v>
                </c:pt>
                <c:pt idx="36">
                  <c:v>481.94522200346455</c:v>
                </c:pt>
                <c:pt idx="37">
                  <c:v>483.69024843086481</c:v>
                </c:pt>
                <c:pt idx="38">
                  <c:v>485.47708334344225</c:v>
                </c:pt>
                <c:pt idx="39">
                  <c:v>487.30524647628226</c:v>
                </c:pt>
                <c:pt idx="40">
                  <c:v>489.17424563007535</c:v>
                </c:pt>
                <c:pt idx="41">
                  <c:v>491.08357674681974</c:v>
                </c:pt>
                <c:pt idx="42">
                  <c:v>493.03272398835452</c:v>
                </c:pt>
                <c:pt idx="43">
                  <c:v>495.0211598177284</c:v>
                </c:pt>
                <c:pt idx="44">
                  <c:v>497.04834508349632</c:v>
                </c:pt>
                <c:pt idx="45">
                  <c:v>499.11372910698992</c:v>
                </c:pt>
                <c:pt idx="46">
                  <c:v>501.21674977259318</c:v>
                </c:pt>
                <c:pt idx="47">
                  <c:v>503.3568336211365</c:v>
                </c:pt>
                <c:pt idx="48">
                  <c:v>505.53339594639874</c:v>
                </c:pt>
                <c:pt idx="49">
                  <c:v>507.74584089481505</c:v>
                </c:pt>
                <c:pt idx="50">
                  <c:v>509.99356156843896</c:v>
                </c:pt>
                <c:pt idx="51">
                  <c:v>512.27594013121325</c:v>
                </c:pt>
                <c:pt idx="52">
                  <c:v>514.59234791858489</c:v>
                </c:pt>
                <c:pt idx="53">
                  <c:v>516.94214555055896</c:v>
                </c:pt>
                <c:pt idx="54">
                  <c:v>519.32468304819577</c:v>
                </c:pt>
                <c:pt idx="55">
                  <c:v>521.73929995365324</c:v>
                </c:pt>
                <c:pt idx="56">
                  <c:v>524.18532545378912</c:v>
                </c:pt>
                <c:pt idx="57">
                  <c:v>526.66207850739102</c:v>
                </c:pt>
                <c:pt idx="58">
                  <c:v>529.16886797608095</c:v>
                </c:pt>
                <c:pt idx="59">
                  <c:v>531.70499275894963</c:v>
                </c:pt>
                <c:pt idx="60">
                  <c:v>534.26974193094793</c:v>
                </c:pt>
                <c:pt idx="61">
                  <c:v>536.86239488511364</c:v>
                </c:pt>
                <c:pt idx="62">
                  <c:v>539.48222147864726</c:v>
                </c:pt>
                <c:pt idx="63">
                  <c:v>542.12848218289855</c:v>
                </c:pt>
                <c:pt idx="64">
                  <c:v>544.80042823729673</c:v>
                </c:pt>
                <c:pt idx="65">
                  <c:v>547.49730180727056</c:v>
                </c:pt>
                <c:pt idx="66">
                  <c:v>550.21833614618845</c:v>
                </c:pt>
                <c:pt idx="67">
                  <c:v>552.96275576136031</c:v>
                </c:pt>
                <c:pt idx="68">
                  <c:v>555.72977658412856</c:v>
                </c:pt>
                <c:pt idx="69">
                  <c:v>558.51860614408724</c:v>
                </c:pt>
                <c:pt idx="70">
                  <c:v>561.32844374745036</c:v>
                </c:pt>
                <c:pt idx="71">
                  <c:v>564.15848065959744</c:v>
                </c:pt>
                <c:pt idx="72">
                  <c:v>567.00790029182099</c:v>
                </c:pt>
                <c:pt idx="73">
                  <c:v>569.87587839230491</c:v>
                </c:pt>
                <c:pt idx="74">
                  <c:v>572.76158324132393</c:v>
                </c:pt>
                <c:pt idx="75">
                  <c:v>575.66417585072122</c:v>
                </c:pt>
                <c:pt idx="76">
                  <c:v>578.58281016763976</c:v>
                </c:pt>
                <c:pt idx="77">
                  <c:v>581.51663328252835</c:v>
                </c:pt>
                <c:pt idx="78">
                  <c:v>584.46478564143854</c:v>
                </c:pt>
                <c:pt idx="79">
                  <c:v>587.42640126259357</c:v>
                </c:pt>
                <c:pt idx="80">
                  <c:v>590.40060795725549</c:v>
                </c:pt>
                <c:pt idx="81">
                  <c:v>593.38652755484691</c:v>
                </c:pt>
                <c:pt idx="82">
                  <c:v>596.38327613235833</c:v>
                </c:pt>
                <c:pt idx="83">
                  <c:v>599.38996424801098</c:v>
                </c:pt>
                <c:pt idx="84">
                  <c:v>602.40569717914696</c:v>
                </c:pt>
                <c:pt idx="85">
                  <c:v>605.42957516435126</c:v>
                </c:pt>
                <c:pt idx="86">
                  <c:v>608.46069364975483</c:v>
                </c:pt>
                <c:pt idx="87">
                  <c:v>611.49814353952388</c:v>
                </c:pt>
                <c:pt idx="88">
                  <c:v>614.54101145045934</c:v>
                </c:pt>
                <c:pt idx="89">
                  <c:v>617.58837997071259</c:v>
                </c:pt>
                <c:pt idx="90">
                  <c:v>620.63932792254036</c:v>
                </c:pt>
                <c:pt idx="91">
                  <c:v>623.69293062908309</c:v>
                </c:pt>
                <c:pt idx="92">
                  <c:v>626.74826018509066</c:v>
                </c:pt>
                <c:pt idx="93">
                  <c:v>629.80438573155789</c:v>
                </c:pt>
                <c:pt idx="94">
                  <c:v>632.8603737342055</c:v>
                </c:pt>
                <c:pt idx="95">
                  <c:v>635.9152882657354</c:v>
                </c:pt>
                <c:pt idx="96">
                  <c:v>638.96819129180403</c:v>
                </c:pt>
                <c:pt idx="97">
                  <c:v>642.01814296063094</c:v>
                </c:pt>
                <c:pt idx="98">
                  <c:v>645.0642018961662</c:v>
                </c:pt>
                <c:pt idx="99">
                  <c:v>648.10542549473303</c:v>
                </c:pt>
                <c:pt idx="100">
                  <c:v>651.14087022506192</c:v>
                </c:pt>
                <c:pt idx="101">
                  <c:v>654.16959193161892</c:v>
                </c:pt>
                <c:pt idx="102">
                  <c:v>657.19064614112904</c:v>
                </c:pt>
                <c:pt idx="103">
                  <c:v>660.20308837219545</c:v>
                </c:pt>
                <c:pt idx="104">
                  <c:v>663.20597444791019</c:v>
                </c:pt>
                <c:pt idx="105">
                  <c:v>666.19836081133326</c:v>
                </c:pt>
                <c:pt idx="106">
                  <c:v>669.17930484373574</c:v>
                </c:pt>
                <c:pt idx="107">
                  <c:v>672.14786518547135</c:v>
                </c:pt>
                <c:pt idx="108">
                  <c:v>675.1031020593673</c:v>
                </c:pt>
                <c:pt idx="109">
                  <c:v>678.04407759648348</c:v>
                </c:pt>
                <c:pt idx="110">
                  <c:v>680.96985616411621</c:v>
                </c:pt>
                <c:pt idx="111">
                  <c:v>683.87950469590396</c:v>
                </c:pt>
                <c:pt idx="112">
                  <c:v>686.77209302388746</c:v>
                </c:pt>
                <c:pt idx="113">
                  <c:v>689.64669421237431</c:v>
                </c:pt>
                <c:pt idx="114">
                  <c:v>692.50238489344883</c:v>
                </c:pt>
                <c:pt idx="115">
                  <c:v>695.33824560398625</c:v>
                </c:pt>
                <c:pt idx="116">
                  <c:v>698.15336112398381</c:v>
                </c:pt>
                <c:pt idx="117">
                  <c:v>700.94682081605879</c:v>
                </c:pt>
                <c:pt idx="118">
                  <c:v>703.71771896593418</c:v>
                </c:pt>
                <c:pt idx="119">
                  <c:v>706.4651551237439</c:v>
                </c:pt>
                <c:pt idx="120">
                  <c:v>709.18823444596637</c:v>
                </c:pt>
                <c:pt idx="121">
                  <c:v>711.88606803781931</c:v>
                </c:pt>
                <c:pt idx="122">
                  <c:v>714.55777329591365</c:v>
                </c:pt>
                <c:pt idx="123">
                  <c:v>717.20247425099024</c:v>
                </c:pt>
                <c:pt idx="124">
                  <c:v>719.81930191053834</c:v>
                </c:pt>
                <c:pt idx="125">
                  <c:v>722.40739460109853</c:v>
                </c:pt>
                <c:pt idx="126">
                  <c:v>724.96589831005986</c:v>
                </c:pt>
                <c:pt idx="127">
                  <c:v>727.49396702674039</c:v>
                </c:pt>
                <c:pt idx="128">
                  <c:v>729.99076308254826</c:v>
                </c:pt>
                <c:pt idx="129">
                  <c:v>732.45545749002395</c:v>
                </c:pt>
                <c:pt idx="130">
                  <c:v>734.88723028054119</c:v>
                </c:pt>
                <c:pt idx="131">
                  <c:v>737.28527084047164</c:v>
                </c:pt>
                <c:pt idx="132">
                  <c:v>739.64877824557971</c:v>
                </c:pt>
                <c:pt idx="133">
                  <c:v>741.97696159346197</c:v>
                </c:pt>
                <c:pt idx="134">
                  <c:v>744.26904033378287</c:v>
                </c:pt>
                <c:pt idx="135">
                  <c:v>746.52424459611029</c:v>
                </c:pt>
                <c:pt idx="136">
                  <c:v>748.74181551513539</c:v>
                </c:pt>
                <c:pt idx="137">
                  <c:v>750.92100555303932</c:v>
                </c:pt>
                <c:pt idx="138">
                  <c:v>753.06107881880598</c:v>
                </c:pt>
                <c:pt idx="139">
                  <c:v>755.16131138425226</c:v>
                </c:pt>
                <c:pt idx="140">
                  <c:v>757.22099159656045</c:v>
                </c:pt>
                <c:pt idx="141">
                  <c:v>759.23942038708992</c:v>
                </c:pt>
                <c:pt idx="142">
                  <c:v>761.21591157625335</c:v>
                </c:pt>
                <c:pt idx="143">
                  <c:v>763.14979217423843</c:v>
                </c:pt>
                <c:pt idx="144">
                  <c:v>765.0404026773549</c:v>
                </c:pt>
                <c:pt idx="145">
                  <c:v>766.88709735979864</c:v>
                </c:pt>
                <c:pt idx="146">
                  <c:v>768.68924456061541</c:v>
                </c:pt>
                <c:pt idx="147">
                  <c:v>770.44622696564329</c:v>
                </c:pt>
                <c:pt idx="148">
                  <c:v>772.1574418842456</c:v>
                </c:pt>
                <c:pt idx="149">
                  <c:v>773.8223015206022</c:v>
                </c:pt>
                <c:pt idx="150">
                  <c:v>775.44023323936653</c:v>
                </c:pt>
                <c:pt idx="151">
                  <c:v>777.01067982549102</c:v>
                </c:pt>
                <c:pt idx="152">
                  <c:v>778.53309973801333</c:v>
                </c:pt>
                <c:pt idx="153">
                  <c:v>780.0069673575972</c:v>
                </c:pt>
                <c:pt idx="154">
                  <c:v>781.43177322766951</c:v>
                </c:pt>
                <c:pt idx="155">
                  <c:v>782.80702428892164</c:v>
                </c:pt>
                <c:pt idx="156">
                  <c:v>784.1322441070306</c:v>
                </c:pt>
                <c:pt idx="157">
                  <c:v>785.40697309339339</c:v>
                </c:pt>
                <c:pt idx="158">
                  <c:v>786.63076871870362</c:v>
                </c:pt>
                <c:pt idx="159">
                  <c:v>787.80320571921584</c:v>
                </c:pt>
                <c:pt idx="160">
                  <c:v>788.92387629551013</c:v>
                </c:pt>
                <c:pt idx="161">
                  <c:v>789.99239030361059</c:v>
                </c:pt>
                <c:pt idx="162">
                  <c:v>791.00837543829948</c:v>
                </c:pt>
                <c:pt idx="163">
                  <c:v>791.9714774084805</c:v>
                </c:pt>
                <c:pt idx="164">
                  <c:v>792.88136010443031</c:v>
                </c:pt>
                <c:pt idx="165">
                  <c:v>793.73770575684193</c:v>
                </c:pt>
                <c:pt idx="166">
                  <c:v>794.54021508747519</c:v>
                </c:pt>
                <c:pt idx="167">
                  <c:v>795.28860745133443</c:v>
                </c:pt>
                <c:pt idx="168">
                  <c:v>795.9826209702378</c:v>
                </c:pt>
                <c:pt idx="169">
                  <c:v>796.62201265765998</c:v>
                </c:pt>
                <c:pt idx="170">
                  <c:v>797.20655853476183</c:v>
                </c:pt>
                <c:pt idx="171">
                  <c:v>797.7360537374916</c:v>
                </c:pt>
                <c:pt idx="172">
                  <c:v>798.21031261468761</c:v>
                </c:pt>
                <c:pt idx="173">
                  <c:v>798.62916881707861</c:v>
                </c:pt>
                <c:pt idx="174">
                  <c:v>798.99247537712836</c:v>
                </c:pt>
                <c:pt idx="175">
                  <c:v>799.30010477964061</c:v>
                </c:pt>
                <c:pt idx="176">
                  <c:v>799.55194902306903</c:v>
                </c:pt>
                <c:pt idx="177">
                  <c:v>799.74791967149304</c:v>
                </c:pt>
                <c:pt idx="178">
                  <c:v>799.8879478971885</c:v>
                </c:pt>
                <c:pt idx="179">
                  <c:v>799.97198451379336</c:v>
                </c:pt>
                <c:pt idx="180">
                  <c:v>800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0-D72A-49BC-B8D2-2BEBE20E9CD0}"/>
            </c:ext>
          </c:extLst>
        </c:ser>
        <c:ser>
          <c:idx val="3"/>
          <c:order val="3"/>
          <c:spPr>
            <a:ln w="12700">
              <a:solidFill>
                <a:srgbClr val="000090"/>
              </a:solidFill>
              <a:prstDash val="solid"/>
            </a:ln>
          </c:spPr>
          <c:marker>
            <c:symbol val="none"/>
          </c:marker>
          <c:cat>
            <c:numRef>
              <c:f>'Orbital Mechanics Example'!$I$28:$I$208</c:f>
              <c:numCache>
                <c:formatCode>0</c:formatCode>
                <c:ptCount val="181"/>
                <c:pt idx="0">
                  <c:v>450.00000000000091</c:v>
                </c:pt>
                <c:pt idx="1">
                  <c:v>450.02535743268163</c:v>
                </c:pt>
                <c:pt idx="2">
                  <c:v>450.10142313316919</c:v>
                </c:pt>
                <c:pt idx="3">
                  <c:v>450.22817730955921</c:v>
                </c:pt>
                <c:pt idx="4">
                  <c:v>450.40558697788128</c:v>
                </c:pt>
                <c:pt idx="5">
                  <c:v>450.63360596592156</c:v>
                </c:pt>
                <c:pt idx="6">
                  <c:v>450.91217491856787</c:v>
                </c:pt>
                <c:pt idx="7">
                  <c:v>451.24122130470096</c:v>
                </c:pt>
                <c:pt idx="8">
                  <c:v>451.62065942562822</c:v>
                </c:pt>
                <c:pt idx="9">
                  <c:v>452.05039042508815</c:v>
                </c:pt>
                <c:pt idx="10">
                  <c:v>452.53030230081094</c:v>
                </c:pt>
                <c:pt idx="11">
                  <c:v>453.06026991767703</c:v>
                </c:pt>
                <c:pt idx="12">
                  <c:v>453.64015502247548</c:v>
                </c:pt>
                <c:pt idx="13">
                  <c:v>454.26980626028035</c:v>
                </c:pt>
                <c:pt idx="14">
                  <c:v>454.9490591924723</c:v>
                </c:pt>
                <c:pt idx="15">
                  <c:v>455.67773631641376</c:v>
                </c:pt>
                <c:pt idx="16">
                  <c:v>456.45564708682741</c:v>
                </c:pt>
                <c:pt idx="17">
                  <c:v>457.28258793885925</c:v>
                </c:pt>
                <c:pt idx="18">
                  <c:v>458.15834231291228</c:v>
                </c:pt>
                <c:pt idx="19">
                  <c:v>459.08268068122197</c:v>
                </c:pt>
                <c:pt idx="20">
                  <c:v>460.05536057623794</c:v>
                </c:pt>
                <c:pt idx="21">
                  <c:v>461.07612662084466</c:v>
                </c:pt>
                <c:pt idx="22">
                  <c:v>462.14471056043203</c:v>
                </c:pt>
                <c:pt idx="23">
                  <c:v>463.26083129687049</c:v>
                </c:pt>
                <c:pt idx="24">
                  <c:v>464.42419492443059</c:v>
                </c:pt>
                <c:pt idx="25">
                  <c:v>465.63449476765982</c:v>
                </c:pt>
                <c:pt idx="26">
                  <c:v>466.89141142129392</c:v>
                </c:pt>
                <c:pt idx="27">
                  <c:v>468.19461279220286</c:v>
                </c:pt>
                <c:pt idx="28">
                  <c:v>469.54375414345668</c:v>
                </c:pt>
                <c:pt idx="29">
                  <c:v>470.93847814050878</c:v>
                </c:pt>
                <c:pt idx="30">
                  <c:v>472.37841489959101</c:v>
                </c:pt>
                <c:pt idx="31">
                  <c:v>473.86318203832343</c:v>
                </c:pt>
                <c:pt idx="32">
                  <c:v>475.39238472861871</c:v>
                </c:pt>
                <c:pt idx="33">
                  <c:v>476.96561575190299</c:v>
                </c:pt>
                <c:pt idx="34">
                  <c:v>478.58245555672329</c:v>
                </c:pt>
                <c:pt idx="35">
                  <c:v>480.24247231878417</c:v>
                </c:pt>
                <c:pt idx="36">
                  <c:v>481.94522200346455</c:v>
                </c:pt>
                <c:pt idx="37">
                  <c:v>483.69024843086481</c:v>
                </c:pt>
                <c:pt idx="38">
                  <c:v>485.47708334344225</c:v>
                </c:pt>
                <c:pt idx="39">
                  <c:v>487.30524647628226</c:v>
                </c:pt>
                <c:pt idx="40">
                  <c:v>489.17424563007535</c:v>
                </c:pt>
                <c:pt idx="41">
                  <c:v>491.08357674681974</c:v>
                </c:pt>
                <c:pt idx="42">
                  <c:v>493.03272398835452</c:v>
                </c:pt>
                <c:pt idx="43">
                  <c:v>495.0211598177284</c:v>
                </c:pt>
                <c:pt idx="44">
                  <c:v>497.04834508349632</c:v>
                </c:pt>
                <c:pt idx="45">
                  <c:v>499.11372910698992</c:v>
                </c:pt>
                <c:pt idx="46">
                  <c:v>501.21674977259318</c:v>
                </c:pt>
                <c:pt idx="47">
                  <c:v>503.3568336211365</c:v>
                </c:pt>
                <c:pt idx="48">
                  <c:v>505.53339594639874</c:v>
                </c:pt>
                <c:pt idx="49">
                  <c:v>507.74584089481505</c:v>
                </c:pt>
                <c:pt idx="50">
                  <c:v>509.99356156843896</c:v>
                </c:pt>
                <c:pt idx="51">
                  <c:v>512.27594013121325</c:v>
                </c:pt>
                <c:pt idx="52">
                  <c:v>514.59234791858489</c:v>
                </c:pt>
                <c:pt idx="53">
                  <c:v>516.94214555055896</c:v>
                </c:pt>
                <c:pt idx="54">
                  <c:v>519.32468304819577</c:v>
                </c:pt>
                <c:pt idx="55">
                  <c:v>521.73929995365324</c:v>
                </c:pt>
                <c:pt idx="56">
                  <c:v>524.18532545378912</c:v>
                </c:pt>
                <c:pt idx="57">
                  <c:v>526.66207850739102</c:v>
                </c:pt>
                <c:pt idx="58">
                  <c:v>529.16886797608095</c:v>
                </c:pt>
                <c:pt idx="59">
                  <c:v>531.70499275894963</c:v>
                </c:pt>
                <c:pt idx="60">
                  <c:v>534.26974193094793</c:v>
                </c:pt>
                <c:pt idx="61">
                  <c:v>536.86239488511364</c:v>
                </c:pt>
                <c:pt idx="62">
                  <c:v>539.48222147864726</c:v>
                </c:pt>
                <c:pt idx="63">
                  <c:v>542.12848218289855</c:v>
                </c:pt>
                <c:pt idx="64">
                  <c:v>544.80042823729673</c:v>
                </c:pt>
                <c:pt idx="65">
                  <c:v>547.49730180727056</c:v>
                </c:pt>
                <c:pt idx="66">
                  <c:v>550.21833614618845</c:v>
                </c:pt>
                <c:pt idx="67">
                  <c:v>552.96275576136031</c:v>
                </c:pt>
                <c:pt idx="68">
                  <c:v>555.72977658412856</c:v>
                </c:pt>
                <c:pt idx="69">
                  <c:v>558.51860614408724</c:v>
                </c:pt>
                <c:pt idx="70">
                  <c:v>561.32844374745036</c:v>
                </c:pt>
                <c:pt idx="71">
                  <c:v>564.15848065959744</c:v>
                </c:pt>
                <c:pt idx="72">
                  <c:v>567.00790029182099</c:v>
                </c:pt>
                <c:pt idx="73">
                  <c:v>569.87587839230491</c:v>
                </c:pt>
                <c:pt idx="74">
                  <c:v>572.76158324132393</c:v>
                </c:pt>
                <c:pt idx="75">
                  <c:v>575.66417585072122</c:v>
                </c:pt>
                <c:pt idx="76">
                  <c:v>578.58281016763976</c:v>
                </c:pt>
                <c:pt idx="77">
                  <c:v>581.51663328252835</c:v>
                </c:pt>
                <c:pt idx="78">
                  <c:v>584.46478564143854</c:v>
                </c:pt>
                <c:pt idx="79">
                  <c:v>587.42640126259357</c:v>
                </c:pt>
                <c:pt idx="80">
                  <c:v>590.40060795725549</c:v>
                </c:pt>
                <c:pt idx="81">
                  <c:v>593.38652755484691</c:v>
                </c:pt>
                <c:pt idx="82">
                  <c:v>596.38327613235833</c:v>
                </c:pt>
                <c:pt idx="83">
                  <c:v>599.38996424801098</c:v>
                </c:pt>
                <c:pt idx="84">
                  <c:v>602.40569717914696</c:v>
                </c:pt>
                <c:pt idx="85">
                  <c:v>605.42957516435126</c:v>
                </c:pt>
                <c:pt idx="86">
                  <c:v>608.46069364975483</c:v>
                </c:pt>
                <c:pt idx="87">
                  <c:v>611.49814353952388</c:v>
                </c:pt>
                <c:pt idx="88">
                  <c:v>614.54101145045934</c:v>
                </c:pt>
                <c:pt idx="89">
                  <c:v>617.58837997071259</c:v>
                </c:pt>
                <c:pt idx="90">
                  <c:v>620.63932792254036</c:v>
                </c:pt>
                <c:pt idx="91">
                  <c:v>623.69293062908309</c:v>
                </c:pt>
                <c:pt idx="92">
                  <c:v>626.74826018509066</c:v>
                </c:pt>
                <c:pt idx="93">
                  <c:v>629.80438573155789</c:v>
                </c:pt>
                <c:pt idx="94">
                  <c:v>632.8603737342055</c:v>
                </c:pt>
                <c:pt idx="95">
                  <c:v>635.9152882657354</c:v>
                </c:pt>
                <c:pt idx="96">
                  <c:v>638.96819129180403</c:v>
                </c:pt>
                <c:pt idx="97">
                  <c:v>642.01814296063094</c:v>
                </c:pt>
                <c:pt idx="98">
                  <c:v>645.0642018961662</c:v>
                </c:pt>
                <c:pt idx="99">
                  <c:v>648.10542549473303</c:v>
                </c:pt>
                <c:pt idx="100">
                  <c:v>651.14087022506192</c:v>
                </c:pt>
                <c:pt idx="101">
                  <c:v>654.16959193161892</c:v>
                </c:pt>
                <c:pt idx="102">
                  <c:v>657.19064614112904</c:v>
                </c:pt>
                <c:pt idx="103">
                  <c:v>660.20308837219545</c:v>
                </c:pt>
                <c:pt idx="104">
                  <c:v>663.20597444791019</c:v>
                </c:pt>
                <c:pt idx="105">
                  <c:v>666.19836081133326</c:v>
                </c:pt>
                <c:pt idx="106">
                  <c:v>669.17930484373574</c:v>
                </c:pt>
                <c:pt idx="107">
                  <c:v>672.14786518547135</c:v>
                </c:pt>
                <c:pt idx="108">
                  <c:v>675.1031020593673</c:v>
                </c:pt>
                <c:pt idx="109">
                  <c:v>678.04407759648348</c:v>
                </c:pt>
                <c:pt idx="110">
                  <c:v>680.96985616411621</c:v>
                </c:pt>
                <c:pt idx="111">
                  <c:v>683.87950469590396</c:v>
                </c:pt>
                <c:pt idx="112">
                  <c:v>686.77209302388746</c:v>
                </c:pt>
                <c:pt idx="113">
                  <c:v>689.64669421237431</c:v>
                </c:pt>
                <c:pt idx="114">
                  <c:v>692.50238489344883</c:v>
                </c:pt>
                <c:pt idx="115">
                  <c:v>695.33824560398625</c:v>
                </c:pt>
                <c:pt idx="116">
                  <c:v>698.15336112398381</c:v>
                </c:pt>
                <c:pt idx="117">
                  <c:v>700.94682081605879</c:v>
                </c:pt>
                <c:pt idx="118">
                  <c:v>703.71771896593418</c:v>
                </c:pt>
                <c:pt idx="119">
                  <c:v>706.4651551237439</c:v>
                </c:pt>
                <c:pt idx="120">
                  <c:v>709.18823444596637</c:v>
                </c:pt>
                <c:pt idx="121">
                  <c:v>711.88606803781931</c:v>
                </c:pt>
                <c:pt idx="122">
                  <c:v>714.55777329591365</c:v>
                </c:pt>
                <c:pt idx="123">
                  <c:v>717.20247425099024</c:v>
                </c:pt>
                <c:pt idx="124">
                  <c:v>719.81930191053834</c:v>
                </c:pt>
                <c:pt idx="125">
                  <c:v>722.40739460109853</c:v>
                </c:pt>
                <c:pt idx="126">
                  <c:v>724.96589831005986</c:v>
                </c:pt>
                <c:pt idx="127">
                  <c:v>727.49396702674039</c:v>
                </c:pt>
                <c:pt idx="128">
                  <c:v>729.99076308254826</c:v>
                </c:pt>
                <c:pt idx="129">
                  <c:v>732.45545749002395</c:v>
                </c:pt>
                <c:pt idx="130">
                  <c:v>734.88723028054119</c:v>
                </c:pt>
                <c:pt idx="131">
                  <c:v>737.28527084047164</c:v>
                </c:pt>
                <c:pt idx="132">
                  <c:v>739.64877824557971</c:v>
                </c:pt>
                <c:pt idx="133">
                  <c:v>741.97696159346197</c:v>
                </c:pt>
                <c:pt idx="134">
                  <c:v>744.26904033378287</c:v>
                </c:pt>
                <c:pt idx="135">
                  <c:v>746.52424459611029</c:v>
                </c:pt>
                <c:pt idx="136">
                  <c:v>748.74181551513539</c:v>
                </c:pt>
                <c:pt idx="137">
                  <c:v>750.92100555303932</c:v>
                </c:pt>
                <c:pt idx="138">
                  <c:v>753.06107881880598</c:v>
                </c:pt>
                <c:pt idx="139">
                  <c:v>755.16131138425226</c:v>
                </c:pt>
                <c:pt idx="140">
                  <c:v>757.22099159656045</c:v>
                </c:pt>
                <c:pt idx="141">
                  <c:v>759.23942038708992</c:v>
                </c:pt>
                <c:pt idx="142">
                  <c:v>761.21591157625335</c:v>
                </c:pt>
                <c:pt idx="143">
                  <c:v>763.14979217423843</c:v>
                </c:pt>
                <c:pt idx="144">
                  <c:v>765.0404026773549</c:v>
                </c:pt>
                <c:pt idx="145">
                  <c:v>766.88709735979864</c:v>
                </c:pt>
                <c:pt idx="146">
                  <c:v>768.68924456061541</c:v>
                </c:pt>
                <c:pt idx="147">
                  <c:v>770.44622696564329</c:v>
                </c:pt>
                <c:pt idx="148">
                  <c:v>772.1574418842456</c:v>
                </c:pt>
                <c:pt idx="149">
                  <c:v>773.8223015206022</c:v>
                </c:pt>
                <c:pt idx="150">
                  <c:v>775.44023323936653</c:v>
                </c:pt>
                <c:pt idx="151">
                  <c:v>777.01067982549102</c:v>
                </c:pt>
                <c:pt idx="152">
                  <c:v>778.53309973801333</c:v>
                </c:pt>
                <c:pt idx="153">
                  <c:v>780.0069673575972</c:v>
                </c:pt>
                <c:pt idx="154">
                  <c:v>781.43177322766951</c:v>
                </c:pt>
                <c:pt idx="155">
                  <c:v>782.80702428892164</c:v>
                </c:pt>
                <c:pt idx="156">
                  <c:v>784.1322441070306</c:v>
                </c:pt>
                <c:pt idx="157">
                  <c:v>785.40697309339339</c:v>
                </c:pt>
                <c:pt idx="158">
                  <c:v>786.63076871870362</c:v>
                </c:pt>
                <c:pt idx="159">
                  <c:v>787.80320571921584</c:v>
                </c:pt>
                <c:pt idx="160">
                  <c:v>788.92387629551013</c:v>
                </c:pt>
                <c:pt idx="161">
                  <c:v>789.99239030361059</c:v>
                </c:pt>
                <c:pt idx="162">
                  <c:v>791.00837543829948</c:v>
                </c:pt>
                <c:pt idx="163">
                  <c:v>791.9714774084805</c:v>
                </c:pt>
                <c:pt idx="164">
                  <c:v>792.88136010443031</c:v>
                </c:pt>
                <c:pt idx="165">
                  <c:v>793.73770575684193</c:v>
                </c:pt>
                <c:pt idx="166">
                  <c:v>794.54021508747519</c:v>
                </c:pt>
                <c:pt idx="167">
                  <c:v>795.28860745133443</c:v>
                </c:pt>
                <c:pt idx="168">
                  <c:v>795.9826209702378</c:v>
                </c:pt>
                <c:pt idx="169">
                  <c:v>796.62201265765998</c:v>
                </c:pt>
                <c:pt idx="170">
                  <c:v>797.20655853476183</c:v>
                </c:pt>
                <c:pt idx="171">
                  <c:v>797.7360537374916</c:v>
                </c:pt>
                <c:pt idx="172">
                  <c:v>798.21031261468761</c:v>
                </c:pt>
                <c:pt idx="173">
                  <c:v>798.62916881707861</c:v>
                </c:pt>
                <c:pt idx="174">
                  <c:v>798.99247537712836</c:v>
                </c:pt>
                <c:pt idx="175">
                  <c:v>799.30010477964061</c:v>
                </c:pt>
                <c:pt idx="176">
                  <c:v>799.55194902306903</c:v>
                </c:pt>
                <c:pt idx="177">
                  <c:v>799.74791967149304</c:v>
                </c:pt>
                <c:pt idx="178">
                  <c:v>799.8879478971885</c:v>
                </c:pt>
                <c:pt idx="179">
                  <c:v>799.97198451379336</c:v>
                </c:pt>
                <c:pt idx="180">
                  <c:v>800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1-D72A-49BC-B8D2-2BEBE20E9CD0}"/>
            </c:ext>
          </c:extLst>
        </c:ser>
        <c:ser>
          <c:idx val="1"/>
          <c:order val="1"/>
          <c:spPr>
            <a:ln w="12700">
              <a:solidFill>
                <a:srgbClr val="000090"/>
              </a:solidFill>
              <a:prstDash val="solid"/>
            </a:ln>
          </c:spPr>
          <c:marker>
            <c:symbol val="none"/>
          </c:marker>
          <c:cat>
            <c:numRef>
              <c:f>'Orbital Mechanics Example'!$I$28:$I$208</c:f>
              <c:numCache>
                <c:formatCode>0</c:formatCode>
                <c:ptCount val="181"/>
                <c:pt idx="0">
                  <c:v>450.00000000000091</c:v>
                </c:pt>
                <c:pt idx="1">
                  <c:v>450.02535743268163</c:v>
                </c:pt>
                <c:pt idx="2">
                  <c:v>450.10142313316919</c:v>
                </c:pt>
                <c:pt idx="3">
                  <c:v>450.22817730955921</c:v>
                </c:pt>
                <c:pt idx="4">
                  <c:v>450.40558697788128</c:v>
                </c:pt>
                <c:pt idx="5">
                  <c:v>450.63360596592156</c:v>
                </c:pt>
                <c:pt idx="6">
                  <c:v>450.91217491856787</c:v>
                </c:pt>
                <c:pt idx="7">
                  <c:v>451.24122130470096</c:v>
                </c:pt>
                <c:pt idx="8">
                  <c:v>451.62065942562822</c:v>
                </c:pt>
                <c:pt idx="9">
                  <c:v>452.05039042508815</c:v>
                </c:pt>
                <c:pt idx="10">
                  <c:v>452.53030230081094</c:v>
                </c:pt>
                <c:pt idx="11">
                  <c:v>453.06026991767703</c:v>
                </c:pt>
                <c:pt idx="12">
                  <c:v>453.64015502247548</c:v>
                </c:pt>
                <c:pt idx="13">
                  <c:v>454.26980626028035</c:v>
                </c:pt>
                <c:pt idx="14">
                  <c:v>454.9490591924723</c:v>
                </c:pt>
                <c:pt idx="15">
                  <c:v>455.67773631641376</c:v>
                </c:pt>
                <c:pt idx="16">
                  <c:v>456.45564708682741</c:v>
                </c:pt>
                <c:pt idx="17">
                  <c:v>457.28258793885925</c:v>
                </c:pt>
                <c:pt idx="18">
                  <c:v>458.15834231291228</c:v>
                </c:pt>
                <c:pt idx="19">
                  <c:v>459.08268068122197</c:v>
                </c:pt>
                <c:pt idx="20">
                  <c:v>460.05536057623794</c:v>
                </c:pt>
                <c:pt idx="21">
                  <c:v>461.07612662084466</c:v>
                </c:pt>
                <c:pt idx="22">
                  <c:v>462.14471056043203</c:v>
                </c:pt>
                <c:pt idx="23">
                  <c:v>463.26083129687049</c:v>
                </c:pt>
                <c:pt idx="24">
                  <c:v>464.42419492443059</c:v>
                </c:pt>
                <c:pt idx="25">
                  <c:v>465.63449476765982</c:v>
                </c:pt>
                <c:pt idx="26">
                  <c:v>466.89141142129392</c:v>
                </c:pt>
                <c:pt idx="27">
                  <c:v>468.19461279220286</c:v>
                </c:pt>
                <c:pt idx="28">
                  <c:v>469.54375414345668</c:v>
                </c:pt>
                <c:pt idx="29">
                  <c:v>470.93847814050878</c:v>
                </c:pt>
                <c:pt idx="30">
                  <c:v>472.37841489959101</c:v>
                </c:pt>
                <c:pt idx="31">
                  <c:v>473.86318203832343</c:v>
                </c:pt>
                <c:pt idx="32">
                  <c:v>475.39238472861871</c:v>
                </c:pt>
                <c:pt idx="33">
                  <c:v>476.96561575190299</c:v>
                </c:pt>
                <c:pt idx="34">
                  <c:v>478.58245555672329</c:v>
                </c:pt>
                <c:pt idx="35">
                  <c:v>480.24247231878417</c:v>
                </c:pt>
                <c:pt idx="36">
                  <c:v>481.94522200346455</c:v>
                </c:pt>
                <c:pt idx="37">
                  <c:v>483.69024843086481</c:v>
                </c:pt>
                <c:pt idx="38">
                  <c:v>485.47708334344225</c:v>
                </c:pt>
                <c:pt idx="39">
                  <c:v>487.30524647628226</c:v>
                </c:pt>
                <c:pt idx="40">
                  <c:v>489.17424563007535</c:v>
                </c:pt>
                <c:pt idx="41">
                  <c:v>491.08357674681974</c:v>
                </c:pt>
                <c:pt idx="42">
                  <c:v>493.03272398835452</c:v>
                </c:pt>
                <c:pt idx="43">
                  <c:v>495.0211598177284</c:v>
                </c:pt>
                <c:pt idx="44">
                  <c:v>497.04834508349632</c:v>
                </c:pt>
                <c:pt idx="45">
                  <c:v>499.11372910698992</c:v>
                </c:pt>
                <c:pt idx="46">
                  <c:v>501.21674977259318</c:v>
                </c:pt>
                <c:pt idx="47">
                  <c:v>503.3568336211365</c:v>
                </c:pt>
                <c:pt idx="48">
                  <c:v>505.53339594639874</c:v>
                </c:pt>
                <c:pt idx="49">
                  <c:v>507.74584089481505</c:v>
                </c:pt>
                <c:pt idx="50">
                  <c:v>509.99356156843896</c:v>
                </c:pt>
                <c:pt idx="51">
                  <c:v>512.27594013121325</c:v>
                </c:pt>
                <c:pt idx="52">
                  <c:v>514.59234791858489</c:v>
                </c:pt>
                <c:pt idx="53">
                  <c:v>516.94214555055896</c:v>
                </c:pt>
                <c:pt idx="54">
                  <c:v>519.32468304819577</c:v>
                </c:pt>
                <c:pt idx="55">
                  <c:v>521.73929995365324</c:v>
                </c:pt>
                <c:pt idx="56">
                  <c:v>524.18532545378912</c:v>
                </c:pt>
                <c:pt idx="57">
                  <c:v>526.66207850739102</c:v>
                </c:pt>
                <c:pt idx="58">
                  <c:v>529.16886797608095</c:v>
                </c:pt>
                <c:pt idx="59">
                  <c:v>531.70499275894963</c:v>
                </c:pt>
                <c:pt idx="60">
                  <c:v>534.26974193094793</c:v>
                </c:pt>
                <c:pt idx="61">
                  <c:v>536.86239488511364</c:v>
                </c:pt>
                <c:pt idx="62">
                  <c:v>539.48222147864726</c:v>
                </c:pt>
                <c:pt idx="63">
                  <c:v>542.12848218289855</c:v>
                </c:pt>
                <c:pt idx="64">
                  <c:v>544.80042823729673</c:v>
                </c:pt>
                <c:pt idx="65">
                  <c:v>547.49730180727056</c:v>
                </c:pt>
                <c:pt idx="66">
                  <c:v>550.21833614618845</c:v>
                </c:pt>
                <c:pt idx="67">
                  <c:v>552.96275576136031</c:v>
                </c:pt>
                <c:pt idx="68">
                  <c:v>555.72977658412856</c:v>
                </c:pt>
                <c:pt idx="69">
                  <c:v>558.51860614408724</c:v>
                </c:pt>
                <c:pt idx="70">
                  <c:v>561.32844374745036</c:v>
                </c:pt>
                <c:pt idx="71">
                  <c:v>564.15848065959744</c:v>
                </c:pt>
                <c:pt idx="72">
                  <c:v>567.00790029182099</c:v>
                </c:pt>
                <c:pt idx="73">
                  <c:v>569.87587839230491</c:v>
                </c:pt>
                <c:pt idx="74">
                  <c:v>572.76158324132393</c:v>
                </c:pt>
                <c:pt idx="75">
                  <c:v>575.66417585072122</c:v>
                </c:pt>
                <c:pt idx="76">
                  <c:v>578.58281016763976</c:v>
                </c:pt>
                <c:pt idx="77">
                  <c:v>581.51663328252835</c:v>
                </c:pt>
                <c:pt idx="78">
                  <c:v>584.46478564143854</c:v>
                </c:pt>
                <c:pt idx="79">
                  <c:v>587.42640126259357</c:v>
                </c:pt>
                <c:pt idx="80">
                  <c:v>590.40060795725549</c:v>
                </c:pt>
                <c:pt idx="81">
                  <c:v>593.38652755484691</c:v>
                </c:pt>
                <c:pt idx="82">
                  <c:v>596.38327613235833</c:v>
                </c:pt>
                <c:pt idx="83">
                  <c:v>599.38996424801098</c:v>
                </c:pt>
                <c:pt idx="84">
                  <c:v>602.40569717914696</c:v>
                </c:pt>
                <c:pt idx="85">
                  <c:v>605.42957516435126</c:v>
                </c:pt>
                <c:pt idx="86">
                  <c:v>608.46069364975483</c:v>
                </c:pt>
                <c:pt idx="87">
                  <c:v>611.49814353952388</c:v>
                </c:pt>
                <c:pt idx="88">
                  <c:v>614.54101145045934</c:v>
                </c:pt>
                <c:pt idx="89">
                  <c:v>617.58837997071259</c:v>
                </c:pt>
                <c:pt idx="90">
                  <c:v>620.63932792254036</c:v>
                </c:pt>
                <c:pt idx="91">
                  <c:v>623.69293062908309</c:v>
                </c:pt>
                <c:pt idx="92">
                  <c:v>626.74826018509066</c:v>
                </c:pt>
                <c:pt idx="93">
                  <c:v>629.80438573155789</c:v>
                </c:pt>
                <c:pt idx="94">
                  <c:v>632.8603737342055</c:v>
                </c:pt>
                <c:pt idx="95">
                  <c:v>635.9152882657354</c:v>
                </c:pt>
                <c:pt idx="96">
                  <c:v>638.96819129180403</c:v>
                </c:pt>
                <c:pt idx="97">
                  <c:v>642.01814296063094</c:v>
                </c:pt>
                <c:pt idx="98">
                  <c:v>645.0642018961662</c:v>
                </c:pt>
                <c:pt idx="99">
                  <c:v>648.10542549473303</c:v>
                </c:pt>
                <c:pt idx="100">
                  <c:v>651.14087022506192</c:v>
                </c:pt>
                <c:pt idx="101">
                  <c:v>654.16959193161892</c:v>
                </c:pt>
                <c:pt idx="102">
                  <c:v>657.19064614112904</c:v>
                </c:pt>
                <c:pt idx="103">
                  <c:v>660.20308837219545</c:v>
                </c:pt>
                <c:pt idx="104">
                  <c:v>663.20597444791019</c:v>
                </c:pt>
                <c:pt idx="105">
                  <c:v>666.19836081133326</c:v>
                </c:pt>
                <c:pt idx="106">
                  <c:v>669.17930484373574</c:v>
                </c:pt>
                <c:pt idx="107">
                  <c:v>672.14786518547135</c:v>
                </c:pt>
                <c:pt idx="108">
                  <c:v>675.1031020593673</c:v>
                </c:pt>
                <c:pt idx="109">
                  <c:v>678.04407759648348</c:v>
                </c:pt>
                <c:pt idx="110">
                  <c:v>680.96985616411621</c:v>
                </c:pt>
                <c:pt idx="111">
                  <c:v>683.87950469590396</c:v>
                </c:pt>
                <c:pt idx="112">
                  <c:v>686.77209302388746</c:v>
                </c:pt>
                <c:pt idx="113">
                  <c:v>689.64669421237431</c:v>
                </c:pt>
                <c:pt idx="114">
                  <c:v>692.50238489344883</c:v>
                </c:pt>
                <c:pt idx="115">
                  <c:v>695.33824560398625</c:v>
                </c:pt>
                <c:pt idx="116">
                  <c:v>698.15336112398381</c:v>
                </c:pt>
                <c:pt idx="117">
                  <c:v>700.94682081605879</c:v>
                </c:pt>
                <c:pt idx="118">
                  <c:v>703.71771896593418</c:v>
                </c:pt>
                <c:pt idx="119">
                  <c:v>706.4651551237439</c:v>
                </c:pt>
                <c:pt idx="120">
                  <c:v>709.18823444596637</c:v>
                </c:pt>
                <c:pt idx="121">
                  <c:v>711.88606803781931</c:v>
                </c:pt>
                <c:pt idx="122">
                  <c:v>714.55777329591365</c:v>
                </c:pt>
                <c:pt idx="123">
                  <c:v>717.20247425099024</c:v>
                </c:pt>
                <c:pt idx="124">
                  <c:v>719.81930191053834</c:v>
                </c:pt>
                <c:pt idx="125">
                  <c:v>722.40739460109853</c:v>
                </c:pt>
                <c:pt idx="126">
                  <c:v>724.96589831005986</c:v>
                </c:pt>
                <c:pt idx="127">
                  <c:v>727.49396702674039</c:v>
                </c:pt>
                <c:pt idx="128">
                  <c:v>729.99076308254826</c:v>
                </c:pt>
                <c:pt idx="129">
                  <c:v>732.45545749002395</c:v>
                </c:pt>
                <c:pt idx="130">
                  <c:v>734.88723028054119</c:v>
                </c:pt>
                <c:pt idx="131">
                  <c:v>737.28527084047164</c:v>
                </c:pt>
                <c:pt idx="132">
                  <c:v>739.64877824557971</c:v>
                </c:pt>
                <c:pt idx="133">
                  <c:v>741.97696159346197</c:v>
                </c:pt>
                <c:pt idx="134">
                  <c:v>744.26904033378287</c:v>
                </c:pt>
                <c:pt idx="135">
                  <c:v>746.52424459611029</c:v>
                </c:pt>
                <c:pt idx="136">
                  <c:v>748.74181551513539</c:v>
                </c:pt>
                <c:pt idx="137">
                  <c:v>750.92100555303932</c:v>
                </c:pt>
                <c:pt idx="138">
                  <c:v>753.06107881880598</c:v>
                </c:pt>
                <c:pt idx="139">
                  <c:v>755.16131138425226</c:v>
                </c:pt>
                <c:pt idx="140">
                  <c:v>757.22099159656045</c:v>
                </c:pt>
                <c:pt idx="141">
                  <c:v>759.23942038708992</c:v>
                </c:pt>
                <c:pt idx="142">
                  <c:v>761.21591157625335</c:v>
                </c:pt>
                <c:pt idx="143">
                  <c:v>763.14979217423843</c:v>
                </c:pt>
                <c:pt idx="144">
                  <c:v>765.0404026773549</c:v>
                </c:pt>
                <c:pt idx="145">
                  <c:v>766.88709735979864</c:v>
                </c:pt>
                <c:pt idx="146">
                  <c:v>768.68924456061541</c:v>
                </c:pt>
                <c:pt idx="147">
                  <c:v>770.44622696564329</c:v>
                </c:pt>
                <c:pt idx="148">
                  <c:v>772.1574418842456</c:v>
                </c:pt>
                <c:pt idx="149">
                  <c:v>773.8223015206022</c:v>
                </c:pt>
                <c:pt idx="150">
                  <c:v>775.44023323936653</c:v>
                </c:pt>
                <c:pt idx="151">
                  <c:v>777.01067982549102</c:v>
                </c:pt>
                <c:pt idx="152">
                  <c:v>778.53309973801333</c:v>
                </c:pt>
                <c:pt idx="153">
                  <c:v>780.0069673575972</c:v>
                </c:pt>
                <c:pt idx="154">
                  <c:v>781.43177322766951</c:v>
                </c:pt>
                <c:pt idx="155">
                  <c:v>782.80702428892164</c:v>
                </c:pt>
                <c:pt idx="156">
                  <c:v>784.1322441070306</c:v>
                </c:pt>
                <c:pt idx="157">
                  <c:v>785.40697309339339</c:v>
                </c:pt>
                <c:pt idx="158">
                  <c:v>786.63076871870362</c:v>
                </c:pt>
                <c:pt idx="159">
                  <c:v>787.80320571921584</c:v>
                </c:pt>
                <c:pt idx="160">
                  <c:v>788.92387629551013</c:v>
                </c:pt>
                <c:pt idx="161">
                  <c:v>789.99239030361059</c:v>
                </c:pt>
                <c:pt idx="162">
                  <c:v>791.00837543829948</c:v>
                </c:pt>
                <c:pt idx="163">
                  <c:v>791.9714774084805</c:v>
                </c:pt>
                <c:pt idx="164">
                  <c:v>792.88136010443031</c:v>
                </c:pt>
                <c:pt idx="165">
                  <c:v>793.73770575684193</c:v>
                </c:pt>
                <c:pt idx="166">
                  <c:v>794.54021508747519</c:v>
                </c:pt>
                <c:pt idx="167">
                  <c:v>795.28860745133443</c:v>
                </c:pt>
                <c:pt idx="168">
                  <c:v>795.9826209702378</c:v>
                </c:pt>
                <c:pt idx="169">
                  <c:v>796.62201265765998</c:v>
                </c:pt>
                <c:pt idx="170">
                  <c:v>797.20655853476183</c:v>
                </c:pt>
                <c:pt idx="171">
                  <c:v>797.7360537374916</c:v>
                </c:pt>
                <c:pt idx="172">
                  <c:v>798.21031261468761</c:v>
                </c:pt>
                <c:pt idx="173">
                  <c:v>798.62916881707861</c:v>
                </c:pt>
                <c:pt idx="174">
                  <c:v>798.99247537712836</c:v>
                </c:pt>
                <c:pt idx="175">
                  <c:v>799.30010477964061</c:v>
                </c:pt>
                <c:pt idx="176">
                  <c:v>799.55194902306903</c:v>
                </c:pt>
                <c:pt idx="177">
                  <c:v>799.74791967149304</c:v>
                </c:pt>
                <c:pt idx="178">
                  <c:v>799.8879478971885</c:v>
                </c:pt>
                <c:pt idx="179">
                  <c:v>799.97198451379336</c:v>
                </c:pt>
                <c:pt idx="180">
                  <c:v>800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2-D72A-49BC-B8D2-2BEBE20E9CD0}"/>
            </c:ext>
          </c:extLst>
        </c:ser>
        <c:ser>
          <c:idx val="0"/>
          <c:order val="0"/>
          <c:spPr>
            <a:ln w="12700">
              <a:solidFill>
                <a:srgbClr val="000090"/>
              </a:solidFill>
              <a:prstDash val="solid"/>
            </a:ln>
          </c:spPr>
          <c:marker>
            <c:symbol val="none"/>
          </c:marker>
          <c:cat>
            <c:numRef>
              <c:f>'Orbital Mechanics Example'!$I$28:$I$208</c:f>
              <c:numCache>
                <c:formatCode>0</c:formatCode>
                <c:ptCount val="181"/>
                <c:pt idx="0">
                  <c:v>450.00000000000091</c:v>
                </c:pt>
                <c:pt idx="1">
                  <c:v>450.02535743268163</c:v>
                </c:pt>
                <c:pt idx="2">
                  <c:v>450.10142313316919</c:v>
                </c:pt>
                <c:pt idx="3">
                  <c:v>450.22817730955921</c:v>
                </c:pt>
                <c:pt idx="4">
                  <c:v>450.40558697788128</c:v>
                </c:pt>
                <c:pt idx="5">
                  <c:v>450.63360596592156</c:v>
                </c:pt>
                <c:pt idx="6">
                  <c:v>450.91217491856787</c:v>
                </c:pt>
                <c:pt idx="7">
                  <c:v>451.24122130470096</c:v>
                </c:pt>
                <c:pt idx="8">
                  <c:v>451.62065942562822</c:v>
                </c:pt>
                <c:pt idx="9">
                  <c:v>452.05039042508815</c:v>
                </c:pt>
                <c:pt idx="10">
                  <c:v>452.53030230081094</c:v>
                </c:pt>
                <c:pt idx="11">
                  <c:v>453.06026991767703</c:v>
                </c:pt>
                <c:pt idx="12">
                  <c:v>453.64015502247548</c:v>
                </c:pt>
                <c:pt idx="13">
                  <c:v>454.26980626028035</c:v>
                </c:pt>
                <c:pt idx="14">
                  <c:v>454.9490591924723</c:v>
                </c:pt>
                <c:pt idx="15">
                  <c:v>455.67773631641376</c:v>
                </c:pt>
                <c:pt idx="16">
                  <c:v>456.45564708682741</c:v>
                </c:pt>
                <c:pt idx="17">
                  <c:v>457.28258793885925</c:v>
                </c:pt>
                <c:pt idx="18">
                  <c:v>458.15834231291228</c:v>
                </c:pt>
                <c:pt idx="19">
                  <c:v>459.08268068122197</c:v>
                </c:pt>
                <c:pt idx="20">
                  <c:v>460.05536057623794</c:v>
                </c:pt>
                <c:pt idx="21">
                  <c:v>461.07612662084466</c:v>
                </c:pt>
                <c:pt idx="22">
                  <c:v>462.14471056043203</c:v>
                </c:pt>
                <c:pt idx="23">
                  <c:v>463.26083129687049</c:v>
                </c:pt>
                <c:pt idx="24">
                  <c:v>464.42419492443059</c:v>
                </c:pt>
                <c:pt idx="25">
                  <c:v>465.63449476765982</c:v>
                </c:pt>
                <c:pt idx="26">
                  <c:v>466.89141142129392</c:v>
                </c:pt>
                <c:pt idx="27">
                  <c:v>468.19461279220286</c:v>
                </c:pt>
                <c:pt idx="28">
                  <c:v>469.54375414345668</c:v>
                </c:pt>
                <c:pt idx="29">
                  <c:v>470.93847814050878</c:v>
                </c:pt>
                <c:pt idx="30">
                  <c:v>472.37841489959101</c:v>
                </c:pt>
                <c:pt idx="31">
                  <c:v>473.86318203832343</c:v>
                </c:pt>
                <c:pt idx="32">
                  <c:v>475.39238472861871</c:v>
                </c:pt>
                <c:pt idx="33">
                  <c:v>476.96561575190299</c:v>
                </c:pt>
                <c:pt idx="34">
                  <c:v>478.58245555672329</c:v>
                </c:pt>
                <c:pt idx="35">
                  <c:v>480.24247231878417</c:v>
                </c:pt>
                <c:pt idx="36">
                  <c:v>481.94522200346455</c:v>
                </c:pt>
                <c:pt idx="37">
                  <c:v>483.69024843086481</c:v>
                </c:pt>
                <c:pt idx="38">
                  <c:v>485.47708334344225</c:v>
                </c:pt>
                <c:pt idx="39">
                  <c:v>487.30524647628226</c:v>
                </c:pt>
                <c:pt idx="40">
                  <c:v>489.17424563007535</c:v>
                </c:pt>
                <c:pt idx="41">
                  <c:v>491.08357674681974</c:v>
                </c:pt>
                <c:pt idx="42">
                  <c:v>493.03272398835452</c:v>
                </c:pt>
                <c:pt idx="43">
                  <c:v>495.0211598177284</c:v>
                </c:pt>
                <c:pt idx="44">
                  <c:v>497.04834508349632</c:v>
                </c:pt>
                <c:pt idx="45">
                  <c:v>499.11372910698992</c:v>
                </c:pt>
                <c:pt idx="46">
                  <c:v>501.21674977259318</c:v>
                </c:pt>
                <c:pt idx="47">
                  <c:v>503.3568336211365</c:v>
                </c:pt>
                <c:pt idx="48">
                  <c:v>505.53339594639874</c:v>
                </c:pt>
                <c:pt idx="49">
                  <c:v>507.74584089481505</c:v>
                </c:pt>
                <c:pt idx="50">
                  <c:v>509.99356156843896</c:v>
                </c:pt>
                <c:pt idx="51">
                  <c:v>512.27594013121325</c:v>
                </c:pt>
                <c:pt idx="52">
                  <c:v>514.59234791858489</c:v>
                </c:pt>
                <c:pt idx="53">
                  <c:v>516.94214555055896</c:v>
                </c:pt>
                <c:pt idx="54">
                  <c:v>519.32468304819577</c:v>
                </c:pt>
                <c:pt idx="55">
                  <c:v>521.73929995365324</c:v>
                </c:pt>
                <c:pt idx="56">
                  <c:v>524.18532545378912</c:v>
                </c:pt>
                <c:pt idx="57">
                  <c:v>526.66207850739102</c:v>
                </c:pt>
                <c:pt idx="58">
                  <c:v>529.16886797608095</c:v>
                </c:pt>
                <c:pt idx="59">
                  <c:v>531.70499275894963</c:v>
                </c:pt>
                <c:pt idx="60">
                  <c:v>534.26974193094793</c:v>
                </c:pt>
                <c:pt idx="61">
                  <c:v>536.86239488511364</c:v>
                </c:pt>
                <c:pt idx="62">
                  <c:v>539.48222147864726</c:v>
                </c:pt>
                <c:pt idx="63">
                  <c:v>542.12848218289855</c:v>
                </c:pt>
                <c:pt idx="64">
                  <c:v>544.80042823729673</c:v>
                </c:pt>
                <c:pt idx="65">
                  <c:v>547.49730180727056</c:v>
                </c:pt>
                <c:pt idx="66">
                  <c:v>550.21833614618845</c:v>
                </c:pt>
                <c:pt idx="67">
                  <c:v>552.96275576136031</c:v>
                </c:pt>
                <c:pt idx="68">
                  <c:v>555.72977658412856</c:v>
                </c:pt>
                <c:pt idx="69">
                  <c:v>558.51860614408724</c:v>
                </c:pt>
                <c:pt idx="70">
                  <c:v>561.32844374745036</c:v>
                </c:pt>
                <c:pt idx="71">
                  <c:v>564.15848065959744</c:v>
                </c:pt>
                <c:pt idx="72">
                  <c:v>567.00790029182099</c:v>
                </c:pt>
                <c:pt idx="73">
                  <c:v>569.87587839230491</c:v>
                </c:pt>
                <c:pt idx="74">
                  <c:v>572.76158324132393</c:v>
                </c:pt>
                <c:pt idx="75">
                  <c:v>575.66417585072122</c:v>
                </c:pt>
                <c:pt idx="76">
                  <c:v>578.58281016763976</c:v>
                </c:pt>
                <c:pt idx="77">
                  <c:v>581.51663328252835</c:v>
                </c:pt>
                <c:pt idx="78">
                  <c:v>584.46478564143854</c:v>
                </c:pt>
                <c:pt idx="79">
                  <c:v>587.42640126259357</c:v>
                </c:pt>
                <c:pt idx="80">
                  <c:v>590.40060795725549</c:v>
                </c:pt>
                <c:pt idx="81">
                  <c:v>593.38652755484691</c:v>
                </c:pt>
                <c:pt idx="82">
                  <c:v>596.38327613235833</c:v>
                </c:pt>
                <c:pt idx="83">
                  <c:v>599.38996424801098</c:v>
                </c:pt>
                <c:pt idx="84">
                  <c:v>602.40569717914696</c:v>
                </c:pt>
                <c:pt idx="85">
                  <c:v>605.42957516435126</c:v>
                </c:pt>
                <c:pt idx="86">
                  <c:v>608.46069364975483</c:v>
                </c:pt>
                <c:pt idx="87">
                  <c:v>611.49814353952388</c:v>
                </c:pt>
                <c:pt idx="88">
                  <c:v>614.54101145045934</c:v>
                </c:pt>
                <c:pt idx="89">
                  <c:v>617.58837997071259</c:v>
                </c:pt>
                <c:pt idx="90">
                  <c:v>620.63932792254036</c:v>
                </c:pt>
                <c:pt idx="91">
                  <c:v>623.69293062908309</c:v>
                </c:pt>
                <c:pt idx="92">
                  <c:v>626.74826018509066</c:v>
                </c:pt>
                <c:pt idx="93">
                  <c:v>629.80438573155789</c:v>
                </c:pt>
                <c:pt idx="94">
                  <c:v>632.8603737342055</c:v>
                </c:pt>
                <c:pt idx="95">
                  <c:v>635.9152882657354</c:v>
                </c:pt>
                <c:pt idx="96">
                  <c:v>638.96819129180403</c:v>
                </c:pt>
                <c:pt idx="97">
                  <c:v>642.01814296063094</c:v>
                </c:pt>
                <c:pt idx="98">
                  <c:v>645.0642018961662</c:v>
                </c:pt>
                <c:pt idx="99">
                  <c:v>648.10542549473303</c:v>
                </c:pt>
                <c:pt idx="100">
                  <c:v>651.14087022506192</c:v>
                </c:pt>
                <c:pt idx="101">
                  <c:v>654.16959193161892</c:v>
                </c:pt>
                <c:pt idx="102">
                  <c:v>657.19064614112904</c:v>
                </c:pt>
                <c:pt idx="103">
                  <c:v>660.20308837219545</c:v>
                </c:pt>
                <c:pt idx="104">
                  <c:v>663.20597444791019</c:v>
                </c:pt>
                <c:pt idx="105">
                  <c:v>666.19836081133326</c:v>
                </c:pt>
                <c:pt idx="106">
                  <c:v>669.17930484373574</c:v>
                </c:pt>
                <c:pt idx="107">
                  <c:v>672.14786518547135</c:v>
                </c:pt>
                <c:pt idx="108">
                  <c:v>675.1031020593673</c:v>
                </c:pt>
                <c:pt idx="109">
                  <c:v>678.04407759648348</c:v>
                </c:pt>
                <c:pt idx="110">
                  <c:v>680.96985616411621</c:v>
                </c:pt>
                <c:pt idx="111">
                  <c:v>683.87950469590396</c:v>
                </c:pt>
                <c:pt idx="112">
                  <c:v>686.77209302388746</c:v>
                </c:pt>
                <c:pt idx="113">
                  <c:v>689.64669421237431</c:v>
                </c:pt>
                <c:pt idx="114">
                  <c:v>692.50238489344883</c:v>
                </c:pt>
                <c:pt idx="115">
                  <c:v>695.33824560398625</c:v>
                </c:pt>
                <c:pt idx="116">
                  <c:v>698.15336112398381</c:v>
                </c:pt>
                <c:pt idx="117">
                  <c:v>700.94682081605879</c:v>
                </c:pt>
                <c:pt idx="118">
                  <c:v>703.71771896593418</c:v>
                </c:pt>
                <c:pt idx="119">
                  <c:v>706.4651551237439</c:v>
                </c:pt>
                <c:pt idx="120">
                  <c:v>709.18823444596637</c:v>
                </c:pt>
                <c:pt idx="121">
                  <c:v>711.88606803781931</c:v>
                </c:pt>
                <c:pt idx="122">
                  <c:v>714.55777329591365</c:v>
                </c:pt>
                <c:pt idx="123">
                  <c:v>717.20247425099024</c:v>
                </c:pt>
                <c:pt idx="124">
                  <c:v>719.81930191053834</c:v>
                </c:pt>
                <c:pt idx="125">
                  <c:v>722.40739460109853</c:v>
                </c:pt>
                <c:pt idx="126">
                  <c:v>724.96589831005986</c:v>
                </c:pt>
                <c:pt idx="127">
                  <c:v>727.49396702674039</c:v>
                </c:pt>
                <c:pt idx="128">
                  <c:v>729.99076308254826</c:v>
                </c:pt>
                <c:pt idx="129">
                  <c:v>732.45545749002395</c:v>
                </c:pt>
                <c:pt idx="130">
                  <c:v>734.88723028054119</c:v>
                </c:pt>
                <c:pt idx="131">
                  <c:v>737.28527084047164</c:v>
                </c:pt>
                <c:pt idx="132">
                  <c:v>739.64877824557971</c:v>
                </c:pt>
                <c:pt idx="133">
                  <c:v>741.97696159346197</c:v>
                </c:pt>
                <c:pt idx="134">
                  <c:v>744.26904033378287</c:v>
                </c:pt>
                <c:pt idx="135">
                  <c:v>746.52424459611029</c:v>
                </c:pt>
                <c:pt idx="136">
                  <c:v>748.74181551513539</c:v>
                </c:pt>
                <c:pt idx="137">
                  <c:v>750.92100555303932</c:v>
                </c:pt>
                <c:pt idx="138">
                  <c:v>753.06107881880598</c:v>
                </c:pt>
                <c:pt idx="139">
                  <c:v>755.16131138425226</c:v>
                </c:pt>
                <c:pt idx="140">
                  <c:v>757.22099159656045</c:v>
                </c:pt>
                <c:pt idx="141">
                  <c:v>759.23942038708992</c:v>
                </c:pt>
                <c:pt idx="142">
                  <c:v>761.21591157625335</c:v>
                </c:pt>
                <c:pt idx="143">
                  <c:v>763.14979217423843</c:v>
                </c:pt>
                <c:pt idx="144">
                  <c:v>765.0404026773549</c:v>
                </c:pt>
                <c:pt idx="145">
                  <c:v>766.88709735979864</c:v>
                </c:pt>
                <c:pt idx="146">
                  <c:v>768.68924456061541</c:v>
                </c:pt>
                <c:pt idx="147">
                  <c:v>770.44622696564329</c:v>
                </c:pt>
                <c:pt idx="148">
                  <c:v>772.1574418842456</c:v>
                </c:pt>
                <c:pt idx="149">
                  <c:v>773.8223015206022</c:v>
                </c:pt>
                <c:pt idx="150">
                  <c:v>775.44023323936653</c:v>
                </c:pt>
                <c:pt idx="151">
                  <c:v>777.01067982549102</c:v>
                </c:pt>
                <c:pt idx="152">
                  <c:v>778.53309973801333</c:v>
                </c:pt>
                <c:pt idx="153">
                  <c:v>780.0069673575972</c:v>
                </c:pt>
                <c:pt idx="154">
                  <c:v>781.43177322766951</c:v>
                </c:pt>
                <c:pt idx="155">
                  <c:v>782.80702428892164</c:v>
                </c:pt>
                <c:pt idx="156">
                  <c:v>784.1322441070306</c:v>
                </c:pt>
                <c:pt idx="157">
                  <c:v>785.40697309339339</c:v>
                </c:pt>
                <c:pt idx="158">
                  <c:v>786.63076871870362</c:v>
                </c:pt>
                <c:pt idx="159">
                  <c:v>787.80320571921584</c:v>
                </c:pt>
                <c:pt idx="160">
                  <c:v>788.92387629551013</c:v>
                </c:pt>
                <c:pt idx="161">
                  <c:v>789.99239030361059</c:v>
                </c:pt>
                <c:pt idx="162">
                  <c:v>791.00837543829948</c:v>
                </c:pt>
                <c:pt idx="163">
                  <c:v>791.9714774084805</c:v>
                </c:pt>
                <c:pt idx="164">
                  <c:v>792.88136010443031</c:v>
                </c:pt>
                <c:pt idx="165">
                  <c:v>793.73770575684193</c:v>
                </c:pt>
                <c:pt idx="166">
                  <c:v>794.54021508747519</c:v>
                </c:pt>
                <c:pt idx="167">
                  <c:v>795.28860745133443</c:v>
                </c:pt>
                <c:pt idx="168">
                  <c:v>795.9826209702378</c:v>
                </c:pt>
                <c:pt idx="169">
                  <c:v>796.62201265765998</c:v>
                </c:pt>
                <c:pt idx="170">
                  <c:v>797.20655853476183</c:v>
                </c:pt>
                <c:pt idx="171">
                  <c:v>797.7360537374916</c:v>
                </c:pt>
                <c:pt idx="172">
                  <c:v>798.21031261468761</c:v>
                </c:pt>
                <c:pt idx="173">
                  <c:v>798.62916881707861</c:v>
                </c:pt>
                <c:pt idx="174">
                  <c:v>798.99247537712836</c:v>
                </c:pt>
                <c:pt idx="175">
                  <c:v>799.30010477964061</c:v>
                </c:pt>
                <c:pt idx="176">
                  <c:v>799.55194902306903</c:v>
                </c:pt>
                <c:pt idx="177">
                  <c:v>799.74791967149304</c:v>
                </c:pt>
                <c:pt idx="178">
                  <c:v>799.8879478971885</c:v>
                </c:pt>
                <c:pt idx="179">
                  <c:v>799.97198451379336</c:v>
                </c:pt>
                <c:pt idx="180">
                  <c:v>800</c:v>
                </c:pt>
              </c:numCache>
            </c:numRef>
          </c:cat>
          <c:val>
            <c:numRef>
              <c:f>'Orbital Mechanics Example'!$P$28:$P$208</c:f>
              <c:numCache>
                <c:formatCode>0.00E+00</c:formatCode>
                <c:ptCount val="181"/>
                <c:pt idx="0">
                  <c:v>1.8520522817116837E-6</c:v>
                </c:pt>
                <c:pt idx="1">
                  <c:v>1.8512602432930089E-6</c:v>
                </c:pt>
                <c:pt idx="2">
                  <c:v>1.8488844022112747E-6</c:v>
                </c:pt>
                <c:pt idx="3">
                  <c:v>1.8449255808694797E-6</c:v>
                </c:pt>
                <c:pt idx="4">
                  <c:v>1.8393851495396436E-6</c:v>
                </c:pt>
                <c:pt idx="5">
                  <c:v>1.8322650257631577E-6</c:v>
                </c:pt>
                <c:pt idx="6">
                  <c:v>1.8235676735121923E-6</c:v>
                </c:pt>
                <c:pt idx="7">
                  <c:v>1.813296102112139E-6</c:v>
                </c:pt>
                <c:pt idx="8">
                  <c:v>1.8014538649261117E-6</c:v>
                </c:pt>
                <c:pt idx="9">
                  <c:v>1.7880450578017518E-6</c:v>
                </c:pt>
                <c:pt idx="10">
                  <c:v>1.7730743172821011E-6</c:v>
                </c:pt>
                <c:pt idx="11">
                  <c:v>1.7565468185807665E-6</c:v>
                </c:pt>
                <c:pt idx="12">
                  <c:v>1.7384682733230253E-6</c:v>
                </c:pt>
                <c:pt idx="13">
                  <c:v>1.7188449270542357E-6</c:v>
                </c:pt>
                <c:pt idx="14">
                  <c:v>1.6976835565168003E-6</c:v>
                </c:pt>
                <c:pt idx="15">
                  <c:v>1.6749914666977428E-6</c:v>
                </c:pt>
                <c:pt idx="16">
                  <c:v>1.6507764876478306E-6</c:v>
                </c:pt>
                <c:pt idx="17">
                  <c:v>1.6250469710755436E-6</c:v>
                </c:pt>
                <c:pt idx="18">
                  <c:v>1.5978117867160651E-6</c:v>
                </c:pt>
                <c:pt idx="19">
                  <c:v>1.5690803184792689E-6</c:v>
                </c:pt>
                <c:pt idx="20">
                  <c:v>1.5391552641093991E-6</c:v>
                </c:pt>
                <c:pt idx="21">
                  <c:v>1.5128586226976347E-6</c:v>
                </c:pt>
                <c:pt idx="22">
                  <c:v>1.4853463619939742E-6</c:v>
                </c:pt>
                <c:pt idx="23">
                  <c:v>1.4566279356289043E-6</c:v>
                </c:pt>
                <c:pt idx="24">
                  <c:v>1.4267132050650684E-6</c:v>
                </c:pt>
                <c:pt idx="25">
                  <c:v>1.3956124353455925E-6</c:v>
                </c:pt>
                <c:pt idx="26">
                  <c:v>1.3633362906736276E-6</c:v>
                </c:pt>
                <c:pt idx="27">
                  <c:v>1.3298958298268024E-6</c:v>
                </c:pt>
                <c:pt idx="28">
                  <c:v>1.2953025014082252E-6</c:v>
                </c:pt>
                <c:pt idx="29">
                  <c:v>1.2636477190495898E-6</c:v>
                </c:pt>
                <c:pt idx="30">
                  <c:v>1.2330397241805817E-6</c:v>
                </c:pt>
                <c:pt idx="31">
                  <c:v>1.2015048688232603E-6</c:v>
                </c:pt>
                <c:pt idx="32">
                  <c:v>1.1690539081645821E-6</c:v>
                </c:pt>
                <c:pt idx="33">
                  <c:v>1.135697899355124E-6</c:v>
                </c:pt>
                <c:pt idx="34">
                  <c:v>1.1014481968116933E-6</c:v>
                </c:pt>
                <c:pt idx="35">
                  <c:v>1.0671831343196877E-6</c:v>
                </c:pt>
                <c:pt idx="36">
                  <c:v>1.0372641656651753E-6</c:v>
                </c:pt>
                <c:pt idx="37">
                  <c:v>1.006632208615787E-6</c:v>
                </c:pt>
                <c:pt idx="38">
                  <c:v>9.7529764323251439E-7</c:v>
                </c:pt>
                <c:pt idx="39">
                  <c:v>9.4327107566455858E-7</c:v>
                </c:pt>
                <c:pt idx="40">
                  <c:v>9.105633337028692E-7</c:v>
                </c:pt>
                <c:pt idx="41">
                  <c:v>8.8032883441056084E-7</c:v>
                </c:pt>
                <c:pt idx="42">
                  <c:v>8.5194153217698429E-7</c:v>
                </c:pt>
                <c:pt idx="43">
                  <c:v>8.2301423377048315E-7</c:v>
                </c:pt>
                <c:pt idx="44">
                  <c:v>7.9355666807097729E-7</c:v>
                </c:pt>
                <c:pt idx="45">
                  <c:v>7.6357872929068859E-7</c:v>
                </c:pt>
                <c:pt idx="46">
                  <c:v>7.3600059305791234E-7</c:v>
                </c:pt>
                <c:pt idx="47">
                  <c:v>7.1012581184051049E-7</c:v>
                </c:pt>
                <c:pt idx="48">
                  <c:v>6.8384205964346289E-7</c:v>
                </c:pt>
                <c:pt idx="49">
                  <c:v>6.5715811337316494E-7</c:v>
                </c:pt>
                <c:pt idx="50">
                  <c:v>6.3008287052855504E-7</c:v>
                </c:pt>
                <c:pt idx="51">
                  <c:v>6.0713111299747444E-7</c:v>
                </c:pt>
                <c:pt idx="52">
                  <c:v>5.8388031961601721E-7</c:v>
                </c:pt>
                <c:pt idx="53">
                  <c:v>5.603254511095409E-7</c:v>
                </c:pt>
                <c:pt idx="54">
                  <c:v>5.3647431143938284E-7</c:v>
                </c:pt>
                <c:pt idx="55">
                  <c:v>5.1518164331688727E-7</c:v>
                </c:pt>
                <c:pt idx="56">
                  <c:v>4.9476054886506749E-7</c:v>
                </c:pt>
                <c:pt idx="57">
                  <c:v>4.7411165240849388E-7</c:v>
                </c:pt>
                <c:pt idx="58">
                  <c:v>4.5324174832895227E-7</c:v>
                </c:pt>
                <c:pt idx="59">
                  <c:v>4.3443097897713356E-7</c:v>
                </c:pt>
                <c:pt idx="60">
                  <c:v>4.16555136847214E-7</c:v>
                </c:pt>
                <c:pt idx="61">
                  <c:v>3.9851111265768069E-7</c:v>
                </c:pt>
                <c:pt idx="62">
                  <c:v>3.8030480044351601E-7</c:v>
                </c:pt>
                <c:pt idx="63">
                  <c:v>3.6431757875323927E-7</c:v>
                </c:pt>
                <c:pt idx="64">
                  <c:v>3.4878242549438458E-7</c:v>
                </c:pt>
                <c:pt idx="65">
                  <c:v>3.3312609552119858E-7</c:v>
                </c:pt>
                <c:pt idx="66">
                  <c:v>3.1755700120920953E-7</c:v>
                </c:pt>
                <c:pt idx="67">
                  <c:v>3.0422730757757598E-7</c:v>
                </c:pt>
                <c:pt idx="68">
                  <c:v>2.9080873285147024E-7</c:v>
                </c:pt>
                <c:pt idx="69">
                  <c:v>2.7730559977520605E-7</c:v>
                </c:pt>
                <c:pt idx="70">
                  <c:v>2.6473692279916545E-7</c:v>
                </c:pt>
                <c:pt idx="71">
                  <c:v>2.5323675334592707E-7</c:v>
                </c:pt>
                <c:pt idx="72">
                  <c:v>2.4167636931587075E-7</c:v>
                </c:pt>
                <c:pt idx="73">
                  <c:v>2.3005946344169522E-7</c:v>
                </c:pt>
                <c:pt idx="74">
                  <c:v>2.2014071174376663E-7</c:v>
                </c:pt>
                <c:pt idx="75">
                  <c:v>2.1025929165837963E-7</c:v>
                </c:pt>
                <c:pt idx="76">
                  <c:v>2.0033957509986804E-7</c:v>
                </c:pt>
                <c:pt idx="77">
                  <c:v>1.9119191946263349E-7</c:v>
                </c:pt>
                <c:pt idx="78">
                  <c:v>1.8277217377009793E-7</c:v>
                </c:pt>
                <c:pt idx="79">
                  <c:v>1.7432807238110463E-7</c:v>
                </c:pt>
                <c:pt idx="80">
                  <c:v>1.660367896748529E-7</c:v>
                </c:pt>
                <c:pt idx="81">
                  <c:v>1.5885146322101722E-7</c:v>
                </c:pt>
                <c:pt idx="82">
                  <c:v>1.5165223908861194E-7</c:v>
                </c:pt>
                <c:pt idx="83">
                  <c:v>1.4444136493279285E-7</c:v>
                </c:pt>
                <c:pt idx="84">
                  <c:v>1.3810283453069635E-7</c:v>
                </c:pt>
                <c:pt idx="85">
                  <c:v>1.3198200913904912E-7</c:v>
                </c:pt>
                <c:pt idx="86">
                  <c:v>1.2585700050087217E-7</c:v>
                </c:pt>
                <c:pt idx="87">
                  <c:v>1.2019279317058038E-7</c:v>
                </c:pt>
                <c:pt idx="88">
                  <c:v>1.1500445974939196E-7</c:v>
                </c:pt>
                <c:pt idx="89">
                  <c:v>1.0981737008777726E-7</c:v>
                </c:pt>
                <c:pt idx="90">
                  <c:v>1.0479659465183709E-7</c:v>
                </c:pt>
                <c:pt idx="91">
                  <c:v>1.0039676040111609E-7</c:v>
                </c:pt>
                <c:pt idx="92">
                  <c:v>9.6002014118393289E-8</c:v>
                </c:pt>
                <c:pt idx="93">
                  <c:v>9.1613694237676086E-8</c:v>
                </c:pt>
                <c:pt idx="94">
                  <c:v>8.784541504646296E-8</c:v>
                </c:pt>
                <c:pt idx="95">
                  <c:v>8.412676415878841E-8</c:v>
                </c:pt>
                <c:pt idx="96">
                  <c:v>8.0416956429950282E-8</c:v>
                </c:pt>
                <c:pt idx="97">
                  <c:v>7.7078973818185155E-8</c:v>
                </c:pt>
                <c:pt idx="98">
                  <c:v>7.3935588276591749E-8</c:v>
                </c:pt>
                <c:pt idx="99">
                  <c:v>7.0802572783185335E-8</c:v>
                </c:pt>
                <c:pt idx="100">
                  <c:v>6.7852014196260011E-8</c:v>
                </c:pt>
                <c:pt idx="101">
                  <c:v>6.5196364179365256E-8</c:v>
                </c:pt>
                <c:pt idx="102">
                  <c:v>6.2551948559562882E-8</c:v>
                </c:pt>
                <c:pt idx="103">
                  <c:v>5.9945388557754668E-8</c:v>
                </c:pt>
                <c:pt idx="104">
                  <c:v>5.7707464737854865E-8</c:v>
                </c:pt>
                <c:pt idx="105">
                  <c:v>5.5481128102069634E-8</c:v>
                </c:pt>
                <c:pt idx="106">
                  <c:v>5.3267033913022217E-8</c:v>
                </c:pt>
                <c:pt idx="107">
                  <c:v>5.129022519212586E-8</c:v>
                </c:pt>
                <c:pt idx="108">
                  <c:v>4.9410852899880263E-8</c:v>
                </c:pt>
                <c:pt idx="109">
                  <c:v>4.7543653066426829E-8</c:v>
                </c:pt>
                <c:pt idx="110">
                  <c:v>4.5777251302315539E-8</c:v>
                </c:pt>
                <c:pt idx="111">
                  <c:v>4.4199983468360188E-8</c:v>
                </c:pt>
                <c:pt idx="112">
                  <c:v>4.2634522314558414E-8</c:v>
                </c:pt>
                <c:pt idx="113">
                  <c:v>4.108132004173216E-8</c:v>
                </c:pt>
                <c:pt idx="114">
                  <c:v>3.9725172383921226E-8</c:v>
                </c:pt>
                <c:pt idx="115">
                  <c:v>3.8406422959893876E-8</c:v>
                </c:pt>
                <c:pt idx="116">
                  <c:v>3.7099400809678068E-8</c:v>
                </c:pt>
                <c:pt idx="117">
                  <c:v>3.5864840867433265E-8</c:v>
                </c:pt>
                <c:pt idx="118">
                  <c:v>3.4758851795199543E-8</c:v>
                </c:pt>
                <c:pt idx="119">
                  <c:v>3.3663928065412377E-8</c:v>
                </c:pt>
                <c:pt idx="120">
                  <c:v>3.258038015360339E-8</c:v>
                </c:pt>
                <c:pt idx="121">
                  <c:v>3.1608886678976871E-8</c:v>
                </c:pt>
                <c:pt idx="122">
                  <c:v>3.0691003055431515E-8</c:v>
                </c:pt>
                <c:pt idx="123">
                  <c:v>2.9783754052479705E-8</c:v>
                </c:pt>
                <c:pt idx="124">
                  <c:v>2.8887394271139428E-8</c:v>
                </c:pt>
                <c:pt idx="125">
                  <c:v>2.8113391282502499E-8</c:v>
                </c:pt>
                <c:pt idx="126">
                  <c:v>2.7357589316944916E-8</c:v>
                </c:pt>
                <c:pt idx="127">
                  <c:v>2.6611844848913056E-8</c:v>
                </c:pt>
                <c:pt idx="128">
                  <c:v>2.587636505153686E-8</c:v>
                </c:pt>
                <c:pt idx="129">
                  <c:v>2.5243782870529986E-8</c:v>
                </c:pt>
                <c:pt idx="130">
                  <c:v>2.4620850606135296E-8</c:v>
                </c:pt>
                <c:pt idx="131">
                  <c:v>2.4007392116739051E-8</c:v>
                </c:pt>
                <c:pt idx="132">
                  <c:v>2.3403576167760705E-8</c:v>
                </c:pt>
                <c:pt idx="133">
                  <c:v>2.2871867283259294E-8</c:v>
                </c:pt>
                <c:pt idx="134">
                  <c:v>2.2359971541071022E-8</c:v>
                </c:pt>
                <c:pt idx="135">
                  <c:v>2.1856953604354027E-8</c:v>
                </c:pt>
                <c:pt idx="136">
                  <c:v>2.1362950567437544E-8</c:v>
                </c:pt>
                <c:pt idx="137">
                  <c:v>2.0904386051334915E-8</c:v>
                </c:pt>
                <c:pt idx="138">
                  <c:v>2.0489846250173068E-8</c:v>
                </c:pt>
                <c:pt idx="139">
                  <c:v>2.0083507324199576E-8</c:v>
                </c:pt>
                <c:pt idx="140">
                  <c:v>1.9685479047174409E-8</c:v>
                </c:pt>
                <c:pt idx="141">
                  <c:v>1.929586870643955E-8</c:v>
                </c:pt>
                <c:pt idx="142">
                  <c:v>1.8943786802683002E-8</c:v>
                </c:pt>
                <c:pt idx="143">
                  <c:v>1.8617415742881131E-8</c:v>
                </c:pt>
                <c:pt idx="144">
                  <c:v>1.8298689040058571E-8</c:v>
                </c:pt>
                <c:pt idx="145">
                  <c:v>1.7987691915960977E-8</c:v>
                </c:pt>
                <c:pt idx="146">
                  <c:v>1.7684507354680674E-8</c:v>
                </c:pt>
                <c:pt idx="147">
                  <c:v>1.7397585876271298E-8</c:v>
                </c:pt>
                <c:pt idx="148">
                  <c:v>1.7142343560581015E-8</c:v>
                </c:pt>
                <c:pt idx="149">
                  <c:v>1.6894250281515644E-8</c:v>
                </c:pt>
                <c:pt idx="150">
                  <c:v>1.6653371760640748E-8</c:v>
                </c:pt>
                <c:pt idx="151">
                  <c:v>1.6419771691099129E-8</c:v>
                </c:pt>
                <c:pt idx="152">
                  <c:v>1.6193511730848153E-8</c:v>
                </c:pt>
                <c:pt idx="153">
                  <c:v>1.5974775822143394E-8</c:v>
                </c:pt>
                <c:pt idx="154">
                  <c:v>1.578878681308495E-8</c:v>
                </c:pt>
                <c:pt idx="155">
                  <c:v>1.5609407150637013E-8</c:v>
                </c:pt>
                <c:pt idx="156">
                  <c:v>1.5436683898757791E-8</c:v>
                </c:pt>
                <c:pt idx="157">
                  <c:v>1.5270662305313016E-8</c:v>
                </c:pt>
                <c:pt idx="158">
                  <c:v>1.5111385797987029E-8</c:v>
                </c:pt>
                <c:pt idx="159">
                  <c:v>1.4958895980466472E-8</c:v>
                </c:pt>
                <c:pt idx="160">
                  <c:v>1.4813232628887099E-8</c:v>
                </c:pt>
                <c:pt idx="161">
                  <c:v>1.4674433688529859E-8</c:v>
                </c:pt>
                <c:pt idx="162">
                  <c:v>1.4557420000857021E-8</c:v>
                </c:pt>
                <c:pt idx="163">
                  <c:v>1.4446664839206934E-8</c:v>
                </c:pt>
                <c:pt idx="164">
                  <c:v>1.4342084612184882E-8</c:v>
                </c:pt>
                <c:pt idx="165">
                  <c:v>1.4243706454989916E-8</c:v>
                </c:pt>
                <c:pt idx="166">
                  <c:v>1.4151555867405107E-8</c:v>
                </c:pt>
                <c:pt idx="167">
                  <c:v>1.4065656711959609E-8</c:v>
                </c:pt>
                <c:pt idx="168">
                  <c:v>1.3986031212248689E-8</c:v>
                </c:pt>
                <c:pt idx="169">
                  <c:v>1.3912699951405009E-8</c:v>
                </c:pt>
                <c:pt idx="170">
                  <c:v>1.3845681870711915E-8</c:v>
                </c:pt>
                <c:pt idx="171">
                  <c:v>1.3784994268354138E-8</c:v>
                </c:pt>
                <c:pt idx="172">
                  <c:v>1.3730652798297306E-8</c:v>
                </c:pt>
                <c:pt idx="173">
                  <c:v>1.368267146929316E-8</c:v>
                </c:pt>
                <c:pt idx="174">
                  <c:v>1.3641062644002529E-8</c:v>
                </c:pt>
                <c:pt idx="175">
                  <c:v>1.3605837038233516E-8</c:v>
                </c:pt>
                <c:pt idx="176">
                  <c:v>1.3577003720290033E-8</c:v>
                </c:pt>
                <c:pt idx="177">
                  <c:v>1.3554570110425568E-8</c:v>
                </c:pt>
                <c:pt idx="178">
                  <c:v>1.3538541980402398E-8</c:v>
                </c:pt>
                <c:pt idx="179">
                  <c:v>1.3528923453149235E-8</c:v>
                </c:pt>
                <c:pt idx="180">
                  <c:v>1.3525717002520228E-8</c:v>
                </c:pt>
              </c:numCache>
            </c:numRef>
          </c:val>
          <c:smooth val="0"/>
          <c:extLst>
            <c:ext xmlns:c16="http://schemas.microsoft.com/office/drawing/2014/chart" uri="{C3380CC4-5D6E-409C-BE32-E72D297353CC}">
              <c16:uniqueId val="{00000003-D72A-49BC-B8D2-2BEBE20E9CD0}"/>
            </c:ext>
          </c:extLst>
        </c:ser>
        <c:dLbls>
          <c:showLegendKey val="0"/>
          <c:showVal val="0"/>
          <c:showCatName val="0"/>
          <c:showSerName val="0"/>
          <c:showPercent val="0"/>
          <c:showBubbleSize val="0"/>
        </c:dLbls>
        <c:smooth val="0"/>
        <c:axId val="118117504"/>
        <c:axId val="118119424"/>
      </c:lineChart>
      <c:catAx>
        <c:axId val="118117504"/>
        <c:scaling>
          <c:orientation val="minMax"/>
        </c:scaling>
        <c:delete val="0"/>
        <c:axPos val="b"/>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Altitude</a:t>
                </a:r>
              </a:p>
            </c:rich>
          </c:tx>
          <c:layout>
            <c:manualLayout>
              <c:xMode val="edge"/>
              <c:yMode val="edge"/>
              <c:x val="0.48344368273267702"/>
              <c:y val="0.90841584158415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18119424"/>
        <c:crossesAt val="1.0000000000000001E-9"/>
        <c:auto val="1"/>
        <c:lblAlgn val="ctr"/>
        <c:lblOffset val="100"/>
        <c:tickLblSkip val="10"/>
        <c:tickMarkSkip val="5"/>
        <c:noMultiLvlLbl val="0"/>
      </c:catAx>
      <c:valAx>
        <c:axId val="118119424"/>
        <c:scaling>
          <c:logBase val="10"/>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Force newtons</a:t>
                </a:r>
              </a:p>
            </c:rich>
          </c:tx>
          <c:layout>
            <c:manualLayout>
              <c:xMode val="edge"/>
              <c:yMode val="edge"/>
              <c:x val="2.1192069933763401E-2"/>
              <c:y val="0.38613861386138598"/>
            </c:manualLayout>
          </c:layout>
          <c:overlay val="0"/>
          <c:spPr>
            <a:noFill/>
            <a:ln w="25400">
              <a:noFill/>
            </a:ln>
          </c:spPr>
        </c:title>
        <c:numFmt formatCode="0.00E+0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18117504"/>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Sun Synchronous Inclination vs. Altitude</a:t>
            </a:r>
          </a:p>
        </c:rich>
      </c:tx>
      <c:layout>
        <c:manualLayout>
          <c:xMode val="edge"/>
          <c:yMode val="edge"/>
          <c:x val="0.27863302442422599"/>
          <c:y val="3.09523120271731E-2"/>
        </c:manualLayout>
      </c:layout>
      <c:overlay val="0"/>
      <c:spPr>
        <a:noFill/>
        <a:ln w="25400">
          <a:noFill/>
        </a:ln>
      </c:spPr>
    </c:title>
    <c:autoTitleDeleted val="0"/>
    <c:plotArea>
      <c:layout>
        <c:manualLayout>
          <c:layoutTarget val="inner"/>
          <c:xMode val="edge"/>
          <c:yMode val="edge"/>
          <c:x val="0.136752365038003"/>
          <c:y val="0.152381306690166"/>
          <c:w val="0.81538597653908995"/>
          <c:h val="0.69762066969091696"/>
        </c:manualLayout>
      </c:layout>
      <c:scatterChart>
        <c:scatterStyle val="smoothMarker"/>
        <c:varyColors val="0"/>
        <c:ser>
          <c:idx val="0"/>
          <c:order val="0"/>
          <c:spPr>
            <a:ln w="12700">
              <a:solidFill>
                <a:srgbClr val="000090"/>
              </a:solidFill>
              <a:prstDash val="solid"/>
            </a:ln>
          </c:spPr>
          <c:marker>
            <c:symbol val="diamond"/>
            <c:size val="5"/>
            <c:spPr>
              <a:solidFill>
                <a:srgbClr val="000090"/>
              </a:solidFill>
              <a:ln>
                <a:solidFill>
                  <a:srgbClr val="000090"/>
                </a:solidFill>
                <a:prstDash val="solid"/>
              </a:ln>
            </c:spPr>
          </c:marker>
          <c:xVal>
            <c:numRef>
              <c:f>'Special Orbits Example'!$B$8:$B$44</c:f>
              <c:numCache>
                <c:formatCode>General</c:formatCode>
                <c:ptCount val="37"/>
                <c:pt idx="0">
                  <c:v>300</c:v>
                </c:pt>
                <c:pt idx="1">
                  <c:v>325</c:v>
                </c:pt>
                <c:pt idx="2">
                  <c:v>350</c:v>
                </c:pt>
                <c:pt idx="3">
                  <c:v>375</c:v>
                </c:pt>
                <c:pt idx="4">
                  <c:v>400</c:v>
                </c:pt>
                <c:pt idx="5">
                  <c:v>425</c:v>
                </c:pt>
                <c:pt idx="6">
                  <c:v>450</c:v>
                </c:pt>
                <c:pt idx="7">
                  <c:v>475</c:v>
                </c:pt>
                <c:pt idx="8">
                  <c:v>500</c:v>
                </c:pt>
                <c:pt idx="9">
                  <c:v>525</c:v>
                </c:pt>
                <c:pt idx="10">
                  <c:v>550</c:v>
                </c:pt>
                <c:pt idx="11">
                  <c:v>575</c:v>
                </c:pt>
                <c:pt idx="12">
                  <c:v>600</c:v>
                </c:pt>
                <c:pt idx="13">
                  <c:v>625</c:v>
                </c:pt>
                <c:pt idx="14">
                  <c:v>650</c:v>
                </c:pt>
                <c:pt idx="15">
                  <c:v>675</c:v>
                </c:pt>
                <c:pt idx="16">
                  <c:v>700</c:v>
                </c:pt>
                <c:pt idx="17">
                  <c:v>725</c:v>
                </c:pt>
                <c:pt idx="18">
                  <c:v>750</c:v>
                </c:pt>
                <c:pt idx="19">
                  <c:v>775</c:v>
                </c:pt>
                <c:pt idx="20">
                  <c:v>800</c:v>
                </c:pt>
                <c:pt idx="21">
                  <c:v>825</c:v>
                </c:pt>
                <c:pt idx="22">
                  <c:v>850</c:v>
                </c:pt>
                <c:pt idx="23">
                  <c:v>875</c:v>
                </c:pt>
                <c:pt idx="24">
                  <c:v>900</c:v>
                </c:pt>
                <c:pt idx="25">
                  <c:v>925</c:v>
                </c:pt>
                <c:pt idx="26">
                  <c:v>950</c:v>
                </c:pt>
                <c:pt idx="27">
                  <c:v>975</c:v>
                </c:pt>
                <c:pt idx="28">
                  <c:v>1000</c:v>
                </c:pt>
                <c:pt idx="29">
                  <c:v>1025</c:v>
                </c:pt>
                <c:pt idx="30">
                  <c:v>1050</c:v>
                </c:pt>
                <c:pt idx="31">
                  <c:v>1075</c:v>
                </c:pt>
                <c:pt idx="32">
                  <c:v>1100</c:v>
                </c:pt>
                <c:pt idx="33">
                  <c:v>1125</c:v>
                </c:pt>
                <c:pt idx="34">
                  <c:v>1150</c:v>
                </c:pt>
                <c:pt idx="35">
                  <c:v>1175</c:v>
                </c:pt>
                <c:pt idx="36">
                  <c:v>1200</c:v>
                </c:pt>
              </c:numCache>
            </c:numRef>
          </c:xVal>
          <c:yVal>
            <c:numRef>
              <c:f>'Special Orbits Example'!$E$8:$E$44</c:f>
              <c:numCache>
                <c:formatCode>0.00</c:formatCode>
                <c:ptCount val="37"/>
                <c:pt idx="0">
                  <c:v>96.67389162870171</c:v>
                </c:pt>
                <c:pt idx="1">
                  <c:v>96.762155272132134</c:v>
                </c:pt>
                <c:pt idx="2">
                  <c:v>96.851262103486491</c:v>
                </c:pt>
                <c:pt idx="3">
                  <c:v>96.94121744027531</c:v>
                </c:pt>
                <c:pt idx="4">
                  <c:v>97.032026629547147</c:v>
                </c:pt>
                <c:pt idx="5">
                  <c:v>97.123695048422292</c:v>
                </c:pt>
                <c:pt idx="6">
                  <c:v>97.216228104639626</c:v>
                </c:pt>
                <c:pt idx="7">
                  <c:v>97.309631237117216</c:v>
                </c:pt>
                <c:pt idx="8">
                  <c:v>97.403909916526771</c:v>
                </c:pt>
                <c:pt idx="9">
                  <c:v>97.499069645882869</c:v>
                </c:pt>
                <c:pt idx="10">
                  <c:v>97.595115961146377</c:v>
                </c:pt>
                <c:pt idx="11">
                  <c:v>97.692054431843346</c:v>
                </c:pt>
                <c:pt idx="12">
                  <c:v>97.78989066169909</c:v>
                </c:pt>
                <c:pt idx="13">
                  <c:v>97.888630289288258</c:v>
                </c:pt>
                <c:pt idx="14">
                  <c:v>97.988278988701055</c:v>
                </c:pt>
                <c:pt idx="15">
                  <c:v>98.088842470225856</c:v>
                </c:pt>
                <c:pt idx="16">
                  <c:v>98.19032648104934</c:v>
                </c:pt>
                <c:pt idx="17">
                  <c:v>98.29273680597349</c:v>
                </c:pt>
                <c:pt idx="18">
                  <c:v>98.396079268150871</c:v>
                </c:pt>
                <c:pt idx="19">
                  <c:v>98.500359729838237</c:v>
                </c:pt>
                <c:pt idx="20">
                  <c:v>98.605584093168588</c:v>
                </c:pt>
                <c:pt idx="21">
                  <c:v>98.711758300943117</c:v>
                </c:pt>
                <c:pt idx="22">
                  <c:v>98.818888337442218</c:v>
                </c:pt>
                <c:pt idx="23">
                  <c:v>98.92698022925758</c:v>
                </c:pt>
                <c:pt idx="24">
                  <c:v>99.036040046144151</c:v>
                </c:pt>
                <c:pt idx="25">
                  <c:v>99.146073901894397</c:v>
                </c:pt>
                <c:pt idx="26">
                  <c:v>99.257087955233814</c:v>
                </c:pt>
                <c:pt idx="27">
                  <c:v>99.369088410739408</c:v>
                </c:pt>
                <c:pt idx="28">
                  <c:v>99.482081519780621</c:v>
                </c:pt>
                <c:pt idx="29">
                  <c:v>99.596073581484717</c:v>
                </c:pt>
                <c:pt idx="30">
                  <c:v>99.711070943725986</c:v>
                </c:pt>
                <c:pt idx="31">
                  <c:v>99.827080004139845</c:v>
                </c:pt>
                <c:pt idx="32">
                  <c:v>99.944107211163185</c:v>
                </c:pt>
                <c:pt idx="33">
                  <c:v>100.06215906510042</c:v>
                </c:pt>
                <c:pt idx="34">
                  <c:v>100.1812421192169</c:v>
                </c:pt>
                <c:pt idx="35">
                  <c:v>100.30136298086015</c:v>
                </c:pt>
                <c:pt idx="36">
                  <c:v>100.42252831260956</c:v>
                </c:pt>
              </c:numCache>
            </c:numRef>
          </c:yVal>
          <c:smooth val="1"/>
          <c:extLst>
            <c:ext xmlns:c16="http://schemas.microsoft.com/office/drawing/2014/chart" uri="{C3380CC4-5D6E-409C-BE32-E72D297353CC}">
              <c16:uniqueId val="{00000000-9C96-41E6-817C-47853C232B27}"/>
            </c:ext>
          </c:extLst>
        </c:ser>
        <c:dLbls>
          <c:showLegendKey val="0"/>
          <c:showVal val="0"/>
          <c:showCatName val="0"/>
          <c:showSerName val="0"/>
          <c:showPercent val="0"/>
          <c:showBubbleSize val="0"/>
        </c:dLbls>
        <c:axId val="128621568"/>
        <c:axId val="128779776"/>
      </c:scatterChart>
      <c:valAx>
        <c:axId val="128621568"/>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en-US"/>
                  <a:t>Altitude</a:t>
                </a:r>
              </a:p>
            </c:rich>
          </c:tx>
          <c:layout>
            <c:manualLayout>
              <c:xMode val="edge"/>
              <c:yMode val="edge"/>
              <c:x val="0.50427441542997498"/>
              <c:y val="0.914288057742781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28779776"/>
        <c:crosses val="autoZero"/>
        <c:crossBetween val="midCat"/>
      </c:valAx>
      <c:valAx>
        <c:axId val="128779776"/>
        <c:scaling>
          <c:orientation val="minMax"/>
        </c:scaling>
        <c:delete val="0"/>
        <c:axPos val="l"/>
        <c:majorGridlines>
          <c:spPr>
            <a:ln w="3175">
              <a:solidFill>
                <a:srgbClr val="000000"/>
              </a:solidFill>
              <a:prstDash val="solid"/>
            </a:ln>
          </c:spPr>
        </c:majorGridlines>
        <c:title>
          <c:tx>
            <c:rich>
              <a:bodyPr/>
              <a:lstStyle/>
              <a:p>
                <a:pPr>
                  <a:defRPr sz="825" b="1" i="0" u="none" strike="noStrike" baseline="0">
                    <a:solidFill>
                      <a:srgbClr val="000000"/>
                    </a:solidFill>
                    <a:latin typeface="Arial"/>
                    <a:ea typeface="Arial"/>
                    <a:cs typeface="Arial"/>
                  </a:defRPr>
                </a:pPr>
                <a:r>
                  <a:rPr lang="en-US"/>
                  <a:t>Inclination</a:t>
                </a:r>
              </a:p>
            </c:rich>
          </c:tx>
          <c:layout>
            <c:manualLayout>
              <c:xMode val="edge"/>
              <c:yMode val="edge"/>
              <c:x val="2.7350418329076202E-2"/>
              <c:y val="0.42857249691215099"/>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2862156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Velocity vs. True Anomaly</a:t>
            </a:r>
          </a:p>
        </c:rich>
      </c:tx>
      <c:layout>
        <c:manualLayout>
          <c:xMode val="edge"/>
          <c:yMode val="edge"/>
          <c:x val="0.40239100547214202"/>
          <c:y val="3.2338210717672303E-2"/>
        </c:manualLayout>
      </c:layout>
      <c:overlay val="0"/>
      <c:spPr>
        <a:noFill/>
        <a:ln w="25400">
          <a:noFill/>
        </a:ln>
      </c:spPr>
    </c:title>
    <c:autoTitleDeleted val="0"/>
    <c:plotArea>
      <c:layout>
        <c:manualLayout>
          <c:layoutTarget val="inner"/>
          <c:xMode val="edge"/>
          <c:yMode val="edge"/>
          <c:x val="0.107569860622433"/>
          <c:y val="0.159204366848295"/>
          <c:w val="0.873839114685937"/>
          <c:h val="0.67413099087324801"/>
        </c:manualLayout>
      </c:layout>
      <c:lineChart>
        <c:grouping val="standard"/>
        <c:varyColors val="0"/>
        <c:ser>
          <c:idx val="0"/>
          <c:order val="0"/>
          <c:tx>
            <c:v>Velocity vs. True Anomaly</c:v>
          </c:tx>
          <c:spPr>
            <a:ln w="12700">
              <a:solidFill>
                <a:srgbClr val="000090"/>
              </a:solidFill>
              <a:prstDash val="solid"/>
            </a:ln>
          </c:spPr>
          <c:marker>
            <c:symbol val="none"/>
          </c:marker>
          <c:cat>
            <c:numRef>
              <c:f>'Orbital Mechanics Blank'!$G$28:$G$208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Blank'!$J$28:$J$208</c:f>
              <c:numCache>
                <c:formatCode>0.000</c:formatCode>
                <c:ptCount val="181"/>
                <c:pt idx="0">
                  <c:v>7.8955460258734895</c:v>
                </c:pt>
                <c:pt idx="1">
                  <c:v>7.8955018382707784</c:v>
                </c:pt>
                <c:pt idx="2">
                  <c:v>7.8953692874390642</c:v>
                </c:pt>
                <c:pt idx="3">
                  <c:v>7.8951484093055235</c:v>
                </c:pt>
                <c:pt idx="4">
                  <c:v>7.8948392637418063</c:v>
                </c:pt>
                <c:pt idx="5">
                  <c:v>7.8944419345536021</c:v>
                </c:pt>
                <c:pt idx="6">
                  <c:v>7.8939565294659921</c:v>
                </c:pt>
                <c:pt idx="7">
                  <c:v>7.8933831801046184</c:v>
                </c:pt>
                <c:pt idx="8">
                  <c:v>7.8927220419726742</c:v>
                </c:pt>
                <c:pt idx="9">
                  <c:v>7.8919732944236705</c:v>
                </c:pt>
                <c:pt idx="10">
                  <c:v>7.8911371406299953</c:v>
                </c:pt>
                <c:pt idx="11">
                  <c:v>7.8902138075472541</c:v>
                </c:pt>
                <c:pt idx="12">
                  <c:v>7.8892035458743743</c:v>
                </c:pt>
                <c:pt idx="13">
                  <c:v>7.8881066300094664</c:v>
                </c:pt>
                <c:pt idx="14">
                  <c:v>7.8869233580014217</c:v>
                </c:pt>
                <c:pt idx="15">
                  <c:v>7.8856540514972311</c:v>
                </c:pt>
                <c:pt idx="16">
                  <c:v>7.884299055685017</c:v>
                </c:pt>
                <c:pt idx="17">
                  <c:v>7.8828587392327583</c:v>
                </c:pt>
                <c:pt idx="18">
                  <c:v>7.8813334942226714</c:v>
                </c:pt>
                <c:pt idx="19">
                  <c:v>7.8797237360812611</c:v>
                </c:pt>
                <c:pt idx="20">
                  <c:v>7.8780299035049905</c:v>
                </c:pt>
                <c:pt idx="21">
                  <c:v>7.8762524583815541</c:v>
                </c:pt>
                <c:pt idx="22">
                  <c:v>7.8743918857067419</c:v>
                </c:pt>
                <c:pt idx="23">
                  <c:v>7.8724486934968594</c:v>
                </c:pt>
                <c:pt idx="24">
                  <c:v>7.8704234126966766</c:v>
                </c:pt>
                <c:pt idx="25">
                  <c:v>7.8683165970828819</c:v>
                </c:pt>
                <c:pt idx="26">
                  <c:v>7.8661288231630264</c:v>
                </c:pt>
                <c:pt idx="27">
                  <c:v>7.8638606900698935</c:v>
                </c:pt>
                <c:pt idx="28">
                  <c:v>7.8615128194513018</c:v>
                </c:pt>
                <c:pt idx="29">
                  <c:v>7.8590858553552891</c:v>
                </c:pt>
                <c:pt idx="30">
                  <c:v>7.8565804641106629</c:v>
                </c:pt>
                <c:pt idx="31">
                  <c:v>7.8539973342028562</c:v>
                </c:pt>
                <c:pt idx="32">
                  <c:v>7.8513371761450799</c:v>
                </c:pt>
                <c:pt idx="33">
                  <c:v>7.8486007223447301</c:v>
                </c:pt>
                <c:pt idx="34">
                  <c:v>7.8457887269650213</c:v>
                </c:pt>
                <c:pt idx="35">
                  <c:v>7.8429019657817838</c:v>
                </c:pt>
                <c:pt idx="36">
                  <c:v>7.8399412360354281</c:v>
                </c:pt>
                <c:pt idx="37">
                  <c:v>7.836907356278016</c:v>
                </c:pt>
                <c:pt idx="38">
                  <c:v>7.8338011662153839</c:v>
                </c:pt>
                <c:pt idx="39">
                  <c:v>7.8306235265443327</c:v>
                </c:pt>
                <c:pt idx="40">
                  <c:v>7.8273753187847888</c:v>
                </c:pt>
                <c:pt idx="41">
                  <c:v>7.8240574451069325</c:v>
                </c:pt>
                <c:pt idx="42">
                  <c:v>7.8206708281532453</c:v>
                </c:pt>
                <c:pt idx="43">
                  <c:v>7.8172164108554192</c:v>
                </c:pt>
                <c:pt idx="44">
                  <c:v>7.8136951562461459</c:v>
                </c:pt>
                <c:pt idx="45">
                  <c:v>7.8101080472656479</c:v>
                </c:pt>
                <c:pt idx="46">
                  <c:v>7.8064560865630188</c:v>
                </c:pt>
                <c:pt idx="47">
                  <c:v>7.8027402962922574</c:v>
                </c:pt>
                <c:pt idx="48">
                  <c:v>7.7989617179029906</c:v>
                </c:pt>
                <c:pt idx="49">
                  <c:v>7.795121411925833</c:v>
                </c:pt>
                <c:pt idx="50">
                  <c:v>7.7912204577523587</c:v>
                </c:pt>
                <c:pt idx="51">
                  <c:v>7.7872599534096159</c:v>
                </c:pt>
                <c:pt idx="52">
                  <c:v>7.783241015329196</c:v>
                </c:pt>
                <c:pt idx="53">
                  <c:v>7.7791647781107622</c:v>
                </c:pt>
                <c:pt idx="54">
                  <c:v>7.7750323942800392</c:v>
                </c:pt>
                <c:pt idx="55">
                  <c:v>7.7708450340412281</c:v>
                </c:pt>
                <c:pt idx="56">
                  <c:v>7.7666038850237822</c:v>
                </c:pt>
                <c:pt idx="57">
                  <c:v>7.7623101520235327</c:v>
                </c:pt>
                <c:pt idx="58">
                  <c:v>7.7579650567381293</c:v>
                </c:pt>
                <c:pt idx="59">
                  <c:v>7.7535698374967579</c:v>
                </c:pt>
                <c:pt idx="60">
                  <c:v>7.7491257489840946</c:v>
                </c:pt>
                <c:pt idx="61">
                  <c:v>7.7446340619584912</c:v>
                </c:pt>
                <c:pt idx="62">
                  <c:v>7.7400960629643443</c:v>
                </c:pt>
                <c:pt idx="63">
                  <c:v>7.7355130540386199</c:v>
                </c:pt>
                <c:pt idx="64">
                  <c:v>7.730886352411523</c:v>
                </c:pt>
                <c:pt idx="65">
                  <c:v>7.7262172902012773</c:v>
                </c:pt>
                <c:pt idx="66">
                  <c:v>7.7215072141030028</c:v>
                </c:pt>
                <c:pt idx="67">
                  <c:v>7.7167574850716534</c:v>
                </c:pt>
                <c:pt idx="68">
                  <c:v>7.7119694779990278</c:v>
                </c:pt>
                <c:pt idx="69">
                  <c:v>7.7071445813848092</c:v>
                </c:pt>
                <c:pt idx="70">
                  <c:v>7.7022841970016422</c:v>
                </c:pt>
                <c:pt idx="71">
                  <c:v>7.6973897395542261</c:v>
                </c:pt>
                <c:pt idx="72">
                  <c:v>7.692462636332424</c:v>
                </c:pt>
                <c:pt idx="73">
                  <c:v>7.6875043268583783</c:v>
                </c:pt>
                <c:pt idx="74">
                  <c:v>7.6825162625276358</c:v>
                </c:pt>
                <c:pt idx="75">
                  <c:v>7.6774999062442859</c:v>
                </c:pt>
                <c:pt idx="76">
                  <c:v>7.6724567320501142</c:v>
                </c:pt>
                <c:pt idx="77">
                  <c:v>7.6673882247477803</c:v>
                </c:pt>
                <c:pt idx="78">
                  <c:v>7.6622958795180267</c:v>
                </c:pt>
                <c:pt idx="79">
                  <c:v>7.657181201530963</c:v>
                </c:pt>
                <c:pt idx="80">
                  <c:v>7.6520457055513944</c:v>
                </c:pt>
                <c:pt idx="81">
                  <c:v>7.6468909155382772</c:v>
                </c:pt>
                <c:pt idx="82">
                  <c:v>7.641718364238284</c:v>
                </c:pt>
                <c:pt idx="83">
                  <c:v>7.636529592773531</c:v>
                </c:pt>
                <c:pt idx="84">
                  <c:v>7.6313261502235106</c:v>
                </c:pt>
                <c:pt idx="85">
                  <c:v>7.6261095932012495</c:v>
                </c:pt>
                <c:pt idx="86">
                  <c:v>7.6208814854237623</c:v>
                </c:pt>
                <c:pt idx="87">
                  <c:v>7.6156433972768367</c:v>
                </c:pt>
                <c:pt idx="88">
                  <c:v>7.6103969053742064</c:v>
                </c:pt>
                <c:pt idx="89">
                  <c:v>7.6051435921111938</c:v>
                </c:pt>
                <c:pt idx="90">
                  <c:v>7.5998850452128526</c:v>
                </c:pt>
                <c:pt idx="91">
                  <c:v>7.5946228572767156</c:v>
                </c:pt>
                <c:pt idx="92">
                  <c:v>7.5893586253102185</c:v>
                </c:pt>
                <c:pt idx="93">
                  <c:v>7.5840939502628553</c:v>
                </c:pt>
                <c:pt idx="94">
                  <c:v>7.5788304365532024</c:v>
                </c:pt>
                <c:pt idx="95">
                  <c:v>7.5735696915908663</c:v>
                </c:pt>
                <c:pt idx="96">
                  <c:v>7.5683133252934711</c:v>
                </c:pt>
                <c:pt idx="97">
                  <c:v>7.5630629495987955</c:v>
                </c:pt>
                <c:pt idx="98">
                  <c:v>7.5578201779721699</c:v>
                </c:pt>
                <c:pt idx="99">
                  <c:v>7.5525866249092495</c:v>
                </c:pt>
                <c:pt idx="100">
                  <c:v>7.5473639054342927</c:v>
                </c:pt>
                <c:pt idx="101">
                  <c:v>7.5421536345940838</c:v>
                </c:pt>
                <c:pt idx="102">
                  <c:v>7.5369574269476249</c:v>
                </c:pt>
                <c:pt idx="103">
                  <c:v>7.5317768960517535</c:v>
                </c:pt>
                <c:pt idx="104">
                  <c:v>7.5266136539428388</c:v>
                </c:pt>
                <c:pt idx="105">
                  <c:v>7.5214693106147079</c:v>
                </c:pt>
                <c:pt idx="106">
                  <c:v>7.5163454734929749</c:v>
                </c:pt>
                <c:pt idx="107">
                  <c:v>7.5112437469059437</c:v>
                </c:pt>
                <c:pt idx="108">
                  <c:v>7.5061657315522634</c:v>
                </c:pt>
                <c:pt idx="109">
                  <c:v>7.5011130239655248</c:v>
                </c:pt>
                <c:pt idx="110">
                  <c:v>7.496087215975991</c:v>
                </c:pt>
                <c:pt idx="111">
                  <c:v>7.4910898941696509</c:v>
                </c:pt>
                <c:pt idx="112">
                  <c:v>7.4861226393448366</c:v>
                </c:pt>
                <c:pt idx="113">
                  <c:v>7.4811870259665687</c:v>
                </c:pt>
                <c:pt idx="114">
                  <c:v>7.4762846216188938</c:v>
                </c:pt>
                <c:pt idx="115">
                  <c:v>7.471416986455429</c:v>
                </c:pt>
                <c:pt idx="116">
                  <c:v>7.4665856726483204</c:v>
                </c:pt>
                <c:pt idx="117">
                  <c:v>7.461792223835908</c:v>
                </c:pt>
                <c:pt idx="118">
                  <c:v>7.4570381745692957</c:v>
                </c:pt>
                <c:pt idx="119">
                  <c:v>7.4523250497581097</c:v>
                </c:pt>
                <c:pt idx="120">
                  <c:v>7.4476543641156985</c:v>
                </c:pt>
                <c:pt idx="121">
                  <c:v>7.4430276216040197</c:v>
                </c:pt>
                <c:pt idx="122">
                  <c:v>7.4384463148785338</c:v>
                </c:pt>
                <c:pt idx="123">
                  <c:v>7.433911924733323</c:v>
                </c:pt>
                <c:pt idx="124">
                  <c:v>7.4294259195467722</c:v>
                </c:pt>
                <c:pt idx="125">
                  <c:v>7.4249897547280614</c:v>
                </c:pt>
                <c:pt idx="126">
                  <c:v>7.4206048721647972</c:v>
                </c:pt>
                <c:pt idx="127">
                  <c:v>7.4162726996720432</c:v>
                </c:pt>
                <c:pt idx="128">
                  <c:v>7.4119946504431073</c:v>
                </c:pt>
                <c:pt idx="129">
                  <c:v>7.4077721225023359</c:v>
                </c:pt>
                <c:pt idx="130">
                  <c:v>7.4036064981602738</c:v>
                </c:pt>
                <c:pt idx="131">
                  <c:v>7.3994991434714903</c:v>
                </c:pt>
                <c:pt idx="132">
                  <c:v>7.3954514076953775</c:v>
                </c:pt>
                <c:pt idx="133">
                  <c:v>7.3914646227602896</c:v>
                </c:pt>
                <c:pt idx="134">
                  <c:v>7.387540102731295</c:v>
                </c:pt>
                <c:pt idx="135">
                  <c:v>7.3836791432819089</c:v>
                </c:pt>
                <c:pt idx="136">
                  <c:v>7.3798830211701469</c:v>
                </c:pt>
                <c:pt idx="137">
                  <c:v>7.3761529937191925</c:v>
                </c:pt>
                <c:pt idx="138">
                  <c:v>7.3724902983030614</c:v>
                </c:pt>
                <c:pt idx="139">
                  <c:v>7.3688961518375775</c:v>
                </c:pt>
                <c:pt idx="140">
                  <c:v>7.3653717502770091</c:v>
                </c:pt>
                <c:pt idx="141">
                  <c:v>7.3619182681166953</c:v>
                </c:pt>
                <c:pt idx="142">
                  <c:v>7.3585368579020107</c:v>
                </c:pt>
                <c:pt idx="143">
                  <c:v>7.355228649744034</c:v>
                </c:pt>
                <c:pt idx="144">
                  <c:v>7.3519947508421941</c:v>
                </c:pt>
                <c:pt idx="145">
                  <c:v>7.3488362450143168</c:v>
                </c:pt>
                <c:pt idx="146">
                  <c:v>7.345754192234347</c:v>
                </c:pt>
                <c:pt idx="147">
                  <c:v>7.3427496281781028</c:v>
                </c:pt>
                <c:pt idx="148">
                  <c:v>7.3398235637774105</c:v>
                </c:pt>
                <c:pt idx="149">
                  <c:v>7.3369769847829236</c:v>
                </c:pt>
                <c:pt idx="150">
                  <c:v>7.3342108513359898</c:v>
                </c:pt>
                <c:pt idx="151">
                  <c:v>7.331526097549836</c:v>
                </c:pt>
                <c:pt idx="152">
                  <c:v>7.3289236311004613</c:v>
                </c:pt>
                <c:pt idx="153">
                  <c:v>7.3264043328274866</c:v>
                </c:pt>
                <c:pt idx="154">
                  <c:v>7.3239690563453195</c:v>
                </c:pt>
                <c:pt idx="155">
                  <c:v>7.3216186276649191</c:v>
                </c:pt>
                <c:pt idx="156">
                  <c:v>7.3193538448264635</c:v>
                </c:pt>
                <c:pt idx="157">
                  <c:v>7.3171754775431967</c:v>
                </c:pt>
                <c:pt idx="158">
                  <c:v>7.3150842668567897</c:v>
                </c:pt>
                <c:pt idx="159">
                  <c:v>7.3130809248044306</c:v>
                </c:pt>
                <c:pt idx="160">
                  <c:v>7.3111661340979692</c:v>
                </c:pt>
                <c:pt idx="161">
                  <c:v>7.3093405478153404</c:v>
                </c:pt>
                <c:pt idx="162">
                  <c:v>7.3076047891045519</c:v>
                </c:pt>
                <c:pt idx="163">
                  <c:v>7.3059594509004526</c:v>
                </c:pt>
                <c:pt idx="164">
                  <c:v>7.3044050956545563</c:v>
                </c:pt>
                <c:pt idx="165">
                  <c:v>7.3029422550781016</c:v>
                </c:pt>
                <c:pt idx="166">
                  <c:v>7.3015714298985994</c:v>
                </c:pt>
                <c:pt idx="167">
                  <c:v>7.3002930896300722</c:v>
                </c:pt>
                <c:pt idx="168">
                  <c:v>7.2991076723571569</c:v>
                </c:pt>
                <c:pt idx="169">
                  <c:v>7.2980155845332755</c:v>
                </c:pt>
                <c:pt idx="170">
                  <c:v>7.297017200793058</c:v>
                </c:pt>
                <c:pt idx="171">
                  <c:v>7.2961128637791433</c:v>
                </c:pt>
                <c:pt idx="172">
                  <c:v>7.2953028839835428</c:v>
                </c:pt>
                <c:pt idx="173">
                  <c:v>7.2945875396036906</c:v>
                </c:pt>
                <c:pt idx="174">
                  <c:v>7.2939670764132973</c:v>
                </c:pt>
                <c:pt idx="175">
                  <c:v>7.2934417076481433</c:v>
                </c:pt>
                <c:pt idx="176">
                  <c:v>7.293011613906879</c:v>
                </c:pt>
                <c:pt idx="177">
                  <c:v>7.2926769430669527</c:v>
                </c:pt>
                <c:pt idx="178">
                  <c:v>7.2924378102157208</c:v>
                </c:pt>
                <c:pt idx="179">
                  <c:v>7.2922942975967917</c:v>
                </c:pt>
                <c:pt idx="180">
                  <c:v>7.2922464545716812</c:v>
                </c:pt>
              </c:numCache>
            </c:numRef>
          </c:val>
          <c:smooth val="0"/>
          <c:extLst>
            <c:ext xmlns:c16="http://schemas.microsoft.com/office/drawing/2014/chart" uri="{C3380CC4-5D6E-409C-BE32-E72D297353CC}">
              <c16:uniqueId val="{00000000-B6CD-4182-BAC2-94265660AA90}"/>
            </c:ext>
          </c:extLst>
        </c:ser>
        <c:dLbls>
          <c:showLegendKey val="0"/>
          <c:showVal val="0"/>
          <c:showCatName val="0"/>
          <c:showSerName val="0"/>
          <c:showPercent val="0"/>
          <c:showBubbleSize val="0"/>
        </c:dLbls>
        <c:smooth val="0"/>
        <c:axId val="130477056"/>
        <c:axId val="130860160"/>
      </c:lineChart>
      <c:catAx>
        <c:axId val="130477056"/>
        <c:scaling>
          <c:orientation val="minMax"/>
        </c:scaling>
        <c:delete val="0"/>
        <c:axPos val="b"/>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True Anomaly (Deg)</a:t>
                </a:r>
              </a:p>
            </c:rich>
          </c:tx>
          <c:layout>
            <c:manualLayout>
              <c:xMode val="edge"/>
              <c:yMode val="edge"/>
              <c:x val="0.46879208033778402"/>
              <c:y val="0.90796229064181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30860160"/>
        <c:crosses val="autoZero"/>
        <c:auto val="1"/>
        <c:lblAlgn val="ctr"/>
        <c:lblOffset val="100"/>
        <c:tickLblSkip val="10"/>
        <c:tickMarkSkip val="5"/>
        <c:noMultiLvlLbl val="0"/>
      </c:catAx>
      <c:valAx>
        <c:axId val="13086016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Velocity (km/s)</a:t>
                </a:r>
              </a:p>
            </c:rich>
          </c:tx>
          <c:layout>
            <c:manualLayout>
              <c:xMode val="edge"/>
              <c:yMode val="edge"/>
              <c:x val="2.1248430902658901E-2"/>
              <c:y val="0.38557294859100699"/>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30477056"/>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Density  vs. True Anomaly</a:t>
            </a:r>
          </a:p>
        </c:rich>
      </c:tx>
      <c:layout>
        <c:manualLayout>
          <c:xMode val="edge"/>
          <c:yMode val="edge"/>
          <c:x val="0.40185695538057697"/>
          <c:y val="3.2257946923301299E-2"/>
        </c:manualLayout>
      </c:layout>
      <c:overlay val="0"/>
      <c:spPr>
        <a:noFill/>
        <a:ln w="25400">
          <a:noFill/>
        </a:ln>
      </c:spPr>
    </c:title>
    <c:autoTitleDeleted val="0"/>
    <c:plotArea>
      <c:layout>
        <c:manualLayout>
          <c:layoutTarget val="inner"/>
          <c:xMode val="edge"/>
          <c:yMode val="edge"/>
          <c:x val="0.12599477655290001"/>
          <c:y val="0.158809125418159"/>
          <c:w val="0.855438219753903"/>
          <c:h val="0.67493878302717802"/>
        </c:manualLayout>
      </c:layout>
      <c:lineChart>
        <c:grouping val="standard"/>
        <c:varyColors val="0"/>
        <c:ser>
          <c:idx val="0"/>
          <c:order val="0"/>
          <c:tx>
            <c:v>Velocity vs. True Anomaly</c:v>
          </c:tx>
          <c:spPr>
            <a:ln w="12700">
              <a:solidFill>
                <a:srgbClr val="000090"/>
              </a:solidFill>
              <a:prstDash val="solid"/>
            </a:ln>
          </c:spPr>
          <c:marker>
            <c:symbol val="none"/>
          </c:marker>
          <c:cat>
            <c:numRef>
              <c:f>'Orbital Mechanics Blank'!$G$28:$G$208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Blank'!$O$28:$O$208</c:f>
              <c:numCache>
                <c:formatCode>General</c:formatCode>
                <c:ptCount val="181"/>
                <c:pt idx="0">
                  <c:v>7.8942747858533178E-11</c:v>
                </c:pt>
                <c:pt idx="1">
                  <c:v>7.8878948196991645E-11</c:v>
                </c:pt>
                <c:pt idx="2">
                  <c:v>7.8687564192186437E-11</c:v>
                </c:pt>
                <c:pt idx="3">
                  <c:v>7.8368640783673161E-11</c:v>
                </c:pt>
                <c:pt idx="4">
                  <c:v>7.7922252870983763E-11</c:v>
                </c:pt>
                <c:pt idx="5">
                  <c:v>7.7348505314056871E-11</c:v>
                </c:pt>
                <c:pt idx="6">
                  <c:v>7.6647532933782453E-11</c:v>
                </c:pt>
                <c:pt idx="7">
                  <c:v>7.5819500512661662E-11</c:v>
                </c:pt>
                <c:pt idx="8">
                  <c:v>7.4864602795558436E-11</c:v>
                </c:pt>
                <c:pt idx="9">
                  <c:v>7.3783064490480997E-11</c:v>
                </c:pt>
                <c:pt idx="10">
                  <c:v>7.2575140269331774E-11</c:v>
                </c:pt>
                <c:pt idx="11">
                  <c:v>7.1241114768616989E-11</c:v>
                </c:pt>
                <c:pt idx="12">
                  <c:v>6.9781302590001583E-11</c:v>
                </c:pt>
                <c:pt idx="13">
                  <c:v>6.8196048300661762E-11</c:v>
                </c:pt>
                <c:pt idx="14">
                  <c:v>6.6485726433353987E-11</c:v>
                </c:pt>
                <c:pt idx="15">
                  <c:v>6.4650741486105985E-11</c:v>
                </c:pt>
                <c:pt idx="16">
                  <c:v>6.2691527921450175E-11</c:v>
                </c:pt>
                <c:pt idx="17">
                  <c:v>6.1034568319921571E-11</c:v>
                </c:pt>
                <c:pt idx="18">
                  <c:v>5.9338705680851219E-11</c:v>
                </c:pt>
                <c:pt idx="19">
                  <c:v>5.7548493049993058E-11</c:v>
                </c:pt>
                <c:pt idx="20">
                  <c:v>5.5664356497501303E-11</c:v>
                </c:pt>
                <c:pt idx="21">
                  <c:v>5.3686745114870157E-11</c:v>
                </c:pt>
                <c:pt idx="22">
                  <c:v>5.1616131010357659E-11</c:v>
                </c:pt>
                <c:pt idx="23">
                  <c:v>4.9524579124634432E-11</c:v>
                </c:pt>
                <c:pt idx="24">
                  <c:v>4.7774156444796899E-11</c:v>
                </c:pt>
                <c:pt idx="25">
                  <c:v>4.5952751331101954E-11</c:v>
                </c:pt>
                <c:pt idx="26">
                  <c:v>4.4060801644966202E-11</c:v>
                </c:pt>
                <c:pt idx="27">
                  <c:v>4.209876308193494E-11</c:v>
                </c:pt>
                <c:pt idx="28">
                  <c:v>4.0067109161933409E-11</c:v>
                </c:pt>
                <c:pt idx="29">
                  <c:v>3.8393751448465388E-11</c:v>
                </c:pt>
                <c:pt idx="30">
                  <c:v>3.6695919430981258E-11</c:v>
                </c:pt>
                <c:pt idx="31">
                  <c:v>3.4944799722343039E-11</c:v>
                </c:pt>
                <c:pt idx="32">
                  <c:v>3.3140818613650925E-11</c:v>
                </c:pt>
                <c:pt idx="33">
                  <c:v>3.1480037539508127E-11</c:v>
                </c:pt>
                <c:pt idx="34">
                  <c:v>2.9965860180374683E-11</c:v>
                </c:pt>
                <c:pt idx="35">
                  <c:v>2.8410821254519052E-11</c:v>
                </c:pt>
                <c:pt idx="36">
                  <c:v>2.6815303014024124E-11</c:v>
                </c:pt>
                <c:pt idx="37">
                  <c:v>2.5379818606169526E-11</c:v>
                </c:pt>
                <c:pt idx="38">
                  <c:v>2.4060688854608408E-11</c:v>
                </c:pt>
                <c:pt idx="39">
                  <c:v>2.27106401773628E-11</c:v>
                </c:pt>
                <c:pt idx="40">
                  <c:v>2.1330008009934666E-11</c:v>
                </c:pt>
                <c:pt idx="41">
                  <c:v>2.0197047751217328E-11</c:v>
                </c:pt>
                <c:pt idx="42">
                  <c:v>1.9044247443060046E-11</c:v>
                </c:pt>
                <c:pt idx="43">
                  <c:v>1.7867822492107271E-11</c:v>
                </c:pt>
                <c:pt idx="44">
                  <c:v>1.6823451429622939E-11</c:v>
                </c:pt>
                <c:pt idx="45">
                  <c:v>1.5840630539263268E-11</c:v>
                </c:pt>
                <c:pt idx="46">
                  <c:v>1.4839550529830323E-11</c:v>
                </c:pt>
                <c:pt idx="47">
                  <c:v>1.3924872850799278E-11</c:v>
                </c:pt>
                <c:pt idx="48">
                  <c:v>1.3086627888320304E-11</c:v>
                </c:pt>
                <c:pt idx="49">
                  <c:v>1.2234250119960822E-11</c:v>
                </c:pt>
                <c:pt idx="50">
                  <c:v>1.1461176100261926E-11</c:v>
                </c:pt>
                <c:pt idx="51">
                  <c:v>1.0746577044666777E-11</c:v>
                </c:pt>
                <c:pt idx="52">
                  <c:v>1.0021043822967926E-11</c:v>
                </c:pt>
                <c:pt idx="53">
                  <c:v>9.3856306766663875E-12</c:v>
                </c:pt>
                <c:pt idx="54">
                  <c:v>8.7763305589820933E-12</c:v>
                </c:pt>
                <c:pt idx="55">
                  <c:v>8.1615628560324051E-12</c:v>
                </c:pt>
                <c:pt idx="56">
                  <c:v>7.6484626078260642E-12</c:v>
                </c:pt>
                <c:pt idx="57">
                  <c:v>7.1287018796704952E-12</c:v>
                </c:pt>
                <c:pt idx="58">
                  <c:v>6.6404051521977692E-12</c:v>
                </c:pt>
                <c:pt idx="59">
                  <c:v>6.2021390492742612E-12</c:v>
                </c:pt>
                <c:pt idx="60">
                  <c:v>5.7587363988167679E-12</c:v>
                </c:pt>
                <c:pt idx="61">
                  <c:v>5.3783482653455742E-12</c:v>
                </c:pt>
                <c:pt idx="62">
                  <c:v>5.0043465140800064E-12</c:v>
                </c:pt>
                <c:pt idx="63">
                  <c:v>4.6523268439742409E-12</c:v>
                </c:pt>
                <c:pt idx="64">
                  <c:v>4.3362341889256046E-12</c:v>
                </c:pt>
                <c:pt idx="65">
                  <c:v>4.0170484927103667E-12</c:v>
                </c:pt>
                <c:pt idx="66">
                  <c:v>3.7495080373496873E-12</c:v>
                </c:pt>
                <c:pt idx="67">
                  <c:v>3.4801326871589192E-12</c:v>
                </c:pt>
                <c:pt idx="68">
                  <c:v>3.2368643495984277E-12</c:v>
                </c:pt>
                <c:pt idx="69">
                  <c:v>3.0080160365496095E-12</c:v>
                </c:pt>
                <c:pt idx="70">
                  <c:v>2.7897999689072821E-12</c:v>
                </c:pt>
                <c:pt idx="71">
                  <c:v>2.5957588923110101E-12</c:v>
                </c:pt>
                <c:pt idx="72">
                  <c:v>2.402163494020941E-12</c:v>
                </c:pt>
                <c:pt idx="73">
                  <c:v>2.2374574344626273E-12</c:v>
                </c:pt>
                <c:pt idx="74">
                  <c:v>2.0716529497094084E-12</c:v>
                </c:pt>
                <c:pt idx="75">
                  <c:v>1.9270127605321146E-12</c:v>
                </c:pt>
                <c:pt idx="76">
                  <c:v>1.7861957036715473E-12</c:v>
                </c:pt>
                <c:pt idx="77">
                  <c:v>1.6587122466495203E-12</c:v>
                </c:pt>
                <c:pt idx="78">
                  <c:v>1.5390671545693089E-12</c:v>
                </c:pt>
                <c:pt idx="79">
                  <c:v>1.4274403146108856E-12</c:v>
                </c:pt>
                <c:pt idx="80">
                  <c:v>1.3258680599617904E-12</c:v>
                </c:pt>
                <c:pt idx="81">
                  <c:v>1.2285567320117163E-12</c:v>
                </c:pt>
                <c:pt idx="82">
                  <c:v>1.1419923307519337E-12</c:v>
                </c:pt>
                <c:pt idx="83">
                  <c:v>1.0573254245514842E-12</c:v>
                </c:pt>
                <c:pt idx="84">
                  <c:v>9.8367116864570886E-13</c:v>
                </c:pt>
                <c:pt idx="85">
                  <c:v>9.1032870676673775E-13</c:v>
                </c:pt>
                <c:pt idx="86">
                  <c:v>8.4760206177462998E-13</c:v>
                </c:pt>
                <c:pt idx="87">
                  <c:v>7.8471212802533151E-13</c:v>
                </c:pt>
                <c:pt idx="88">
                  <c:v>7.3072679306311861E-13</c:v>
                </c:pt>
                <c:pt idx="89">
                  <c:v>6.7716402035658449E-13</c:v>
                </c:pt>
                <c:pt idx="90">
                  <c:v>6.304969129817883E-13</c:v>
                </c:pt>
                <c:pt idx="91">
                  <c:v>5.8498746891025238E-13</c:v>
                </c:pt>
                <c:pt idx="92">
                  <c:v>5.4460502869067077E-13</c:v>
                </c:pt>
                <c:pt idx="93">
                  <c:v>5.0578339298336102E-13</c:v>
                </c:pt>
                <c:pt idx="94">
                  <c:v>4.7084949348353341E-13</c:v>
                </c:pt>
                <c:pt idx="95">
                  <c:v>4.3772388265199687E-13</c:v>
                </c:pt>
                <c:pt idx="96">
                  <c:v>4.0756489377491233E-13</c:v>
                </c:pt>
                <c:pt idx="97">
                  <c:v>3.7937275304352468E-13</c:v>
                </c:pt>
                <c:pt idx="98">
                  <c:v>3.5335130546393654E-13</c:v>
                </c:pt>
                <c:pt idx="99">
                  <c:v>3.2933204542927069E-13</c:v>
                </c:pt>
                <c:pt idx="100">
                  <c:v>3.068570070851957E-13</c:v>
                </c:pt>
                <c:pt idx="101">
                  <c:v>2.8637576977848819E-13</c:v>
                </c:pt>
                <c:pt idx="102">
                  <c:v>2.6694973401764872E-13</c:v>
                </c:pt>
                <c:pt idx="103">
                  <c:v>2.4950537717525764E-13</c:v>
                </c:pt>
                <c:pt idx="104">
                  <c:v>2.327097745808191E-13</c:v>
                </c:pt>
                <c:pt idx="105">
                  <c:v>2.1785506769882689E-13</c:v>
                </c:pt>
                <c:pt idx="106">
                  <c:v>2.0331244894359157E-13</c:v>
                </c:pt>
                <c:pt idx="107">
                  <c:v>1.9063794162623224E-13</c:v>
                </c:pt>
                <c:pt idx="108">
                  <c:v>1.7801396352891371E-13</c:v>
                </c:pt>
                <c:pt idx="109">
                  <c:v>1.6721589030027612E-13</c:v>
                </c:pt>
                <c:pt idx="110">
                  <c:v>1.5647727227694391E-13</c:v>
                </c:pt>
                <c:pt idx="111">
                  <c:v>1.4705840944399526E-13</c:v>
                </c:pt>
                <c:pt idx="112">
                  <c:v>1.3792405316423468E-13</c:v>
                </c:pt>
                <c:pt idx="113">
                  <c:v>1.29681054795527E-13</c:v>
                </c:pt>
                <c:pt idx="114">
                  <c:v>1.2190285045636247E-13</c:v>
                </c:pt>
                <c:pt idx="115">
                  <c:v>1.1467103177869543E-13</c:v>
                </c:pt>
                <c:pt idx="116">
                  <c:v>1.0805657694360629E-13</c:v>
                </c:pt>
                <c:pt idx="117">
                  <c:v>1.0169352715190034E-13</c:v>
                </c:pt>
                <c:pt idx="118">
                  <c:v>9.606106751832564E-14</c:v>
                </c:pt>
                <c:pt idx="119">
                  <c:v>9.0473671656097363E-14</c:v>
                </c:pt>
                <c:pt idx="120">
                  <c:v>8.5662596670272958E-14</c:v>
                </c:pt>
                <c:pt idx="121">
                  <c:v>8.0928425925620635E-14</c:v>
                </c:pt>
                <c:pt idx="122">
                  <c:v>7.6634376939173963E-14</c:v>
                </c:pt>
                <c:pt idx="123">
                  <c:v>7.260814807967086E-14</c:v>
                </c:pt>
                <c:pt idx="124">
                  <c:v>6.8763537807085399E-14</c:v>
                </c:pt>
                <c:pt idx="125">
                  <c:v>6.5349866297893839E-14</c:v>
                </c:pt>
                <c:pt idx="126">
                  <c:v>6.1973739102184449E-14</c:v>
                </c:pt>
                <c:pt idx="127">
                  <c:v>5.9005932527263389E-14</c:v>
                </c:pt>
                <c:pt idx="128">
                  <c:v>5.6147425764763056E-14</c:v>
                </c:pt>
                <c:pt idx="129">
                  <c:v>5.3444514826253006E-14</c:v>
                </c:pt>
                <c:pt idx="130">
                  <c:v>5.1018439174599105E-14</c:v>
                </c:pt>
                <c:pt idx="131">
                  <c:v>4.8625028845634747E-14</c:v>
                </c:pt>
                <c:pt idx="132">
                  <c:v>4.6501405786014818E-14</c:v>
                </c:pt>
                <c:pt idx="133">
                  <c:v>4.44891489227289E-14</c:v>
                </c:pt>
                <c:pt idx="134">
                  <c:v>4.2522053684749082E-14</c:v>
                </c:pt>
                <c:pt idx="135">
                  <c:v>4.0815668054974739E-14</c:v>
                </c:pt>
                <c:pt idx="136">
                  <c:v>3.9137115194397636E-14</c:v>
                </c:pt>
                <c:pt idx="137">
                  <c:v>3.7541444318156422E-14</c:v>
                </c:pt>
                <c:pt idx="138">
                  <c:v>3.613069074854884E-14</c:v>
                </c:pt>
                <c:pt idx="139">
                  <c:v>3.4745697814990789E-14</c:v>
                </c:pt>
                <c:pt idx="140">
                  <c:v>3.3439125585446899E-14</c:v>
                </c:pt>
                <c:pt idx="141">
                  <c:v>3.2275147629322968E-14</c:v>
                </c:pt>
                <c:pt idx="142">
                  <c:v>3.1134963965019829E-14</c:v>
                </c:pt>
                <c:pt idx="143">
                  <c:v>3.0043090573557354E-14</c:v>
                </c:pt>
                <c:pt idx="144">
                  <c:v>2.9087796690498923E-14</c:v>
                </c:pt>
                <c:pt idx="145">
                  <c:v>2.8154393838009918E-14</c:v>
                </c:pt>
                <c:pt idx="146">
                  <c:v>2.7243222373559433E-14</c:v>
                </c:pt>
                <c:pt idx="147">
                  <c:v>2.6444404097325804E-14</c:v>
                </c:pt>
                <c:pt idx="148">
                  <c:v>2.5687119548424665E-14</c:v>
                </c:pt>
                <c:pt idx="149">
                  <c:v>2.49501358372509E-14</c:v>
                </c:pt>
                <c:pt idx="150">
                  <c:v>2.4244789304230325E-14</c:v>
                </c:pt>
                <c:pt idx="151">
                  <c:v>2.3634425433890661E-14</c:v>
                </c:pt>
                <c:pt idx="152">
                  <c:v>2.3042570418537774E-14</c:v>
                </c:pt>
                <c:pt idx="153">
                  <c:v>2.2469443246916663E-14</c:v>
                </c:pt>
                <c:pt idx="154">
                  <c:v>2.1915256369904116E-14</c:v>
                </c:pt>
                <c:pt idx="155">
                  <c:v>2.1444412518498446E-14</c:v>
                </c:pt>
                <c:pt idx="156">
                  <c:v>2.0990832373986004E-14</c:v>
                </c:pt>
                <c:pt idx="157">
                  <c:v>2.0554436236912052E-14</c:v>
                </c:pt>
                <c:pt idx="158">
                  <c:v>2.0135386970372556E-14</c:v>
                </c:pt>
                <c:pt idx="159">
                  <c:v>1.9740970347472581E-14</c:v>
                </c:pt>
                <c:pt idx="160">
                  <c:v>1.9403558925223387E-14</c:v>
                </c:pt>
                <c:pt idx="161">
                  <c:v>1.9081790314843307E-14</c:v>
                </c:pt>
                <c:pt idx="162">
                  <c:v>1.8775785291903742E-14</c:v>
                </c:pt>
                <c:pt idx="163">
                  <c:v>1.8485658861566682E-14</c:v>
                </c:pt>
                <c:pt idx="164">
                  <c:v>1.8211520193279113E-14</c:v>
                </c:pt>
                <c:pt idx="165">
                  <c:v>1.7953472558594797E-14</c:v>
                </c:pt>
                <c:pt idx="166">
                  <c:v>1.7736872349802335E-14</c:v>
                </c:pt>
                <c:pt idx="167">
                  <c:v>1.7537504577535496E-14</c:v>
                </c:pt>
                <c:pt idx="168">
                  <c:v>1.73526001282441E-14</c:v>
                </c:pt>
                <c:pt idx="169">
                  <c:v>1.7182228930933784E-14</c:v>
                </c:pt>
                <c:pt idx="170">
                  <c:v>1.702645547062362E-14</c:v>
                </c:pt>
                <c:pt idx="171">
                  <c:v>1.6885338751076359E-14</c:v>
                </c:pt>
                <c:pt idx="172">
                  <c:v>1.6758932260634455E-14</c:v>
                </c:pt>
                <c:pt idx="173">
                  <c:v>1.6647283941196721E-14</c:v>
                </c:pt>
                <c:pt idx="174">
                  <c:v>1.6550436160370938E-14</c:v>
                </c:pt>
                <c:pt idx="175">
                  <c:v>1.6468425686830397E-14</c:v>
                </c:pt>
                <c:pt idx="176">
                  <c:v>1.6401283668902457E-14</c:v>
                </c:pt>
                <c:pt idx="177">
                  <c:v>1.6349035616411545E-14</c:v>
                </c:pt>
                <c:pt idx="178">
                  <c:v>1.6311701385797262E-14</c:v>
                </c:pt>
                <c:pt idx="179">
                  <c:v>1.6289295168521263E-14</c:v>
                </c:pt>
                <c:pt idx="180">
                  <c:v>1.6281825482778646E-14</c:v>
                </c:pt>
              </c:numCache>
            </c:numRef>
          </c:val>
          <c:smooth val="0"/>
          <c:extLst>
            <c:ext xmlns:c16="http://schemas.microsoft.com/office/drawing/2014/chart" uri="{C3380CC4-5D6E-409C-BE32-E72D297353CC}">
              <c16:uniqueId val="{00000000-0DA3-4AC8-B0E0-4FF2388105A2}"/>
            </c:ext>
          </c:extLst>
        </c:ser>
        <c:ser>
          <c:idx val="1"/>
          <c:order val="1"/>
          <c:tx>
            <c:v>Velocity vs. True Anomaly</c:v>
          </c:tx>
          <c:spPr>
            <a:ln w="12700">
              <a:solidFill>
                <a:srgbClr val="F20884"/>
              </a:solidFill>
              <a:prstDash val="solid"/>
            </a:ln>
          </c:spPr>
          <c:marker>
            <c:symbol val="none"/>
          </c:marker>
          <c:cat>
            <c:numRef>
              <c:f>'Orbital Mechanics Blank'!$G$28:$G$208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Blank'!$O$28:$O$208</c:f>
              <c:numCache>
                <c:formatCode>General</c:formatCode>
                <c:ptCount val="181"/>
                <c:pt idx="0">
                  <c:v>7.8942747858533178E-11</c:v>
                </c:pt>
                <c:pt idx="1">
                  <c:v>7.8878948196991645E-11</c:v>
                </c:pt>
                <c:pt idx="2">
                  <c:v>7.8687564192186437E-11</c:v>
                </c:pt>
                <c:pt idx="3">
                  <c:v>7.8368640783673161E-11</c:v>
                </c:pt>
                <c:pt idx="4">
                  <c:v>7.7922252870983763E-11</c:v>
                </c:pt>
                <c:pt idx="5">
                  <c:v>7.7348505314056871E-11</c:v>
                </c:pt>
                <c:pt idx="6">
                  <c:v>7.6647532933782453E-11</c:v>
                </c:pt>
                <c:pt idx="7">
                  <c:v>7.5819500512661662E-11</c:v>
                </c:pt>
                <c:pt idx="8">
                  <c:v>7.4864602795558436E-11</c:v>
                </c:pt>
                <c:pt idx="9">
                  <c:v>7.3783064490480997E-11</c:v>
                </c:pt>
                <c:pt idx="10">
                  <c:v>7.2575140269331774E-11</c:v>
                </c:pt>
                <c:pt idx="11">
                  <c:v>7.1241114768616989E-11</c:v>
                </c:pt>
                <c:pt idx="12">
                  <c:v>6.9781302590001583E-11</c:v>
                </c:pt>
                <c:pt idx="13">
                  <c:v>6.8196048300661762E-11</c:v>
                </c:pt>
                <c:pt idx="14">
                  <c:v>6.6485726433353987E-11</c:v>
                </c:pt>
                <c:pt idx="15">
                  <c:v>6.4650741486105985E-11</c:v>
                </c:pt>
                <c:pt idx="16">
                  <c:v>6.2691527921450175E-11</c:v>
                </c:pt>
                <c:pt idx="17">
                  <c:v>6.1034568319921571E-11</c:v>
                </c:pt>
                <c:pt idx="18">
                  <c:v>5.9338705680851219E-11</c:v>
                </c:pt>
                <c:pt idx="19">
                  <c:v>5.7548493049993058E-11</c:v>
                </c:pt>
                <c:pt idx="20">
                  <c:v>5.5664356497501303E-11</c:v>
                </c:pt>
                <c:pt idx="21">
                  <c:v>5.3686745114870157E-11</c:v>
                </c:pt>
                <c:pt idx="22">
                  <c:v>5.1616131010357659E-11</c:v>
                </c:pt>
                <c:pt idx="23">
                  <c:v>4.9524579124634432E-11</c:v>
                </c:pt>
                <c:pt idx="24">
                  <c:v>4.7774156444796899E-11</c:v>
                </c:pt>
                <c:pt idx="25">
                  <c:v>4.5952751331101954E-11</c:v>
                </c:pt>
                <c:pt idx="26">
                  <c:v>4.4060801644966202E-11</c:v>
                </c:pt>
                <c:pt idx="27">
                  <c:v>4.209876308193494E-11</c:v>
                </c:pt>
                <c:pt idx="28">
                  <c:v>4.0067109161933409E-11</c:v>
                </c:pt>
                <c:pt idx="29">
                  <c:v>3.8393751448465388E-11</c:v>
                </c:pt>
                <c:pt idx="30">
                  <c:v>3.6695919430981258E-11</c:v>
                </c:pt>
                <c:pt idx="31">
                  <c:v>3.4944799722343039E-11</c:v>
                </c:pt>
                <c:pt idx="32">
                  <c:v>3.3140818613650925E-11</c:v>
                </c:pt>
                <c:pt idx="33">
                  <c:v>3.1480037539508127E-11</c:v>
                </c:pt>
                <c:pt idx="34">
                  <c:v>2.9965860180374683E-11</c:v>
                </c:pt>
                <c:pt idx="35">
                  <c:v>2.8410821254519052E-11</c:v>
                </c:pt>
                <c:pt idx="36">
                  <c:v>2.6815303014024124E-11</c:v>
                </c:pt>
                <c:pt idx="37">
                  <c:v>2.5379818606169526E-11</c:v>
                </c:pt>
                <c:pt idx="38">
                  <c:v>2.4060688854608408E-11</c:v>
                </c:pt>
                <c:pt idx="39">
                  <c:v>2.27106401773628E-11</c:v>
                </c:pt>
                <c:pt idx="40">
                  <c:v>2.1330008009934666E-11</c:v>
                </c:pt>
                <c:pt idx="41">
                  <c:v>2.0197047751217328E-11</c:v>
                </c:pt>
                <c:pt idx="42">
                  <c:v>1.9044247443060046E-11</c:v>
                </c:pt>
                <c:pt idx="43">
                  <c:v>1.7867822492107271E-11</c:v>
                </c:pt>
                <c:pt idx="44">
                  <c:v>1.6823451429622939E-11</c:v>
                </c:pt>
                <c:pt idx="45">
                  <c:v>1.5840630539263268E-11</c:v>
                </c:pt>
                <c:pt idx="46">
                  <c:v>1.4839550529830323E-11</c:v>
                </c:pt>
                <c:pt idx="47">
                  <c:v>1.3924872850799278E-11</c:v>
                </c:pt>
                <c:pt idx="48">
                  <c:v>1.3086627888320304E-11</c:v>
                </c:pt>
                <c:pt idx="49">
                  <c:v>1.2234250119960822E-11</c:v>
                </c:pt>
                <c:pt idx="50">
                  <c:v>1.1461176100261926E-11</c:v>
                </c:pt>
                <c:pt idx="51">
                  <c:v>1.0746577044666777E-11</c:v>
                </c:pt>
                <c:pt idx="52">
                  <c:v>1.0021043822967926E-11</c:v>
                </c:pt>
                <c:pt idx="53">
                  <c:v>9.3856306766663875E-12</c:v>
                </c:pt>
                <c:pt idx="54">
                  <c:v>8.7763305589820933E-12</c:v>
                </c:pt>
                <c:pt idx="55">
                  <c:v>8.1615628560324051E-12</c:v>
                </c:pt>
                <c:pt idx="56">
                  <c:v>7.6484626078260642E-12</c:v>
                </c:pt>
                <c:pt idx="57">
                  <c:v>7.1287018796704952E-12</c:v>
                </c:pt>
                <c:pt idx="58">
                  <c:v>6.6404051521977692E-12</c:v>
                </c:pt>
                <c:pt idx="59">
                  <c:v>6.2021390492742612E-12</c:v>
                </c:pt>
                <c:pt idx="60">
                  <c:v>5.7587363988167679E-12</c:v>
                </c:pt>
                <c:pt idx="61">
                  <c:v>5.3783482653455742E-12</c:v>
                </c:pt>
                <c:pt idx="62">
                  <c:v>5.0043465140800064E-12</c:v>
                </c:pt>
                <c:pt idx="63">
                  <c:v>4.6523268439742409E-12</c:v>
                </c:pt>
                <c:pt idx="64">
                  <c:v>4.3362341889256046E-12</c:v>
                </c:pt>
                <c:pt idx="65">
                  <c:v>4.0170484927103667E-12</c:v>
                </c:pt>
                <c:pt idx="66">
                  <c:v>3.7495080373496873E-12</c:v>
                </c:pt>
                <c:pt idx="67">
                  <c:v>3.4801326871589192E-12</c:v>
                </c:pt>
                <c:pt idx="68">
                  <c:v>3.2368643495984277E-12</c:v>
                </c:pt>
                <c:pt idx="69">
                  <c:v>3.0080160365496095E-12</c:v>
                </c:pt>
                <c:pt idx="70">
                  <c:v>2.7897999689072821E-12</c:v>
                </c:pt>
                <c:pt idx="71">
                  <c:v>2.5957588923110101E-12</c:v>
                </c:pt>
                <c:pt idx="72">
                  <c:v>2.402163494020941E-12</c:v>
                </c:pt>
                <c:pt idx="73">
                  <c:v>2.2374574344626273E-12</c:v>
                </c:pt>
                <c:pt idx="74">
                  <c:v>2.0716529497094084E-12</c:v>
                </c:pt>
                <c:pt idx="75">
                  <c:v>1.9270127605321146E-12</c:v>
                </c:pt>
                <c:pt idx="76">
                  <c:v>1.7861957036715473E-12</c:v>
                </c:pt>
                <c:pt idx="77">
                  <c:v>1.6587122466495203E-12</c:v>
                </c:pt>
                <c:pt idx="78">
                  <c:v>1.5390671545693089E-12</c:v>
                </c:pt>
                <c:pt idx="79">
                  <c:v>1.4274403146108856E-12</c:v>
                </c:pt>
                <c:pt idx="80">
                  <c:v>1.3258680599617904E-12</c:v>
                </c:pt>
                <c:pt idx="81">
                  <c:v>1.2285567320117163E-12</c:v>
                </c:pt>
                <c:pt idx="82">
                  <c:v>1.1419923307519337E-12</c:v>
                </c:pt>
                <c:pt idx="83">
                  <c:v>1.0573254245514842E-12</c:v>
                </c:pt>
                <c:pt idx="84">
                  <c:v>9.8367116864570886E-13</c:v>
                </c:pt>
                <c:pt idx="85">
                  <c:v>9.1032870676673775E-13</c:v>
                </c:pt>
                <c:pt idx="86">
                  <c:v>8.4760206177462998E-13</c:v>
                </c:pt>
                <c:pt idx="87">
                  <c:v>7.8471212802533151E-13</c:v>
                </c:pt>
                <c:pt idx="88">
                  <c:v>7.3072679306311861E-13</c:v>
                </c:pt>
                <c:pt idx="89">
                  <c:v>6.7716402035658449E-13</c:v>
                </c:pt>
                <c:pt idx="90">
                  <c:v>6.304969129817883E-13</c:v>
                </c:pt>
                <c:pt idx="91">
                  <c:v>5.8498746891025238E-13</c:v>
                </c:pt>
                <c:pt idx="92">
                  <c:v>5.4460502869067077E-13</c:v>
                </c:pt>
                <c:pt idx="93">
                  <c:v>5.0578339298336102E-13</c:v>
                </c:pt>
                <c:pt idx="94">
                  <c:v>4.7084949348353341E-13</c:v>
                </c:pt>
                <c:pt idx="95">
                  <c:v>4.3772388265199687E-13</c:v>
                </c:pt>
                <c:pt idx="96">
                  <c:v>4.0756489377491233E-13</c:v>
                </c:pt>
                <c:pt idx="97">
                  <c:v>3.7937275304352468E-13</c:v>
                </c:pt>
                <c:pt idx="98">
                  <c:v>3.5335130546393654E-13</c:v>
                </c:pt>
                <c:pt idx="99">
                  <c:v>3.2933204542927069E-13</c:v>
                </c:pt>
                <c:pt idx="100">
                  <c:v>3.068570070851957E-13</c:v>
                </c:pt>
                <c:pt idx="101">
                  <c:v>2.8637576977848819E-13</c:v>
                </c:pt>
                <c:pt idx="102">
                  <c:v>2.6694973401764872E-13</c:v>
                </c:pt>
                <c:pt idx="103">
                  <c:v>2.4950537717525764E-13</c:v>
                </c:pt>
                <c:pt idx="104">
                  <c:v>2.327097745808191E-13</c:v>
                </c:pt>
                <c:pt idx="105">
                  <c:v>2.1785506769882689E-13</c:v>
                </c:pt>
                <c:pt idx="106">
                  <c:v>2.0331244894359157E-13</c:v>
                </c:pt>
                <c:pt idx="107">
                  <c:v>1.9063794162623224E-13</c:v>
                </c:pt>
                <c:pt idx="108">
                  <c:v>1.7801396352891371E-13</c:v>
                </c:pt>
                <c:pt idx="109">
                  <c:v>1.6721589030027612E-13</c:v>
                </c:pt>
                <c:pt idx="110">
                  <c:v>1.5647727227694391E-13</c:v>
                </c:pt>
                <c:pt idx="111">
                  <c:v>1.4705840944399526E-13</c:v>
                </c:pt>
                <c:pt idx="112">
                  <c:v>1.3792405316423468E-13</c:v>
                </c:pt>
                <c:pt idx="113">
                  <c:v>1.29681054795527E-13</c:v>
                </c:pt>
                <c:pt idx="114">
                  <c:v>1.2190285045636247E-13</c:v>
                </c:pt>
                <c:pt idx="115">
                  <c:v>1.1467103177869543E-13</c:v>
                </c:pt>
                <c:pt idx="116">
                  <c:v>1.0805657694360629E-13</c:v>
                </c:pt>
                <c:pt idx="117">
                  <c:v>1.0169352715190034E-13</c:v>
                </c:pt>
                <c:pt idx="118">
                  <c:v>9.606106751832564E-14</c:v>
                </c:pt>
                <c:pt idx="119">
                  <c:v>9.0473671656097363E-14</c:v>
                </c:pt>
                <c:pt idx="120">
                  <c:v>8.5662596670272958E-14</c:v>
                </c:pt>
                <c:pt idx="121">
                  <c:v>8.0928425925620635E-14</c:v>
                </c:pt>
                <c:pt idx="122">
                  <c:v>7.6634376939173963E-14</c:v>
                </c:pt>
                <c:pt idx="123">
                  <c:v>7.260814807967086E-14</c:v>
                </c:pt>
                <c:pt idx="124">
                  <c:v>6.8763537807085399E-14</c:v>
                </c:pt>
                <c:pt idx="125">
                  <c:v>6.5349866297893839E-14</c:v>
                </c:pt>
                <c:pt idx="126">
                  <c:v>6.1973739102184449E-14</c:v>
                </c:pt>
                <c:pt idx="127">
                  <c:v>5.9005932527263389E-14</c:v>
                </c:pt>
                <c:pt idx="128">
                  <c:v>5.6147425764763056E-14</c:v>
                </c:pt>
                <c:pt idx="129">
                  <c:v>5.3444514826253006E-14</c:v>
                </c:pt>
                <c:pt idx="130">
                  <c:v>5.1018439174599105E-14</c:v>
                </c:pt>
                <c:pt idx="131">
                  <c:v>4.8625028845634747E-14</c:v>
                </c:pt>
                <c:pt idx="132">
                  <c:v>4.6501405786014818E-14</c:v>
                </c:pt>
                <c:pt idx="133">
                  <c:v>4.44891489227289E-14</c:v>
                </c:pt>
                <c:pt idx="134">
                  <c:v>4.2522053684749082E-14</c:v>
                </c:pt>
                <c:pt idx="135">
                  <c:v>4.0815668054974739E-14</c:v>
                </c:pt>
                <c:pt idx="136">
                  <c:v>3.9137115194397636E-14</c:v>
                </c:pt>
                <c:pt idx="137">
                  <c:v>3.7541444318156422E-14</c:v>
                </c:pt>
                <c:pt idx="138">
                  <c:v>3.613069074854884E-14</c:v>
                </c:pt>
                <c:pt idx="139">
                  <c:v>3.4745697814990789E-14</c:v>
                </c:pt>
                <c:pt idx="140">
                  <c:v>3.3439125585446899E-14</c:v>
                </c:pt>
                <c:pt idx="141">
                  <c:v>3.2275147629322968E-14</c:v>
                </c:pt>
                <c:pt idx="142">
                  <c:v>3.1134963965019829E-14</c:v>
                </c:pt>
                <c:pt idx="143">
                  <c:v>3.0043090573557354E-14</c:v>
                </c:pt>
                <c:pt idx="144">
                  <c:v>2.9087796690498923E-14</c:v>
                </c:pt>
                <c:pt idx="145">
                  <c:v>2.8154393838009918E-14</c:v>
                </c:pt>
                <c:pt idx="146">
                  <c:v>2.7243222373559433E-14</c:v>
                </c:pt>
                <c:pt idx="147">
                  <c:v>2.6444404097325804E-14</c:v>
                </c:pt>
                <c:pt idx="148">
                  <c:v>2.5687119548424665E-14</c:v>
                </c:pt>
                <c:pt idx="149">
                  <c:v>2.49501358372509E-14</c:v>
                </c:pt>
                <c:pt idx="150">
                  <c:v>2.4244789304230325E-14</c:v>
                </c:pt>
                <c:pt idx="151">
                  <c:v>2.3634425433890661E-14</c:v>
                </c:pt>
                <c:pt idx="152">
                  <c:v>2.3042570418537774E-14</c:v>
                </c:pt>
                <c:pt idx="153">
                  <c:v>2.2469443246916663E-14</c:v>
                </c:pt>
                <c:pt idx="154">
                  <c:v>2.1915256369904116E-14</c:v>
                </c:pt>
                <c:pt idx="155">
                  <c:v>2.1444412518498446E-14</c:v>
                </c:pt>
                <c:pt idx="156">
                  <c:v>2.0990832373986004E-14</c:v>
                </c:pt>
                <c:pt idx="157">
                  <c:v>2.0554436236912052E-14</c:v>
                </c:pt>
                <c:pt idx="158">
                  <c:v>2.0135386970372556E-14</c:v>
                </c:pt>
                <c:pt idx="159">
                  <c:v>1.9740970347472581E-14</c:v>
                </c:pt>
                <c:pt idx="160">
                  <c:v>1.9403558925223387E-14</c:v>
                </c:pt>
                <c:pt idx="161">
                  <c:v>1.9081790314843307E-14</c:v>
                </c:pt>
                <c:pt idx="162">
                  <c:v>1.8775785291903742E-14</c:v>
                </c:pt>
                <c:pt idx="163">
                  <c:v>1.8485658861566682E-14</c:v>
                </c:pt>
                <c:pt idx="164">
                  <c:v>1.8211520193279113E-14</c:v>
                </c:pt>
                <c:pt idx="165">
                  <c:v>1.7953472558594797E-14</c:v>
                </c:pt>
                <c:pt idx="166">
                  <c:v>1.7736872349802335E-14</c:v>
                </c:pt>
                <c:pt idx="167">
                  <c:v>1.7537504577535496E-14</c:v>
                </c:pt>
                <c:pt idx="168">
                  <c:v>1.73526001282441E-14</c:v>
                </c:pt>
                <c:pt idx="169">
                  <c:v>1.7182228930933784E-14</c:v>
                </c:pt>
                <c:pt idx="170">
                  <c:v>1.702645547062362E-14</c:v>
                </c:pt>
                <c:pt idx="171">
                  <c:v>1.6885338751076359E-14</c:v>
                </c:pt>
                <c:pt idx="172">
                  <c:v>1.6758932260634455E-14</c:v>
                </c:pt>
                <c:pt idx="173">
                  <c:v>1.6647283941196721E-14</c:v>
                </c:pt>
                <c:pt idx="174">
                  <c:v>1.6550436160370938E-14</c:v>
                </c:pt>
                <c:pt idx="175">
                  <c:v>1.6468425686830397E-14</c:v>
                </c:pt>
                <c:pt idx="176">
                  <c:v>1.6401283668902457E-14</c:v>
                </c:pt>
                <c:pt idx="177">
                  <c:v>1.6349035616411545E-14</c:v>
                </c:pt>
                <c:pt idx="178">
                  <c:v>1.6311701385797262E-14</c:v>
                </c:pt>
                <c:pt idx="179">
                  <c:v>1.6289295168521263E-14</c:v>
                </c:pt>
                <c:pt idx="180">
                  <c:v>1.6281825482778646E-14</c:v>
                </c:pt>
              </c:numCache>
            </c:numRef>
          </c:val>
          <c:smooth val="0"/>
          <c:extLst>
            <c:ext xmlns:c16="http://schemas.microsoft.com/office/drawing/2014/chart" uri="{C3380CC4-5D6E-409C-BE32-E72D297353CC}">
              <c16:uniqueId val="{00000001-0DA3-4AC8-B0E0-4FF2388105A2}"/>
            </c:ext>
          </c:extLst>
        </c:ser>
        <c:dLbls>
          <c:showLegendKey val="0"/>
          <c:showVal val="0"/>
          <c:showCatName val="0"/>
          <c:showSerName val="0"/>
          <c:showPercent val="0"/>
          <c:showBubbleSize val="0"/>
        </c:dLbls>
        <c:smooth val="0"/>
        <c:axId val="130881408"/>
        <c:axId val="130891776"/>
      </c:lineChart>
      <c:catAx>
        <c:axId val="130881408"/>
        <c:scaling>
          <c:orientation val="minMax"/>
        </c:scaling>
        <c:delete val="0"/>
        <c:axPos val="b"/>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True Anomaly (Deg)</a:t>
                </a:r>
              </a:p>
            </c:rich>
          </c:tx>
          <c:layout>
            <c:manualLayout>
              <c:xMode val="edge"/>
              <c:yMode val="edge"/>
              <c:x val="0.47745393153980697"/>
              <c:y val="0.9081896012998379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30891776"/>
        <c:crosses val="autoZero"/>
        <c:auto val="1"/>
        <c:lblAlgn val="ctr"/>
        <c:lblOffset val="100"/>
        <c:tickLblSkip val="10"/>
        <c:tickMarkSkip val="5"/>
        <c:noMultiLvlLbl val="0"/>
      </c:catAx>
      <c:valAx>
        <c:axId val="130891776"/>
        <c:scaling>
          <c:orientation val="minMax"/>
        </c:scaling>
        <c:delete val="0"/>
        <c:axPos val="l"/>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875" b="1" i="0" u="none" strike="noStrike" baseline="0">
                    <a:solidFill>
                      <a:srgbClr val="000000"/>
                    </a:solidFill>
                    <a:latin typeface="Arial"/>
                    <a:ea typeface="Arial"/>
                    <a:cs typeface="Arial"/>
                  </a:rPr>
                  <a:t>Density Kg/m</a:t>
                </a:r>
                <a:r>
                  <a:rPr lang="en-US" sz="875" b="1" i="0" u="none" strike="noStrike" baseline="30000">
                    <a:solidFill>
                      <a:srgbClr val="000000"/>
                    </a:solidFill>
                    <a:latin typeface="Arial"/>
                    <a:ea typeface="Arial"/>
                    <a:cs typeface="Arial"/>
                  </a:rPr>
                  <a:t>3</a:t>
                </a:r>
              </a:p>
            </c:rich>
          </c:tx>
          <c:layout>
            <c:manualLayout>
              <c:xMode val="edge"/>
              <c:yMode val="edge"/>
              <c:x val="2.1220199037620301E-2"/>
              <c:y val="0.3945415677207019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30881408"/>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horizontalDpi="355" verticalDpi="355"/>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Force vs. True Anomaly</a:t>
            </a:r>
          </a:p>
        </c:rich>
      </c:tx>
      <c:layout>
        <c:manualLayout>
          <c:xMode val="edge"/>
          <c:yMode val="edge"/>
          <c:x val="0.41059610233525701"/>
          <c:y val="3.21782178217822E-2"/>
        </c:manualLayout>
      </c:layout>
      <c:overlay val="0"/>
      <c:spPr>
        <a:noFill/>
        <a:ln w="25400">
          <a:noFill/>
        </a:ln>
      </c:spPr>
    </c:title>
    <c:autoTitleDeleted val="0"/>
    <c:plotArea>
      <c:layout>
        <c:manualLayout>
          <c:layoutTarget val="inner"/>
          <c:xMode val="edge"/>
          <c:yMode val="edge"/>
          <c:x val="0.13642384105960301"/>
          <c:y val="0.158415841584158"/>
          <c:w val="0.84503311258278102"/>
          <c:h val="0.67574257425742601"/>
        </c:manualLayout>
      </c:layout>
      <c:lineChart>
        <c:grouping val="standard"/>
        <c:varyColors val="0"/>
        <c:ser>
          <c:idx val="2"/>
          <c:order val="2"/>
          <c:spPr>
            <a:ln w="12700">
              <a:solidFill>
                <a:srgbClr val="000090"/>
              </a:solidFill>
              <a:prstDash val="solid"/>
            </a:ln>
          </c:spPr>
          <c:marker>
            <c:symbol val="none"/>
          </c:marker>
          <c:cat>
            <c:numRef>
              <c:f>'Orbital Mechanics Blank'!$G$28:$G$208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Blank'!$P$28:$P$208</c:f>
              <c:numCache>
                <c:formatCode>0.00E+00</c:formatCode>
                <c:ptCount val="181"/>
                <c:pt idx="0">
                  <c:v>5.4133893422361915E-5</c:v>
                </c:pt>
                <c:pt idx="1">
                  <c:v>5.4089538258415856E-5</c:v>
                </c:pt>
                <c:pt idx="2">
                  <c:v>5.3956489098590292E-5</c:v>
                </c:pt>
                <c:pt idx="3">
                  <c:v>5.3734794931010995E-5</c:v>
                </c:pt>
                <c:pt idx="4">
                  <c:v>5.3424537376151724E-5</c:v>
                </c:pt>
                <c:pt idx="5">
                  <c:v>5.3025830647271596E-5</c:v>
                </c:pt>
                <c:pt idx="6">
                  <c:v>5.2538821495039241E-5</c:v>
                </c:pt>
                <c:pt idx="7">
                  <c:v>5.1963689136396836E-5</c:v>
                </c:pt>
                <c:pt idx="8">
                  <c:v>5.1300645167714697E-5</c:v>
                </c:pt>
                <c:pt idx="9">
                  <c:v>5.0549933462275087E-5</c:v>
                </c:pt>
                <c:pt idx="10">
                  <c:v>4.9711830052139821E-5</c:v>
                </c:pt>
                <c:pt idx="11">
                  <c:v>4.8786642994506445E-5</c:v>
                </c:pt>
                <c:pt idx="12">
                  <c:v>4.7774712222600192E-5</c:v>
                </c:pt>
                <c:pt idx="13">
                  <c:v>4.6676409381209398E-5</c:v>
                </c:pt>
                <c:pt idx="14">
                  <c:v>4.5492137646963337E-5</c:v>
                </c:pt>
                <c:pt idx="15">
                  <c:v>4.4222331533456895E-5</c:v>
                </c:pt>
                <c:pt idx="16">
                  <c:v>4.2867456681351563E-5</c:v>
                </c:pt>
                <c:pt idx="17">
                  <c:v>4.171920756149742E-5</c:v>
                </c:pt>
                <c:pt idx="18">
                  <c:v>4.0544333346085256E-5</c:v>
                </c:pt>
                <c:pt idx="19">
                  <c:v>3.9305074487114702E-5</c:v>
                </c:pt>
                <c:pt idx="20">
                  <c:v>3.8001883997947743E-5</c:v>
                </c:pt>
                <c:pt idx="21">
                  <c:v>3.6635237905739831E-5</c:v>
                </c:pt>
                <c:pt idx="22">
                  <c:v>3.5205635022704165E-5</c:v>
                </c:pt>
                <c:pt idx="23">
                  <c:v>3.3762387996066719E-5</c:v>
                </c:pt>
                <c:pt idx="24">
                  <c:v>3.255231705542578E-5</c:v>
                </c:pt>
                <c:pt idx="25">
                  <c:v>3.1294488445340356E-5</c:v>
                </c:pt>
                <c:pt idx="26">
                  <c:v>2.9989359385524175E-5</c:v>
                </c:pt>
                <c:pt idx="27">
                  <c:v>2.8637403818360184E-5</c:v>
                </c:pt>
                <c:pt idx="28">
                  <c:v>2.7239112182788562E-5</c:v>
                </c:pt>
                <c:pt idx="29">
                  <c:v>2.6085387980048735E-5</c:v>
                </c:pt>
                <c:pt idx="30">
                  <c:v>2.4915957662199017E-5</c:v>
                </c:pt>
                <c:pt idx="31">
                  <c:v>2.3711375051531339E-5</c:v>
                </c:pt>
                <c:pt idx="32">
                  <c:v>2.2472074916900938E-5</c:v>
                </c:pt>
                <c:pt idx="33">
                  <c:v>2.1331058107696002E-5</c:v>
                </c:pt>
                <c:pt idx="34">
                  <c:v>2.0290495478294977E-5</c:v>
                </c:pt>
                <c:pt idx="35">
                  <c:v>1.9223393054191278E-5</c:v>
                </c:pt>
                <c:pt idx="36">
                  <c:v>1.8130133789929308E-5</c:v>
                </c:pt>
                <c:pt idx="37">
                  <c:v>1.7146308151633708E-5</c:v>
                </c:pt>
                <c:pt idx="38">
                  <c:v>1.6242236532049475E-5</c:v>
                </c:pt>
                <c:pt idx="39">
                  <c:v>1.5318447460335096E-5</c:v>
                </c:pt>
                <c:pt idx="40">
                  <c:v>1.4375270340204699E-5</c:v>
                </c:pt>
                <c:pt idx="41">
                  <c:v>1.3600179434329012E-5</c:v>
                </c:pt>
                <c:pt idx="42">
                  <c:v>1.2812813787777591E-5</c:v>
                </c:pt>
                <c:pt idx="43">
                  <c:v>1.201070733487696E-5</c:v>
                </c:pt>
                <c:pt idx="44">
                  <c:v>1.1298497948715372E-5</c:v>
                </c:pt>
                <c:pt idx="45">
                  <c:v>1.0628677607085424E-5</c:v>
                </c:pt>
                <c:pt idx="46">
                  <c:v>9.9476678109412895E-6</c:v>
                </c:pt>
                <c:pt idx="47">
                  <c:v>9.3256310172930119E-6</c:v>
                </c:pt>
                <c:pt idx="48">
                  <c:v>8.7557633690407445E-6</c:v>
                </c:pt>
                <c:pt idx="49">
                  <c:v>8.1774106585617685E-6</c:v>
                </c:pt>
                <c:pt idx="50">
                  <c:v>7.6530201533167014E-6</c:v>
                </c:pt>
                <c:pt idx="51">
                  <c:v>7.1685643275678045E-6</c:v>
                </c:pt>
                <c:pt idx="52">
                  <c:v>6.6776953916901416E-6</c:v>
                </c:pt>
                <c:pt idx="53">
                  <c:v>6.2477276207168111E-6</c:v>
                </c:pt>
                <c:pt idx="54">
                  <c:v>5.8359299725817729E-6</c:v>
                </c:pt>
                <c:pt idx="55">
                  <c:v>5.4212884024947123E-6</c:v>
                </c:pt>
                <c:pt idx="56">
                  <c:v>5.0749193438092035E-6</c:v>
                </c:pt>
                <c:pt idx="57">
                  <c:v>4.7248184025904841E-6</c:v>
                </c:pt>
                <c:pt idx="58">
                  <c:v>4.3962552633366386E-6</c:v>
                </c:pt>
                <c:pt idx="59">
                  <c:v>4.1014515897060588E-6</c:v>
                </c:pt>
                <c:pt idx="60">
                  <c:v>3.8038668068240561E-6</c:v>
                </c:pt>
                <c:pt idx="61">
                  <c:v>3.5484885628777682E-6</c:v>
                </c:pt>
                <c:pt idx="62">
                  <c:v>3.2978641411102685E-6</c:v>
                </c:pt>
                <c:pt idx="63">
                  <c:v>3.0622535717395048E-6</c:v>
                </c:pt>
                <c:pt idx="64">
                  <c:v>2.8507818979980104E-6</c:v>
                </c:pt>
                <c:pt idx="65">
                  <c:v>2.6377497803575867E-6</c:v>
                </c:pt>
                <c:pt idx="66">
                  <c:v>2.4590713903671202E-6</c:v>
                </c:pt>
                <c:pt idx="67">
                  <c:v>2.2795976023823733E-6</c:v>
                </c:pt>
                <c:pt idx="68">
                  <c:v>2.1176188231880155E-6</c:v>
                </c:pt>
                <c:pt idx="69">
                  <c:v>1.9654402458700443E-6</c:v>
                </c:pt>
                <c:pt idx="70">
                  <c:v>1.8205592953284246E-6</c:v>
                </c:pt>
                <c:pt idx="71">
                  <c:v>1.6917803987376853E-6</c:v>
                </c:pt>
                <c:pt idx="72">
                  <c:v>1.5636013573649449E-6</c:v>
                </c:pt>
                <c:pt idx="73">
                  <c:v>1.4545150310215625E-6</c:v>
                </c:pt>
                <c:pt idx="74">
                  <c:v>1.344982595156777E-6</c:v>
                </c:pt>
                <c:pt idx="75">
                  <c:v>1.2494443436911764E-6</c:v>
                </c:pt>
                <c:pt idx="76">
                  <c:v>1.1566197969182901E-6</c:v>
                </c:pt>
                <c:pt idx="77">
                  <c:v>1.0726514975576599E-6</c:v>
                </c:pt>
                <c:pt idx="78">
                  <c:v>9.9395813288864862E-7</c:v>
                </c:pt>
                <c:pt idx="79">
                  <c:v>9.2063714263380349E-7</c:v>
                </c:pt>
                <c:pt idx="80">
                  <c:v>8.5398079605530331E-7</c:v>
                </c:pt>
                <c:pt idx="81">
                  <c:v>7.9023760221122958E-7</c:v>
                </c:pt>
                <c:pt idx="82">
                  <c:v>7.335638613961618E-7</c:v>
                </c:pt>
                <c:pt idx="83">
                  <c:v>6.7825567887203088E-7</c:v>
                </c:pt>
                <c:pt idx="84">
                  <c:v>6.3014813832170791E-7</c:v>
                </c:pt>
                <c:pt idx="85">
                  <c:v>5.8236733532393739E-7</c:v>
                </c:pt>
                <c:pt idx="86">
                  <c:v>5.4149581599271148E-7</c:v>
                </c:pt>
                <c:pt idx="87">
                  <c:v>5.0062928423721332E-7</c:v>
                </c:pt>
                <c:pt idx="88">
                  <c:v>4.655457122249955E-7</c:v>
                </c:pt>
                <c:pt idx="89">
                  <c:v>4.308254959251338E-7</c:v>
                </c:pt>
                <c:pt idx="90">
                  <c:v>4.0058040029541314E-7</c:v>
                </c:pt>
                <c:pt idx="91">
                  <c:v>3.7115188648438934E-7</c:v>
                </c:pt>
                <c:pt idx="92">
                  <c:v>3.4505194752452585E-7</c:v>
                </c:pt>
                <c:pt idx="93">
                  <c:v>3.2001081753194661E-7</c:v>
                </c:pt>
                <c:pt idx="94">
                  <c:v>2.9749465950564136E-7</c:v>
                </c:pt>
                <c:pt idx="95">
                  <c:v>2.7618124319730858E-7</c:v>
                </c:pt>
                <c:pt idx="96">
                  <c:v>2.5679564855639314E-7</c:v>
                </c:pt>
                <c:pt idx="97">
                  <c:v>2.3870100728952723E-7</c:v>
                </c:pt>
                <c:pt idx="98">
                  <c:v>2.2202020255154211E-7</c:v>
                </c:pt>
                <c:pt idx="99">
                  <c:v>2.0664176704544319E-7</c:v>
                </c:pt>
                <c:pt idx="100">
                  <c:v>1.9227344649678289E-7</c:v>
                </c:pt>
                <c:pt idx="101">
                  <c:v>1.7919244874038074E-7</c:v>
                </c:pt>
                <c:pt idx="102">
                  <c:v>1.6680701159723831E-7</c:v>
                </c:pt>
                <c:pt idx="103">
                  <c:v>1.556924270655143E-7</c:v>
                </c:pt>
                <c:pt idx="104">
                  <c:v>1.450128735718048E-7</c:v>
                </c:pt>
                <c:pt idx="105">
                  <c:v>1.3557066540643359E-7</c:v>
                </c:pt>
                <c:pt idx="106">
                  <c:v>1.2634850961320128E-7</c:v>
                </c:pt>
                <c:pt idx="107">
                  <c:v>1.1831116647647555E-7</c:v>
                </c:pt>
                <c:pt idx="108">
                  <c:v>1.1032731611658961E-7</c:v>
                </c:pt>
                <c:pt idx="109">
                  <c:v>1.034955434253524E-7</c:v>
                </c:pt>
                <c:pt idx="110">
                  <c:v>9.6719315381258753E-8</c:v>
                </c:pt>
                <c:pt idx="111">
                  <c:v>9.077631877950852E-8</c:v>
                </c:pt>
                <c:pt idx="112">
                  <c:v>8.5024986470904603E-8</c:v>
                </c:pt>
                <c:pt idx="113">
                  <c:v>7.9838109287819005E-8</c:v>
                </c:pt>
                <c:pt idx="114">
                  <c:v>7.4951132468365528E-8</c:v>
                </c:pt>
                <c:pt idx="115">
                  <c:v>7.0412920244337914E-8</c:v>
                </c:pt>
                <c:pt idx="116">
                  <c:v>6.6265578858544678E-8</c:v>
                </c:pt>
                <c:pt idx="117">
                  <c:v>6.2283398156515453E-8</c:v>
                </c:pt>
                <c:pt idx="118">
                  <c:v>5.8758787641276559E-8</c:v>
                </c:pt>
                <c:pt idx="119">
                  <c:v>5.5271147265701057E-8</c:v>
                </c:pt>
                <c:pt idx="120">
                  <c:v>5.2266443211661561E-8</c:v>
                </c:pt>
                <c:pt idx="121">
                  <c:v>4.9316590030717245E-8</c:v>
                </c:pt>
                <c:pt idx="122">
                  <c:v>4.6642388483296704E-8</c:v>
                </c:pt>
                <c:pt idx="123">
                  <c:v>4.4138022103410787E-8</c:v>
                </c:pt>
                <c:pt idx="124">
                  <c:v>4.1750474045685032E-8</c:v>
                </c:pt>
                <c:pt idx="125">
                  <c:v>3.9630459332177836E-8</c:v>
                </c:pt>
                <c:pt idx="126">
                  <c:v>3.7538680159590212E-8</c:v>
                </c:pt>
                <c:pt idx="127">
                  <c:v>3.5699303641406919E-8</c:v>
                </c:pt>
                <c:pt idx="128">
                  <c:v>3.3930692953646207E-8</c:v>
                </c:pt>
                <c:pt idx="129">
                  <c:v>3.2260496889833891E-8</c:v>
                </c:pt>
                <c:pt idx="130">
                  <c:v>3.0761429179944144E-8</c:v>
                </c:pt>
                <c:pt idx="131">
                  <c:v>2.9285807651873694E-8</c:v>
                </c:pt>
                <c:pt idx="132">
                  <c:v>2.7976162577897047E-8</c:v>
                </c:pt>
                <c:pt idx="133">
                  <c:v>2.673669908204426E-8</c:v>
                </c:pt>
                <c:pt idx="134">
                  <c:v>2.5527402109665379E-8</c:v>
                </c:pt>
                <c:pt idx="135">
                  <c:v>2.4477396724617475E-8</c:v>
                </c:pt>
                <c:pt idx="136">
                  <c:v>2.3446631151807177E-8</c:v>
                </c:pt>
                <c:pt idx="137">
                  <c:v>2.2467952366803503E-8</c:v>
                </c:pt>
                <c:pt idx="138">
                  <c:v>2.1602169484982625E-8</c:v>
                </c:pt>
                <c:pt idx="139">
                  <c:v>2.0753846282368964E-8</c:v>
                </c:pt>
                <c:pt idx="140">
                  <c:v>1.9954320388725125E-8</c:v>
                </c:pt>
                <c:pt idx="141">
                  <c:v>1.9241676367293061E-8</c:v>
                </c:pt>
                <c:pt idx="142">
                  <c:v>1.8544878471578426E-8</c:v>
                </c:pt>
                <c:pt idx="143">
                  <c:v>1.7878441112175602E-8</c:v>
                </c:pt>
                <c:pt idx="144">
                  <c:v>1.7294734041044088E-8</c:v>
                </c:pt>
                <c:pt idx="145">
                  <c:v>1.6725380500906004E-8</c:v>
                </c:pt>
                <c:pt idx="146">
                  <c:v>1.6170518433903035E-8</c:v>
                </c:pt>
                <c:pt idx="147">
                  <c:v>1.5683533289251663E-8</c:v>
                </c:pt>
                <c:pt idx="148">
                  <c:v>1.5222266916470635E-8</c:v>
                </c:pt>
                <c:pt idx="149">
                  <c:v>1.4774061858639221E-8</c:v>
                </c:pt>
                <c:pt idx="150">
                  <c:v>1.4345572416793882E-8</c:v>
                </c:pt>
                <c:pt idx="151">
                  <c:v>1.3974185489560416E-8</c:v>
                </c:pt>
                <c:pt idx="152">
                  <c:v>1.3614572253135061E-8</c:v>
                </c:pt>
                <c:pt idx="153">
                  <c:v>1.326681773645918E-8</c:v>
                </c:pt>
                <c:pt idx="154">
                  <c:v>1.2931003883881578E-8</c:v>
                </c:pt>
                <c:pt idx="155">
                  <c:v>1.2645064382698373E-8</c:v>
                </c:pt>
                <c:pt idx="156">
                  <c:v>1.2369946799500775E-8</c:v>
                </c:pt>
                <c:pt idx="157">
                  <c:v>1.2105568656824113E-8</c:v>
                </c:pt>
                <c:pt idx="158">
                  <c:v>1.1851991529326648E-8</c:v>
                </c:pt>
                <c:pt idx="159">
                  <c:v>1.1613468326643977E-8</c:v>
                </c:pt>
                <c:pt idx="160">
                  <c:v>1.1408994854708576E-8</c:v>
                </c:pt>
                <c:pt idx="161">
                  <c:v>1.1214197418130701E-8</c:v>
                </c:pt>
                <c:pt idx="162">
                  <c:v>1.1029120938202439E-8</c:v>
                </c:pt>
                <c:pt idx="163">
                  <c:v>1.0853807988614379E-8</c:v>
                </c:pt>
                <c:pt idx="164">
                  <c:v>1.0688298801659512E-8</c:v>
                </c:pt>
                <c:pt idx="165">
                  <c:v>1.053263127429764E-8</c:v>
                </c:pt>
                <c:pt idx="166">
                  <c:v>1.0401653968116624E-8</c:v>
                </c:pt>
                <c:pt idx="167">
                  <c:v>1.0281135318630097E-8</c:v>
                </c:pt>
                <c:pt idx="168">
                  <c:v>1.0169434057876229E-8</c:v>
                </c:pt>
                <c:pt idx="169">
                  <c:v>1.0066575594362424E-8</c:v>
                </c:pt>
                <c:pt idx="170">
                  <c:v>9.9725832871113487E-9</c:v>
                </c:pt>
                <c:pt idx="171">
                  <c:v>9.8874784497088231E-9</c:v>
                </c:pt>
                <c:pt idx="172">
                  <c:v>9.8112803540663076E-9</c:v>
                </c:pt>
                <c:pt idx="173">
                  <c:v>9.7440062338791504E-9</c:v>
                </c:pt>
                <c:pt idx="174">
                  <c:v>9.685671287765515E-9</c:v>
                </c:pt>
                <c:pt idx="175">
                  <c:v>9.6362886820703246E-9</c:v>
                </c:pt>
                <c:pt idx="176">
                  <c:v>9.5958695533219897E-9</c:v>
                </c:pt>
                <c:pt idx="177">
                  <c:v>9.5644230103303572E-9</c:v>
                </c:pt>
                <c:pt idx="178">
                  <c:v>9.5419561359168071E-9</c:v>
                </c:pt>
                <c:pt idx="179">
                  <c:v>9.5284739882671526E-9</c:v>
                </c:pt>
                <c:pt idx="180">
                  <c:v>9.523979601903139E-9</c:v>
                </c:pt>
              </c:numCache>
            </c:numRef>
          </c:val>
          <c:smooth val="0"/>
          <c:extLst>
            <c:ext xmlns:c16="http://schemas.microsoft.com/office/drawing/2014/chart" uri="{C3380CC4-5D6E-409C-BE32-E72D297353CC}">
              <c16:uniqueId val="{00000000-D396-4D4B-A689-C983B6DE5861}"/>
            </c:ext>
          </c:extLst>
        </c:ser>
        <c:ser>
          <c:idx val="3"/>
          <c:order val="3"/>
          <c:spPr>
            <a:ln w="12700">
              <a:solidFill>
                <a:srgbClr val="000090"/>
              </a:solidFill>
              <a:prstDash val="solid"/>
            </a:ln>
          </c:spPr>
          <c:marker>
            <c:symbol val="none"/>
          </c:marker>
          <c:cat>
            <c:numRef>
              <c:f>'Orbital Mechanics Blank'!$G$28:$G$208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Blank'!$P$28:$P$208</c:f>
              <c:numCache>
                <c:formatCode>0.00E+00</c:formatCode>
                <c:ptCount val="181"/>
                <c:pt idx="0">
                  <c:v>5.4133893422361915E-5</c:v>
                </c:pt>
                <c:pt idx="1">
                  <c:v>5.4089538258415856E-5</c:v>
                </c:pt>
                <c:pt idx="2">
                  <c:v>5.3956489098590292E-5</c:v>
                </c:pt>
                <c:pt idx="3">
                  <c:v>5.3734794931010995E-5</c:v>
                </c:pt>
                <c:pt idx="4">
                  <c:v>5.3424537376151724E-5</c:v>
                </c:pt>
                <c:pt idx="5">
                  <c:v>5.3025830647271596E-5</c:v>
                </c:pt>
                <c:pt idx="6">
                  <c:v>5.2538821495039241E-5</c:v>
                </c:pt>
                <c:pt idx="7">
                  <c:v>5.1963689136396836E-5</c:v>
                </c:pt>
                <c:pt idx="8">
                  <c:v>5.1300645167714697E-5</c:v>
                </c:pt>
                <c:pt idx="9">
                  <c:v>5.0549933462275087E-5</c:v>
                </c:pt>
                <c:pt idx="10">
                  <c:v>4.9711830052139821E-5</c:v>
                </c:pt>
                <c:pt idx="11">
                  <c:v>4.8786642994506445E-5</c:v>
                </c:pt>
                <c:pt idx="12">
                  <c:v>4.7774712222600192E-5</c:v>
                </c:pt>
                <c:pt idx="13">
                  <c:v>4.6676409381209398E-5</c:v>
                </c:pt>
                <c:pt idx="14">
                  <c:v>4.5492137646963337E-5</c:v>
                </c:pt>
                <c:pt idx="15">
                  <c:v>4.4222331533456895E-5</c:v>
                </c:pt>
                <c:pt idx="16">
                  <c:v>4.2867456681351563E-5</c:v>
                </c:pt>
                <c:pt idx="17">
                  <c:v>4.171920756149742E-5</c:v>
                </c:pt>
                <c:pt idx="18">
                  <c:v>4.0544333346085256E-5</c:v>
                </c:pt>
                <c:pt idx="19">
                  <c:v>3.9305074487114702E-5</c:v>
                </c:pt>
                <c:pt idx="20">
                  <c:v>3.8001883997947743E-5</c:v>
                </c:pt>
                <c:pt idx="21">
                  <c:v>3.6635237905739831E-5</c:v>
                </c:pt>
                <c:pt idx="22">
                  <c:v>3.5205635022704165E-5</c:v>
                </c:pt>
                <c:pt idx="23">
                  <c:v>3.3762387996066719E-5</c:v>
                </c:pt>
                <c:pt idx="24">
                  <c:v>3.255231705542578E-5</c:v>
                </c:pt>
                <c:pt idx="25">
                  <c:v>3.1294488445340356E-5</c:v>
                </c:pt>
                <c:pt idx="26">
                  <c:v>2.9989359385524175E-5</c:v>
                </c:pt>
                <c:pt idx="27">
                  <c:v>2.8637403818360184E-5</c:v>
                </c:pt>
                <c:pt idx="28">
                  <c:v>2.7239112182788562E-5</c:v>
                </c:pt>
                <c:pt idx="29">
                  <c:v>2.6085387980048735E-5</c:v>
                </c:pt>
                <c:pt idx="30">
                  <c:v>2.4915957662199017E-5</c:v>
                </c:pt>
                <c:pt idx="31">
                  <c:v>2.3711375051531339E-5</c:v>
                </c:pt>
                <c:pt idx="32">
                  <c:v>2.2472074916900938E-5</c:v>
                </c:pt>
                <c:pt idx="33">
                  <c:v>2.1331058107696002E-5</c:v>
                </c:pt>
                <c:pt idx="34">
                  <c:v>2.0290495478294977E-5</c:v>
                </c:pt>
                <c:pt idx="35">
                  <c:v>1.9223393054191278E-5</c:v>
                </c:pt>
                <c:pt idx="36">
                  <c:v>1.8130133789929308E-5</c:v>
                </c:pt>
                <c:pt idx="37">
                  <c:v>1.7146308151633708E-5</c:v>
                </c:pt>
                <c:pt idx="38">
                  <c:v>1.6242236532049475E-5</c:v>
                </c:pt>
                <c:pt idx="39">
                  <c:v>1.5318447460335096E-5</c:v>
                </c:pt>
                <c:pt idx="40">
                  <c:v>1.4375270340204699E-5</c:v>
                </c:pt>
                <c:pt idx="41">
                  <c:v>1.3600179434329012E-5</c:v>
                </c:pt>
                <c:pt idx="42">
                  <c:v>1.2812813787777591E-5</c:v>
                </c:pt>
                <c:pt idx="43">
                  <c:v>1.201070733487696E-5</c:v>
                </c:pt>
                <c:pt idx="44">
                  <c:v>1.1298497948715372E-5</c:v>
                </c:pt>
                <c:pt idx="45">
                  <c:v>1.0628677607085424E-5</c:v>
                </c:pt>
                <c:pt idx="46">
                  <c:v>9.9476678109412895E-6</c:v>
                </c:pt>
                <c:pt idx="47">
                  <c:v>9.3256310172930119E-6</c:v>
                </c:pt>
                <c:pt idx="48">
                  <c:v>8.7557633690407445E-6</c:v>
                </c:pt>
                <c:pt idx="49">
                  <c:v>8.1774106585617685E-6</c:v>
                </c:pt>
                <c:pt idx="50">
                  <c:v>7.6530201533167014E-6</c:v>
                </c:pt>
                <c:pt idx="51">
                  <c:v>7.1685643275678045E-6</c:v>
                </c:pt>
                <c:pt idx="52">
                  <c:v>6.6776953916901416E-6</c:v>
                </c:pt>
                <c:pt idx="53">
                  <c:v>6.2477276207168111E-6</c:v>
                </c:pt>
                <c:pt idx="54">
                  <c:v>5.8359299725817729E-6</c:v>
                </c:pt>
                <c:pt idx="55">
                  <c:v>5.4212884024947123E-6</c:v>
                </c:pt>
                <c:pt idx="56">
                  <c:v>5.0749193438092035E-6</c:v>
                </c:pt>
                <c:pt idx="57">
                  <c:v>4.7248184025904841E-6</c:v>
                </c:pt>
                <c:pt idx="58">
                  <c:v>4.3962552633366386E-6</c:v>
                </c:pt>
                <c:pt idx="59">
                  <c:v>4.1014515897060588E-6</c:v>
                </c:pt>
                <c:pt idx="60">
                  <c:v>3.8038668068240561E-6</c:v>
                </c:pt>
                <c:pt idx="61">
                  <c:v>3.5484885628777682E-6</c:v>
                </c:pt>
                <c:pt idx="62">
                  <c:v>3.2978641411102685E-6</c:v>
                </c:pt>
                <c:pt idx="63">
                  <c:v>3.0622535717395048E-6</c:v>
                </c:pt>
                <c:pt idx="64">
                  <c:v>2.8507818979980104E-6</c:v>
                </c:pt>
                <c:pt idx="65">
                  <c:v>2.6377497803575867E-6</c:v>
                </c:pt>
                <c:pt idx="66">
                  <c:v>2.4590713903671202E-6</c:v>
                </c:pt>
                <c:pt idx="67">
                  <c:v>2.2795976023823733E-6</c:v>
                </c:pt>
                <c:pt idx="68">
                  <c:v>2.1176188231880155E-6</c:v>
                </c:pt>
                <c:pt idx="69">
                  <c:v>1.9654402458700443E-6</c:v>
                </c:pt>
                <c:pt idx="70">
                  <c:v>1.8205592953284246E-6</c:v>
                </c:pt>
                <c:pt idx="71">
                  <c:v>1.6917803987376853E-6</c:v>
                </c:pt>
                <c:pt idx="72">
                  <c:v>1.5636013573649449E-6</c:v>
                </c:pt>
                <c:pt idx="73">
                  <c:v>1.4545150310215625E-6</c:v>
                </c:pt>
                <c:pt idx="74">
                  <c:v>1.344982595156777E-6</c:v>
                </c:pt>
                <c:pt idx="75">
                  <c:v>1.2494443436911764E-6</c:v>
                </c:pt>
                <c:pt idx="76">
                  <c:v>1.1566197969182901E-6</c:v>
                </c:pt>
                <c:pt idx="77">
                  <c:v>1.0726514975576599E-6</c:v>
                </c:pt>
                <c:pt idx="78">
                  <c:v>9.9395813288864862E-7</c:v>
                </c:pt>
                <c:pt idx="79">
                  <c:v>9.2063714263380349E-7</c:v>
                </c:pt>
                <c:pt idx="80">
                  <c:v>8.5398079605530331E-7</c:v>
                </c:pt>
                <c:pt idx="81">
                  <c:v>7.9023760221122958E-7</c:v>
                </c:pt>
                <c:pt idx="82">
                  <c:v>7.335638613961618E-7</c:v>
                </c:pt>
                <c:pt idx="83">
                  <c:v>6.7825567887203088E-7</c:v>
                </c:pt>
                <c:pt idx="84">
                  <c:v>6.3014813832170791E-7</c:v>
                </c:pt>
                <c:pt idx="85">
                  <c:v>5.8236733532393739E-7</c:v>
                </c:pt>
                <c:pt idx="86">
                  <c:v>5.4149581599271148E-7</c:v>
                </c:pt>
                <c:pt idx="87">
                  <c:v>5.0062928423721332E-7</c:v>
                </c:pt>
                <c:pt idx="88">
                  <c:v>4.655457122249955E-7</c:v>
                </c:pt>
                <c:pt idx="89">
                  <c:v>4.308254959251338E-7</c:v>
                </c:pt>
                <c:pt idx="90">
                  <c:v>4.0058040029541314E-7</c:v>
                </c:pt>
                <c:pt idx="91">
                  <c:v>3.7115188648438934E-7</c:v>
                </c:pt>
                <c:pt idx="92">
                  <c:v>3.4505194752452585E-7</c:v>
                </c:pt>
                <c:pt idx="93">
                  <c:v>3.2001081753194661E-7</c:v>
                </c:pt>
                <c:pt idx="94">
                  <c:v>2.9749465950564136E-7</c:v>
                </c:pt>
                <c:pt idx="95">
                  <c:v>2.7618124319730858E-7</c:v>
                </c:pt>
                <c:pt idx="96">
                  <c:v>2.5679564855639314E-7</c:v>
                </c:pt>
                <c:pt idx="97">
                  <c:v>2.3870100728952723E-7</c:v>
                </c:pt>
                <c:pt idx="98">
                  <c:v>2.2202020255154211E-7</c:v>
                </c:pt>
                <c:pt idx="99">
                  <c:v>2.0664176704544319E-7</c:v>
                </c:pt>
                <c:pt idx="100">
                  <c:v>1.9227344649678289E-7</c:v>
                </c:pt>
                <c:pt idx="101">
                  <c:v>1.7919244874038074E-7</c:v>
                </c:pt>
                <c:pt idx="102">
                  <c:v>1.6680701159723831E-7</c:v>
                </c:pt>
                <c:pt idx="103">
                  <c:v>1.556924270655143E-7</c:v>
                </c:pt>
                <c:pt idx="104">
                  <c:v>1.450128735718048E-7</c:v>
                </c:pt>
                <c:pt idx="105">
                  <c:v>1.3557066540643359E-7</c:v>
                </c:pt>
                <c:pt idx="106">
                  <c:v>1.2634850961320128E-7</c:v>
                </c:pt>
                <c:pt idx="107">
                  <c:v>1.1831116647647555E-7</c:v>
                </c:pt>
                <c:pt idx="108">
                  <c:v>1.1032731611658961E-7</c:v>
                </c:pt>
                <c:pt idx="109">
                  <c:v>1.034955434253524E-7</c:v>
                </c:pt>
                <c:pt idx="110">
                  <c:v>9.6719315381258753E-8</c:v>
                </c:pt>
                <c:pt idx="111">
                  <c:v>9.077631877950852E-8</c:v>
                </c:pt>
                <c:pt idx="112">
                  <c:v>8.5024986470904603E-8</c:v>
                </c:pt>
                <c:pt idx="113">
                  <c:v>7.9838109287819005E-8</c:v>
                </c:pt>
                <c:pt idx="114">
                  <c:v>7.4951132468365528E-8</c:v>
                </c:pt>
                <c:pt idx="115">
                  <c:v>7.0412920244337914E-8</c:v>
                </c:pt>
                <c:pt idx="116">
                  <c:v>6.6265578858544678E-8</c:v>
                </c:pt>
                <c:pt idx="117">
                  <c:v>6.2283398156515453E-8</c:v>
                </c:pt>
                <c:pt idx="118">
                  <c:v>5.8758787641276559E-8</c:v>
                </c:pt>
                <c:pt idx="119">
                  <c:v>5.5271147265701057E-8</c:v>
                </c:pt>
                <c:pt idx="120">
                  <c:v>5.2266443211661561E-8</c:v>
                </c:pt>
                <c:pt idx="121">
                  <c:v>4.9316590030717245E-8</c:v>
                </c:pt>
                <c:pt idx="122">
                  <c:v>4.6642388483296704E-8</c:v>
                </c:pt>
                <c:pt idx="123">
                  <c:v>4.4138022103410787E-8</c:v>
                </c:pt>
                <c:pt idx="124">
                  <c:v>4.1750474045685032E-8</c:v>
                </c:pt>
                <c:pt idx="125">
                  <c:v>3.9630459332177836E-8</c:v>
                </c:pt>
                <c:pt idx="126">
                  <c:v>3.7538680159590212E-8</c:v>
                </c:pt>
                <c:pt idx="127">
                  <c:v>3.5699303641406919E-8</c:v>
                </c:pt>
                <c:pt idx="128">
                  <c:v>3.3930692953646207E-8</c:v>
                </c:pt>
                <c:pt idx="129">
                  <c:v>3.2260496889833891E-8</c:v>
                </c:pt>
                <c:pt idx="130">
                  <c:v>3.0761429179944144E-8</c:v>
                </c:pt>
                <c:pt idx="131">
                  <c:v>2.9285807651873694E-8</c:v>
                </c:pt>
                <c:pt idx="132">
                  <c:v>2.7976162577897047E-8</c:v>
                </c:pt>
                <c:pt idx="133">
                  <c:v>2.673669908204426E-8</c:v>
                </c:pt>
                <c:pt idx="134">
                  <c:v>2.5527402109665379E-8</c:v>
                </c:pt>
                <c:pt idx="135">
                  <c:v>2.4477396724617475E-8</c:v>
                </c:pt>
                <c:pt idx="136">
                  <c:v>2.3446631151807177E-8</c:v>
                </c:pt>
                <c:pt idx="137">
                  <c:v>2.2467952366803503E-8</c:v>
                </c:pt>
                <c:pt idx="138">
                  <c:v>2.1602169484982625E-8</c:v>
                </c:pt>
                <c:pt idx="139">
                  <c:v>2.0753846282368964E-8</c:v>
                </c:pt>
                <c:pt idx="140">
                  <c:v>1.9954320388725125E-8</c:v>
                </c:pt>
                <c:pt idx="141">
                  <c:v>1.9241676367293061E-8</c:v>
                </c:pt>
                <c:pt idx="142">
                  <c:v>1.8544878471578426E-8</c:v>
                </c:pt>
                <c:pt idx="143">
                  <c:v>1.7878441112175602E-8</c:v>
                </c:pt>
                <c:pt idx="144">
                  <c:v>1.7294734041044088E-8</c:v>
                </c:pt>
                <c:pt idx="145">
                  <c:v>1.6725380500906004E-8</c:v>
                </c:pt>
                <c:pt idx="146">
                  <c:v>1.6170518433903035E-8</c:v>
                </c:pt>
                <c:pt idx="147">
                  <c:v>1.5683533289251663E-8</c:v>
                </c:pt>
                <c:pt idx="148">
                  <c:v>1.5222266916470635E-8</c:v>
                </c:pt>
                <c:pt idx="149">
                  <c:v>1.4774061858639221E-8</c:v>
                </c:pt>
                <c:pt idx="150">
                  <c:v>1.4345572416793882E-8</c:v>
                </c:pt>
                <c:pt idx="151">
                  <c:v>1.3974185489560416E-8</c:v>
                </c:pt>
                <c:pt idx="152">
                  <c:v>1.3614572253135061E-8</c:v>
                </c:pt>
                <c:pt idx="153">
                  <c:v>1.326681773645918E-8</c:v>
                </c:pt>
                <c:pt idx="154">
                  <c:v>1.2931003883881578E-8</c:v>
                </c:pt>
                <c:pt idx="155">
                  <c:v>1.2645064382698373E-8</c:v>
                </c:pt>
                <c:pt idx="156">
                  <c:v>1.2369946799500775E-8</c:v>
                </c:pt>
                <c:pt idx="157">
                  <c:v>1.2105568656824113E-8</c:v>
                </c:pt>
                <c:pt idx="158">
                  <c:v>1.1851991529326648E-8</c:v>
                </c:pt>
                <c:pt idx="159">
                  <c:v>1.1613468326643977E-8</c:v>
                </c:pt>
                <c:pt idx="160">
                  <c:v>1.1408994854708576E-8</c:v>
                </c:pt>
                <c:pt idx="161">
                  <c:v>1.1214197418130701E-8</c:v>
                </c:pt>
                <c:pt idx="162">
                  <c:v>1.1029120938202439E-8</c:v>
                </c:pt>
                <c:pt idx="163">
                  <c:v>1.0853807988614379E-8</c:v>
                </c:pt>
                <c:pt idx="164">
                  <c:v>1.0688298801659512E-8</c:v>
                </c:pt>
                <c:pt idx="165">
                  <c:v>1.053263127429764E-8</c:v>
                </c:pt>
                <c:pt idx="166">
                  <c:v>1.0401653968116624E-8</c:v>
                </c:pt>
                <c:pt idx="167">
                  <c:v>1.0281135318630097E-8</c:v>
                </c:pt>
                <c:pt idx="168">
                  <c:v>1.0169434057876229E-8</c:v>
                </c:pt>
                <c:pt idx="169">
                  <c:v>1.0066575594362424E-8</c:v>
                </c:pt>
                <c:pt idx="170">
                  <c:v>9.9725832871113487E-9</c:v>
                </c:pt>
                <c:pt idx="171">
                  <c:v>9.8874784497088231E-9</c:v>
                </c:pt>
                <c:pt idx="172">
                  <c:v>9.8112803540663076E-9</c:v>
                </c:pt>
                <c:pt idx="173">
                  <c:v>9.7440062338791504E-9</c:v>
                </c:pt>
                <c:pt idx="174">
                  <c:v>9.685671287765515E-9</c:v>
                </c:pt>
                <c:pt idx="175">
                  <c:v>9.6362886820703246E-9</c:v>
                </c:pt>
                <c:pt idx="176">
                  <c:v>9.5958695533219897E-9</c:v>
                </c:pt>
                <c:pt idx="177">
                  <c:v>9.5644230103303572E-9</c:v>
                </c:pt>
                <c:pt idx="178">
                  <c:v>9.5419561359168071E-9</c:v>
                </c:pt>
                <c:pt idx="179">
                  <c:v>9.5284739882671526E-9</c:v>
                </c:pt>
                <c:pt idx="180">
                  <c:v>9.523979601903139E-9</c:v>
                </c:pt>
              </c:numCache>
            </c:numRef>
          </c:val>
          <c:smooth val="0"/>
          <c:extLst>
            <c:ext xmlns:c16="http://schemas.microsoft.com/office/drawing/2014/chart" uri="{C3380CC4-5D6E-409C-BE32-E72D297353CC}">
              <c16:uniqueId val="{00000001-D396-4D4B-A689-C983B6DE5861}"/>
            </c:ext>
          </c:extLst>
        </c:ser>
        <c:ser>
          <c:idx val="1"/>
          <c:order val="1"/>
          <c:spPr>
            <a:ln w="12700">
              <a:solidFill>
                <a:srgbClr val="000090"/>
              </a:solidFill>
              <a:prstDash val="solid"/>
            </a:ln>
          </c:spPr>
          <c:marker>
            <c:symbol val="none"/>
          </c:marker>
          <c:cat>
            <c:numRef>
              <c:f>'Orbital Mechanics Blank'!$G$28:$G$208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Blank'!$P$28:$P$208</c:f>
              <c:numCache>
                <c:formatCode>0.00E+00</c:formatCode>
                <c:ptCount val="181"/>
                <c:pt idx="0">
                  <c:v>5.4133893422361915E-5</c:v>
                </c:pt>
                <c:pt idx="1">
                  <c:v>5.4089538258415856E-5</c:v>
                </c:pt>
                <c:pt idx="2">
                  <c:v>5.3956489098590292E-5</c:v>
                </c:pt>
                <c:pt idx="3">
                  <c:v>5.3734794931010995E-5</c:v>
                </c:pt>
                <c:pt idx="4">
                  <c:v>5.3424537376151724E-5</c:v>
                </c:pt>
                <c:pt idx="5">
                  <c:v>5.3025830647271596E-5</c:v>
                </c:pt>
                <c:pt idx="6">
                  <c:v>5.2538821495039241E-5</c:v>
                </c:pt>
                <c:pt idx="7">
                  <c:v>5.1963689136396836E-5</c:v>
                </c:pt>
                <c:pt idx="8">
                  <c:v>5.1300645167714697E-5</c:v>
                </c:pt>
                <c:pt idx="9">
                  <c:v>5.0549933462275087E-5</c:v>
                </c:pt>
                <c:pt idx="10">
                  <c:v>4.9711830052139821E-5</c:v>
                </c:pt>
                <c:pt idx="11">
                  <c:v>4.8786642994506445E-5</c:v>
                </c:pt>
                <c:pt idx="12">
                  <c:v>4.7774712222600192E-5</c:v>
                </c:pt>
                <c:pt idx="13">
                  <c:v>4.6676409381209398E-5</c:v>
                </c:pt>
                <c:pt idx="14">
                  <c:v>4.5492137646963337E-5</c:v>
                </c:pt>
                <c:pt idx="15">
                  <c:v>4.4222331533456895E-5</c:v>
                </c:pt>
                <c:pt idx="16">
                  <c:v>4.2867456681351563E-5</c:v>
                </c:pt>
                <c:pt idx="17">
                  <c:v>4.171920756149742E-5</c:v>
                </c:pt>
                <c:pt idx="18">
                  <c:v>4.0544333346085256E-5</c:v>
                </c:pt>
                <c:pt idx="19">
                  <c:v>3.9305074487114702E-5</c:v>
                </c:pt>
                <c:pt idx="20">
                  <c:v>3.8001883997947743E-5</c:v>
                </c:pt>
                <c:pt idx="21">
                  <c:v>3.6635237905739831E-5</c:v>
                </c:pt>
                <c:pt idx="22">
                  <c:v>3.5205635022704165E-5</c:v>
                </c:pt>
                <c:pt idx="23">
                  <c:v>3.3762387996066719E-5</c:v>
                </c:pt>
                <c:pt idx="24">
                  <c:v>3.255231705542578E-5</c:v>
                </c:pt>
                <c:pt idx="25">
                  <c:v>3.1294488445340356E-5</c:v>
                </c:pt>
                <c:pt idx="26">
                  <c:v>2.9989359385524175E-5</c:v>
                </c:pt>
                <c:pt idx="27">
                  <c:v>2.8637403818360184E-5</c:v>
                </c:pt>
                <c:pt idx="28">
                  <c:v>2.7239112182788562E-5</c:v>
                </c:pt>
                <c:pt idx="29">
                  <c:v>2.6085387980048735E-5</c:v>
                </c:pt>
                <c:pt idx="30">
                  <c:v>2.4915957662199017E-5</c:v>
                </c:pt>
                <c:pt idx="31">
                  <c:v>2.3711375051531339E-5</c:v>
                </c:pt>
                <c:pt idx="32">
                  <c:v>2.2472074916900938E-5</c:v>
                </c:pt>
                <c:pt idx="33">
                  <c:v>2.1331058107696002E-5</c:v>
                </c:pt>
                <c:pt idx="34">
                  <c:v>2.0290495478294977E-5</c:v>
                </c:pt>
                <c:pt idx="35">
                  <c:v>1.9223393054191278E-5</c:v>
                </c:pt>
                <c:pt idx="36">
                  <c:v>1.8130133789929308E-5</c:v>
                </c:pt>
                <c:pt idx="37">
                  <c:v>1.7146308151633708E-5</c:v>
                </c:pt>
                <c:pt idx="38">
                  <c:v>1.6242236532049475E-5</c:v>
                </c:pt>
                <c:pt idx="39">
                  <c:v>1.5318447460335096E-5</c:v>
                </c:pt>
                <c:pt idx="40">
                  <c:v>1.4375270340204699E-5</c:v>
                </c:pt>
                <c:pt idx="41">
                  <c:v>1.3600179434329012E-5</c:v>
                </c:pt>
                <c:pt idx="42">
                  <c:v>1.2812813787777591E-5</c:v>
                </c:pt>
                <c:pt idx="43">
                  <c:v>1.201070733487696E-5</c:v>
                </c:pt>
                <c:pt idx="44">
                  <c:v>1.1298497948715372E-5</c:v>
                </c:pt>
                <c:pt idx="45">
                  <c:v>1.0628677607085424E-5</c:v>
                </c:pt>
                <c:pt idx="46">
                  <c:v>9.9476678109412895E-6</c:v>
                </c:pt>
                <c:pt idx="47">
                  <c:v>9.3256310172930119E-6</c:v>
                </c:pt>
                <c:pt idx="48">
                  <c:v>8.7557633690407445E-6</c:v>
                </c:pt>
                <c:pt idx="49">
                  <c:v>8.1774106585617685E-6</c:v>
                </c:pt>
                <c:pt idx="50">
                  <c:v>7.6530201533167014E-6</c:v>
                </c:pt>
                <c:pt idx="51">
                  <c:v>7.1685643275678045E-6</c:v>
                </c:pt>
                <c:pt idx="52">
                  <c:v>6.6776953916901416E-6</c:v>
                </c:pt>
                <c:pt idx="53">
                  <c:v>6.2477276207168111E-6</c:v>
                </c:pt>
                <c:pt idx="54">
                  <c:v>5.8359299725817729E-6</c:v>
                </c:pt>
                <c:pt idx="55">
                  <c:v>5.4212884024947123E-6</c:v>
                </c:pt>
                <c:pt idx="56">
                  <c:v>5.0749193438092035E-6</c:v>
                </c:pt>
                <c:pt idx="57">
                  <c:v>4.7248184025904841E-6</c:v>
                </c:pt>
                <c:pt idx="58">
                  <c:v>4.3962552633366386E-6</c:v>
                </c:pt>
                <c:pt idx="59">
                  <c:v>4.1014515897060588E-6</c:v>
                </c:pt>
                <c:pt idx="60">
                  <c:v>3.8038668068240561E-6</c:v>
                </c:pt>
                <c:pt idx="61">
                  <c:v>3.5484885628777682E-6</c:v>
                </c:pt>
                <c:pt idx="62">
                  <c:v>3.2978641411102685E-6</c:v>
                </c:pt>
                <c:pt idx="63">
                  <c:v>3.0622535717395048E-6</c:v>
                </c:pt>
                <c:pt idx="64">
                  <c:v>2.8507818979980104E-6</c:v>
                </c:pt>
                <c:pt idx="65">
                  <c:v>2.6377497803575867E-6</c:v>
                </c:pt>
                <c:pt idx="66">
                  <c:v>2.4590713903671202E-6</c:v>
                </c:pt>
                <c:pt idx="67">
                  <c:v>2.2795976023823733E-6</c:v>
                </c:pt>
                <c:pt idx="68">
                  <c:v>2.1176188231880155E-6</c:v>
                </c:pt>
                <c:pt idx="69">
                  <c:v>1.9654402458700443E-6</c:v>
                </c:pt>
                <c:pt idx="70">
                  <c:v>1.8205592953284246E-6</c:v>
                </c:pt>
                <c:pt idx="71">
                  <c:v>1.6917803987376853E-6</c:v>
                </c:pt>
                <c:pt idx="72">
                  <c:v>1.5636013573649449E-6</c:v>
                </c:pt>
                <c:pt idx="73">
                  <c:v>1.4545150310215625E-6</c:v>
                </c:pt>
                <c:pt idx="74">
                  <c:v>1.344982595156777E-6</c:v>
                </c:pt>
                <c:pt idx="75">
                  <c:v>1.2494443436911764E-6</c:v>
                </c:pt>
                <c:pt idx="76">
                  <c:v>1.1566197969182901E-6</c:v>
                </c:pt>
                <c:pt idx="77">
                  <c:v>1.0726514975576599E-6</c:v>
                </c:pt>
                <c:pt idx="78">
                  <c:v>9.9395813288864862E-7</c:v>
                </c:pt>
                <c:pt idx="79">
                  <c:v>9.2063714263380349E-7</c:v>
                </c:pt>
                <c:pt idx="80">
                  <c:v>8.5398079605530331E-7</c:v>
                </c:pt>
                <c:pt idx="81">
                  <c:v>7.9023760221122958E-7</c:v>
                </c:pt>
                <c:pt idx="82">
                  <c:v>7.335638613961618E-7</c:v>
                </c:pt>
                <c:pt idx="83">
                  <c:v>6.7825567887203088E-7</c:v>
                </c:pt>
                <c:pt idx="84">
                  <c:v>6.3014813832170791E-7</c:v>
                </c:pt>
                <c:pt idx="85">
                  <c:v>5.8236733532393739E-7</c:v>
                </c:pt>
                <c:pt idx="86">
                  <c:v>5.4149581599271148E-7</c:v>
                </c:pt>
                <c:pt idx="87">
                  <c:v>5.0062928423721332E-7</c:v>
                </c:pt>
                <c:pt idx="88">
                  <c:v>4.655457122249955E-7</c:v>
                </c:pt>
                <c:pt idx="89">
                  <c:v>4.308254959251338E-7</c:v>
                </c:pt>
                <c:pt idx="90">
                  <c:v>4.0058040029541314E-7</c:v>
                </c:pt>
                <c:pt idx="91">
                  <c:v>3.7115188648438934E-7</c:v>
                </c:pt>
                <c:pt idx="92">
                  <c:v>3.4505194752452585E-7</c:v>
                </c:pt>
                <c:pt idx="93">
                  <c:v>3.2001081753194661E-7</c:v>
                </c:pt>
                <c:pt idx="94">
                  <c:v>2.9749465950564136E-7</c:v>
                </c:pt>
                <c:pt idx="95">
                  <c:v>2.7618124319730858E-7</c:v>
                </c:pt>
                <c:pt idx="96">
                  <c:v>2.5679564855639314E-7</c:v>
                </c:pt>
                <c:pt idx="97">
                  <c:v>2.3870100728952723E-7</c:v>
                </c:pt>
                <c:pt idx="98">
                  <c:v>2.2202020255154211E-7</c:v>
                </c:pt>
                <c:pt idx="99">
                  <c:v>2.0664176704544319E-7</c:v>
                </c:pt>
                <c:pt idx="100">
                  <c:v>1.9227344649678289E-7</c:v>
                </c:pt>
                <c:pt idx="101">
                  <c:v>1.7919244874038074E-7</c:v>
                </c:pt>
                <c:pt idx="102">
                  <c:v>1.6680701159723831E-7</c:v>
                </c:pt>
                <c:pt idx="103">
                  <c:v>1.556924270655143E-7</c:v>
                </c:pt>
                <c:pt idx="104">
                  <c:v>1.450128735718048E-7</c:v>
                </c:pt>
                <c:pt idx="105">
                  <c:v>1.3557066540643359E-7</c:v>
                </c:pt>
                <c:pt idx="106">
                  <c:v>1.2634850961320128E-7</c:v>
                </c:pt>
                <c:pt idx="107">
                  <c:v>1.1831116647647555E-7</c:v>
                </c:pt>
                <c:pt idx="108">
                  <c:v>1.1032731611658961E-7</c:v>
                </c:pt>
                <c:pt idx="109">
                  <c:v>1.034955434253524E-7</c:v>
                </c:pt>
                <c:pt idx="110">
                  <c:v>9.6719315381258753E-8</c:v>
                </c:pt>
                <c:pt idx="111">
                  <c:v>9.077631877950852E-8</c:v>
                </c:pt>
                <c:pt idx="112">
                  <c:v>8.5024986470904603E-8</c:v>
                </c:pt>
                <c:pt idx="113">
                  <c:v>7.9838109287819005E-8</c:v>
                </c:pt>
                <c:pt idx="114">
                  <c:v>7.4951132468365528E-8</c:v>
                </c:pt>
                <c:pt idx="115">
                  <c:v>7.0412920244337914E-8</c:v>
                </c:pt>
                <c:pt idx="116">
                  <c:v>6.6265578858544678E-8</c:v>
                </c:pt>
                <c:pt idx="117">
                  <c:v>6.2283398156515453E-8</c:v>
                </c:pt>
                <c:pt idx="118">
                  <c:v>5.8758787641276559E-8</c:v>
                </c:pt>
                <c:pt idx="119">
                  <c:v>5.5271147265701057E-8</c:v>
                </c:pt>
                <c:pt idx="120">
                  <c:v>5.2266443211661561E-8</c:v>
                </c:pt>
                <c:pt idx="121">
                  <c:v>4.9316590030717245E-8</c:v>
                </c:pt>
                <c:pt idx="122">
                  <c:v>4.6642388483296704E-8</c:v>
                </c:pt>
                <c:pt idx="123">
                  <c:v>4.4138022103410787E-8</c:v>
                </c:pt>
                <c:pt idx="124">
                  <c:v>4.1750474045685032E-8</c:v>
                </c:pt>
                <c:pt idx="125">
                  <c:v>3.9630459332177836E-8</c:v>
                </c:pt>
                <c:pt idx="126">
                  <c:v>3.7538680159590212E-8</c:v>
                </c:pt>
                <c:pt idx="127">
                  <c:v>3.5699303641406919E-8</c:v>
                </c:pt>
                <c:pt idx="128">
                  <c:v>3.3930692953646207E-8</c:v>
                </c:pt>
                <c:pt idx="129">
                  <c:v>3.2260496889833891E-8</c:v>
                </c:pt>
                <c:pt idx="130">
                  <c:v>3.0761429179944144E-8</c:v>
                </c:pt>
                <c:pt idx="131">
                  <c:v>2.9285807651873694E-8</c:v>
                </c:pt>
                <c:pt idx="132">
                  <c:v>2.7976162577897047E-8</c:v>
                </c:pt>
                <c:pt idx="133">
                  <c:v>2.673669908204426E-8</c:v>
                </c:pt>
                <c:pt idx="134">
                  <c:v>2.5527402109665379E-8</c:v>
                </c:pt>
                <c:pt idx="135">
                  <c:v>2.4477396724617475E-8</c:v>
                </c:pt>
                <c:pt idx="136">
                  <c:v>2.3446631151807177E-8</c:v>
                </c:pt>
                <c:pt idx="137">
                  <c:v>2.2467952366803503E-8</c:v>
                </c:pt>
                <c:pt idx="138">
                  <c:v>2.1602169484982625E-8</c:v>
                </c:pt>
                <c:pt idx="139">
                  <c:v>2.0753846282368964E-8</c:v>
                </c:pt>
                <c:pt idx="140">
                  <c:v>1.9954320388725125E-8</c:v>
                </c:pt>
                <c:pt idx="141">
                  <c:v>1.9241676367293061E-8</c:v>
                </c:pt>
                <c:pt idx="142">
                  <c:v>1.8544878471578426E-8</c:v>
                </c:pt>
                <c:pt idx="143">
                  <c:v>1.7878441112175602E-8</c:v>
                </c:pt>
                <c:pt idx="144">
                  <c:v>1.7294734041044088E-8</c:v>
                </c:pt>
                <c:pt idx="145">
                  <c:v>1.6725380500906004E-8</c:v>
                </c:pt>
                <c:pt idx="146">
                  <c:v>1.6170518433903035E-8</c:v>
                </c:pt>
                <c:pt idx="147">
                  <c:v>1.5683533289251663E-8</c:v>
                </c:pt>
                <c:pt idx="148">
                  <c:v>1.5222266916470635E-8</c:v>
                </c:pt>
                <c:pt idx="149">
                  <c:v>1.4774061858639221E-8</c:v>
                </c:pt>
                <c:pt idx="150">
                  <c:v>1.4345572416793882E-8</c:v>
                </c:pt>
                <c:pt idx="151">
                  <c:v>1.3974185489560416E-8</c:v>
                </c:pt>
                <c:pt idx="152">
                  <c:v>1.3614572253135061E-8</c:v>
                </c:pt>
                <c:pt idx="153">
                  <c:v>1.326681773645918E-8</c:v>
                </c:pt>
                <c:pt idx="154">
                  <c:v>1.2931003883881578E-8</c:v>
                </c:pt>
                <c:pt idx="155">
                  <c:v>1.2645064382698373E-8</c:v>
                </c:pt>
                <c:pt idx="156">
                  <c:v>1.2369946799500775E-8</c:v>
                </c:pt>
                <c:pt idx="157">
                  <c:v>1.2105568656824113E-8</c:v>
                </c:pt>
                <c:pt idx="158">
                  <c:v>1.1851991529326648E-8</c:v>
                </c:pt>
                <c:pt idx="159">
                  <c:v>1.1613468326643977E-8</c:v>
                </c:pt>
                <c:pt idx="160">
                  <c:v>1.1408994854708576E-8</c:v>
                </c:pt>
                <c:pt idx="161">
                  <c:v>1.1214197418130701E-8</c:v>
                </c:pt>
                <c:pt idx="162">
                  <c:v>1.1029120938202439E-8</c:v>
                </c:pt>
                <c:pt idx="163">
                  <c:v>1.0853807988614379E-8</c:v>
                </c:pt>
                <c:pt idx="164">
                  <c:v>1.0688298801659512E-8</c:v>
                </c:pt>
                <c:pt idx="165">
                  <c:v>1.053263127429764E-8</c:v>
                </c:pt>
                <c:pt idx="166">
                  <c:v>1.0401653968116624E-8</c:v>
                </c:pt>
                <c:pt idx="167">
                  <c:v>1.0281135318630097E-8</c:v>
                </c:pt>
                <c:pt idx="168">
                  <c:v>1.0169434057876229E-8</c:v>
                </c:pt>
                <c:pt idx="169">
                  <c:v>1.0066575594362424E-8</c:v>
                </c:pt>
                <c:pt idx="170">
                  <c:v>9.9725832871113487E-9</c:v>
                </c:pt>
                <c:pt idx="171">
                  <c:v>9.8874784497088231E-9</c:v>
                </c:pt>
                <c:pt idx="172">
                  <c:v>9.8112803540663076E-9</c:v>
                </c:pt>
                <c:pt idx="173">
                  <c:v>9.7440062338791504E-9</c:v>
                </c:pt>
                <c:pt idx="174">
                  <c:v>9.685671287765515E-9</c:v>
                </c:pt>
                <c:pt idx="175">
                  <c:v>9.6362886820703246E-9</c:v>
                </c:pt>
                <c:pt idx="176">
                  <c:v>9.5958695533219897E-9</c:v>
                </c:pt>
                <c:pt idx="177">
                  <c:v>9.5644230103303572E-9</c:v>
                </c:pt>
                <c:pt idx="178">
                  <c:v>9.5419561359168071E-9</c:v>
                </c:pt>
                <c:pt idx="179">
                  <c:v>9.5284739882671526E-9</c:v>
                </c:pt>
                <c:pt idx="180">
                  <c:v>9.523979601903139E-9</c:v>
                </c:pt>
              </c:numCache>
            </c:numRef>
          </c:val>
          <c:smooth val="0"/>
          <c:extLst>
            <c:ext xmlns:c16="http://schemas.microsoft.com/office/drawing/2014/chart" uri="{C3380CC4-5D6E-409C-BE32-E72D297353CC}">
              <c16:uniqueId val="{00000002-D396-4D4B-A689-C983B6DE5861}"/>
            </c:ext>
          </c:extLst>
        </c:ser>
        <c:ser>
          <c:idx val="0"/>
          <c:order val="0"/>
          <c:spPr>
            <a:ln w="12700">
              <a:solidFill>
                <a:srgbClr val="000090"/>
              </a:solidFill>
              <a:prstDash val="solid"/>
            </a:ln>
          </c:spPr>
          <c:marker>
            <c:symbol val="none"/>
          </c:marker>
          <c:cat>
            <c:numRef>
              <c:f>'Orbital Mechanics Blank'!$G$28:$G$208</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cat>
          <c:val>
            <c:numRef>
              <c:f>'Orbital Mechanics Blank'!$P$28:$P$208</c:f>
              <c:numCache>
                <c:formatCode>0.00E+00</c:formatCode>
                <c:ptCount val="181"/>
                <c:pt idx="0">
                  <c:v>5.4133893422361915E-5</c:v>
                </c:pt>
                <c:pt idx="1">
                  <c:v>5.4089538258415856E-5</c:v>
                </c:pt>
                <c:pt idx="2">
                  <c:v>5.3956489098590292E-5</c:v>
                </c:pt>
                <c:pt idx="3">
                  <c:v>5.3734794931010995E-5</c:v>
                </c:pt>
                <c:pt idx="4">
                  <c:v>5.3424537376151724E-5</c:v>
                </c:pt>
                <c:pt idx="5">
                  <c:v>5.3025830647271596E-5</c:v>
                </c:pt>
                <c:pt idx="6">
                  <c:v>5.2538821495039241E-5</c:v>
                </c:pt>
                <c:pt idx="7">
                  <c:v>5.1963689136396836E-5</c:v>
                </c:pt>
                <c:pt idx="8">
                  <c:v>5.1300645167714697E-5</c:v>
                </c:pt>
                <c:pt idx="9">
                  <c:v>5.0549933462275087E-5</c:v>
                </c:pt>
                <c:pt idx="10">
                  <c:v>4.9711830052139821E-5</c:v>
                </c:pt>
                <c:pt idx="11">
                  <c:v>4.8786642994506445E-5</c:v>
                </c:pt>
                <c:pt idx="12">
                  <c:v>4.7774712222600192E-5</c:v>
                </c:pt>
                <c:pt idx="13">
                  <c:v>4.6676409381209398E-5</c:v>
                </c:pt>
                <c:pt idx="14">
                  <c:v>4.5492137646963337E-5</c:v>
                </c:pt>
                <c:pt idx="15">
                  <c:v>4.4222331533456895E-5</c:v>
                </c:pt>
                <c:pt idx="16">
                  <c:v>4.2867456681351563E-5</c:v>
                </c:pt>
                <c:pt idx="17">
                  <c:v>4.171920756149742E-5</c:v>
                </c:pt>
                <c:pt idx="18">
                  <c:v>4.0544333346085256E-5</c:v>
                </c:pt>
                <c:pt idx="19">
                  <c:v>3.9305074487114702E-5</c:v>
                </c:pt>
                <c:pt idx="20">
                  <c:v>3.8001883997947743E-5</c:v>
                </c:pt>
                <c:pt idx="21">
                  <c:v>3.6635237905739831E-5</c:v>
                </c:pt>
                <c:pt idx="22">
                  <c:v>3.5205635022704165E-5</c:v>
                </c:pt>
                <c:pt idx="23">
                  <c:v>3.3762387996066719E-5</c:v>
                </c:pt>
                <c:pt idx="24">
                  <c:v>3.255231705542578E-5</c:v>
                </c:pt>
                <c:pt idx="25">
                  <c:v>3.1294488445340356E-5</c:v>
                </c:pt>
                <c:pt idx="26">
                  <c:v>2.9989359385524175E-5</c:v>
                </c:pt>
                <c:pt idx="27">
                  <c:v>2.8637403818360184E-5</c:v>
                </c:pt>
                <c:pt idx="28">
                  <c:v>2.7239112182788562E-5</c:v>
                </c:pt>
                <c:pt idx="29">
                  <c:v>2.6085387980048735E-5</c:v>
                </c:pt>
                <c:pt idx="30">
                  <c:v>2.4915957662199017E-5</c:v>
                </c:pt>
                <c:pt idx="31">
                  <c:v>2.3711375051531339E-5</c:v>
                </c:pt>
                <c:pt idx="32">
                  <c:v>2.2472074916900938E-5</c:v>
                </c:pt>
                <c:pt idx="33">
                  <c:v>2.1331058107696002E-5</c:v>
                </c:pt>
                <c:pt idx="34">
                  <c:v>2.0290495478294977E-5</c:v>
                </c:pt>
                <c:pt idx="35">
                  <c:v>1.9223393054191278E-5</c:v>
                </c:pt>
                <c:pt idx="36">
                  <c:v>1.8130133789929308E-5</c:v>
                </c:pt>
                <c:pt idx="37">
                  <c:v>1.7146308151633708E-5</c:v>
                </c:pt>
                <c:pt idx="38">
                  <c:v>1.6242236532049475E-5</c:v>
                </c:pt>
                <c:pt idx="39">
                  <c:v>1.5318447460335096E-5</c:v>
                </c:pt>
                <c:pt idx="40">
                  <c:v>1.4375270340204699E-5</c:v>
                </c:pt>
                <c:pt idx="41">
                  <c:v>1.3600179434329012E-5</c:v>
                </c:pt>
                <c:pt idx="42">
                  <c:v>1.2812813787777591E-5</c:v>
                </c:pt>
                <c:pt idx="43">
                  <c:v>1.201070733487696E-5</c:v>
                </c:pt>
                <c:pt idx="44">
                  <c:v>1.1298497948715372E-5</c:v>
                </c:pt>
                <c:pt idx="45">
                  <c:v>1.0628677607085424E-5</c:v>
                </c:pt>
                <c:pt idx="46">
                  <c:v>9.9476678109412895E-6</c:v>
                </c:pt>
                <c:pt idx="47">
                  <c:v>9.3256310172930119E-6</c:v>
                </c:pt>
                <c:pt idx="48">
                  <c:v>8.7557633690407445E-6</c:v>
                </c:pt>
                <c:pt idx="49">
                  <c:v>8.1774106585617685E-6</c:v>
                </c:pt>
                <c:pt idx="50">
                  <c:v>7.6530201533167014E-6</c:v>
                </c:pt>
                <c:pt idx="51">
                  <c:v>7.1685643275678045E-6</c:v>
                </c:pt>
                <c:pt idx="52">
                  <c:v>6.6776953916901416E-6</c:v>
                </c:pt>
                <c:pt idx="53">
                  <c:v>6.2477276207168111E-6</c:v>
                </c:pt>
                <c:pt idx="54">
                  <c:v>5.8359299725817729E-6</c:v>
                </c:pt>
                <c:pt idx="55">
                  <c:v>5.4212884024947123E-6</c:v>
                </c:pt>
                <c:pt idx="56">
                  <c:v>5.0749193438092035E-6</c:v>
                </c:pt>
                <c:pt idx="57">
                  <c:v>4.7248184025904841E-6</c:v>
                </c:pt>
                <c:pt idx="58">
                  <c:v>4.3962552633366386E-6</c:v>
                </c:pt>
                <c:pt idx="59">
                  <c:v>4.1014515897060588E-6</c:v>
                </c:pt>
                <c:pt idx="60">
                  <c:v>3.8038668068240561E-6</c:v>
                </c:pt>
                <c:pt idx="61">
                  <c:v>3.5484885628777682E-6</c:v>
                </c:pt>
                <c:pt idx="62">
                  <c:v>3.2978641411102685E-6</c:v>
                </c:pt>
                <c:pt idx="63">
                  <c:v>3.0622535717395048E-6</c:v>
                </c:pt>
                <c:pt idx="64">
                  <c:v>2.8507818979980104E-6</c:v>
                </c:pt>
                <c:pt idx="65">
                  <c:v>2.6377497803575867E-6</c:v>
                </c:pt>
                <c:pt idx="66">
                  <c:v>2.4590713903671202E-6</c:v>
                </c:pt>
                <c:pt idx="67">
                  <c:v>2.2795976023823733E-6</c:v>
                </c:pt>
                <c:pt idx="68">
                  <c:v>2.1176188231880155E-6</c:v>
                </c:pt>
                <c:pt idx="69">
                  <c:v>1.9654402458700443E-6</c:v>
                </c:pt>
                <c:pt idx="70">
                  <c:v>1.8205592953284246E-6</c:v>
                </c:pt>
                <c:pt idx="71">
                  <c:v>1.6917803987376853E-6</c:v>
                </c:pt>
                <c:pt idx="72">
                  <c:v>1.5636013573649449E-6</c:v>
                </c:pt>
                <c:pt idx="73">
                  <c:v>1.4545150310215625E-6</c:v>
                </c:pt>
                <c:pt idx="74">
                  <c:v>1.344982595156777E-6</c:v>
                </c:pt>
                <c:pt idx="75">
                  <c:v>1.2494443436911764E-6</c:v>
                </c:pt>
                <c:pt idx="76">
                  <c:v>1.1566197969182901E-6</c:v>
                </c:pt>
                <c:pt idx="77">
                  <c:v>1.0726514975576599E-6</c:v>
                </c:pt>
                <c:pt idx="78">
                  <c:v>9.9395813288864862E-7</c:v>
                </c:pt>
                <c:pt idx="79">
                  <c:v>9.2063714263380349E-7</c:v>
                </c:pt>
                <c:pt idx="80">
                  <c:v>8.5398079605530331E-7</c:v>
                </c:pt>
                <c:pt idx="81">
                  <c:v>7.9023760221122958E-7</c:v>
                </c:pt>
                <c:pt idx="82">
                  <c:v>7.335638613961618E-7</c:v>
                </c:pt>
                <c:pt idx="83">
                  <c:v>6.7825567887203088E-7</c:v>
                </c:pt>
                <c:pt idx="84">
                  <c:v>6.3014813832170791E-7</c:v>
                </c:pt>
                <c:pt idx="85">
                  <c:v>5.8236733532393739E-7</c:v>
                </c:pt>
                <c:pt idx="86">
                  <c:v>5.4149581599271148E-7</c:v>
                </c:pt>
                <c:pt idx="87">
                  <c:v>5.0062928423721332E-7</c:v>
                </c:pt>
                <c:pt idx="88">
                  <c:v>4.655457122249955E-7</c:v>
                </c:pt>
                <c:pt idx="89">
                  <c:v>4.308254959251338E-7</c:v>
                </c:pt>
                <c:pt idx="90">
                  <c:v>4.0058040029541314E-7</c:v>
                </c:pt>
                <c:pt idx="91">
                  <c:v>3.7115188648438934E-7</c:v>
                </c:pt>
                <c:pt idx="92">
                  <c:v>3.4505194752452585E-7</c:v>
                </c:pt>
                <c:pt idx="93">
                  <c:v>3.2001081753194661E-7</c:v>
                </c:pt>
                <c:pt idx="94">
                  <c:v>2.9749465950564136E-7</c:v>
                </c:pt>
                <c:pt idx="95">
                  <c:v>2.7618124319730858E-7</c:v>
                </c:pt>
                <c:pt idx="96">
                  <c:v>2.5679564855639314E-7</c:v>
                </c:pt>
                <c:pt idx="97">
                  <c:v>2.3870100728952723E-7</c:v>
                </c:pt>
                <c:pt idx="98">
                  <c:v>2.2202020255154211E-7</c:v>
                </c:pt>
                <c:pt idx="99">
                  <c:v>2.0664176704544319E-7</c:v>
                </c:pt>
                <c:pt idx="100">
                  <c:v>1.9227344649678289E-7</c:v>
                </c:pt>
                <c:pt idx="101">
                  <c:v>1.7919244874038074E-7</c:v>
                </c:pt>
                <c:pt idx="102">
                  <c:v>1.6680701159723831E-7</c:v>
                </c:pt>
                <c:pt idx="103">
                  <c:v>1.556924270655143E-7</c:v>
                </c:pt>
                <c:pt idx="104">
                  <c:v>1.450128735718048E-7</c:v>
                </c:pt>
                <c:pt idx="105">
                  <c:v>1.3557066540643359E-7</c:v>
                </c:pt>
                <c:pt idx="106">
                  <c:v>1.2634850961320128E-7</c:v>
                </c:pt>
                <c:pt idx="107">
                  <c:v>1.1831116647647555E-7</c:v>
                </c:pt>
                <c:pt idx="108">
                  <c:v>1.1032731611658961E-7</c:v>
                </c:pt>
                <c:pt idx="109">
                  <c:v>1.034955434253524E-7</c:v>
                </c:pt>
                <c:pt idx="110">
                  <c:v>9.6719315381258753E-8</c:v>
                </c:pt>
                <c:pt idx="111">
                  <c:v>9.077631877950852E-8</c:v>
                </c:pt>
                <c:pt idx="112">
                  <c:v>8.5024986470904603E-8</c:v>
                </c:pt>
                <c:pt idx="113">
                  <c:v>7.9838109287819005E-8</c:v>
                </c:pt>
                <c:pt idx="114">
                  <c:v>7.4951132468365528E-8</c:v>
                </c:pt>
                <c:pt idx="115">
                  <c:v>7.0412920244337914E-8</c:v>
                </c:pt>
                <c:pt idx="116">
                  <c:v>6.6265578858544678E-8</c:v>
                </c:pt>
                <c:pt idx="117">
                  <c:v>6.2283398156515453E-8</c:v>
                </c:pt>
                <c:pt idx="118">
                  <c:v>5.8758787641276559E-8</c:v>
                </c:pt>
                <c:pt idx="119">
                  <c:v>5.5271147265701057E-8</c:v>
                </c:pt>
                <c:pt idx="120">
                  <c:v>5.2266443211661561E-8</c:v>
                </c:pt>
                <c:pt idx="121">
                  <c:v>4.9316590030717245E-8</c:v>
                </c:pt>
                <c:pt idx="122">
                  <c:v>4.6642388483296704E-8</c:v>
                </c:pt>
                <c:pt idx="123">
                  <c:v>4.4138022103410787E-8</c:v>
                </c:pt>
                <c:pt idx="124">
                  <c:v>4.1750474045685032E-8</c:v>
                </c:pt>
                <c:pt idx="125">
                  <c:v>3.9630459332177836E-8</c:v>
                </c:pt>
                <c:pt idx="126">
                  <c:v>3.7538680159590212E-8</c:v>
                </c:pt>
                <c:pt idx="127">
                  <c:v>3.5699303641406919E-8</c:v>
                </c:pt>
                <c:pt idx="128">
                  <c:v>3.3930692953646207E-8</c:v>
                </c:pt>
                <c:pt idx="129">
                  <c:v>3.2260496889833891E-8</c:v>
                </c:pt>
                <c:pt idx="130">
                  <c:v>3.0761429179944144E-8</c:v>
                </c:pt>
                <c:pt idx="131">
                  <c:v>2.9285807651873694E-8</c:v>
                </c:pt>
                <c:pt idx="132">
                  <c:v>2.7976162577897047E-8</c:v>
                </c:pt>
                <c:pt idx="133">
                  <c:v>2.673669908204426E-8</c:v>
                </c:pt>
                <c:pt idx="134">
                  <c:v>2.5527402109665379E-8</c:v>
                </c:pt>
                <c:pt idx="135">
                  <c:v>2.4477396724617475E-8</c:v>
                </c:pt>
                <c:pt idx="136">
                  <c:v>2.3446631151807177E-8</c:v>
                </c:pt>
                <c:pt idx="137">
                  <c:v>2.2467952366803503E-8</c:v>
                </c:pt>
                <c:pt idx="138">
                  <c:v>2.1602169484982625E-8</c:v>
                </c:pt>
                <c:pt idx="139">
                  <c:v>2.0753846282368964E-8</c:v>
                </c:pt>
                <c:pt idx="140">
                  <c:v>1.9954320388725125E-8</c:v>
                </c:pt>
                <c:pt idx="141">
                  <c:v>1.9241676367293061E-8</c:v>
                </c:pt>
                <c:pt idx="142">
                  <c:v>1.8544878471578426E-8</c:v>
                </c:pt>
                <c:pt idx="143">
                  <c:v>1.7878441112175602E-8</c:v>
                </c:pt>
                <c:pt idx="144">
                  <c:v>1.7294734041044088E-8</c:v>
                </c:pt>
                <c:pt idx="145">
                  <c:v>1.6725380500906004E-8</c:v>
                </c:pt>
                <c:pt idx="146">
                  <c:v>1.6170518433903035E-8</c:v>
                </c:pt>
                <c:pt idx="147">
                  <c:v>1.5683533289251663E-8</c:v>
                </c:pt>
                <c:pt idx="148">
                  <c:v>1.5222266916470635E-8</c:v>
                </c:pt>
                <c:pt idx="149">
                  <c:v>1.4774061858639221E-8</c:v>
                </c:pt>
                <c:pt idx="150">
                  <c:v>1.4345572416793882E-8</c:v>
                </c:pt>
                <c:pt idx="151">
                  <c:v>1.3974185489560416E-8</c:v>
                </c:pt>
                <c:pt idx="152">
                  <c:v>1.3614572253135061E-8</c:v>
                </c:pt>
                <c:pt idx="153">
                  <c:v>1.326681773645918E-8</c:v>
                </c:pt>
                <c:pt idx="154">
                  <c:v>1.2931003883881578E-8</c:v>
                </c:pt>
                <c:pt idx="155">
                  <c:v>1.2645064382698373E-8</c:v>
                </c:pt>
                <c:pt idx="156">
                  <c:v>1.2369946799500775E-8</c:v>
                </c:pt>
                <c:pt idx="157">
                  <c:v>1.2105568656824113E-8</c:v>
                </c:pt>
                <c:pt idx="158">
                  <c:v>1.1851991529326648E-8</c:v>
                </c:pt>
                <c:pt idx="159">
                  <c:v>1.1613468326643977E-8</c:v>
                </c:pt>
                <c:pt idx="160">
                  <c:v>1.1408994854708576E-8</c:v>
                </c:pt>
                <c:pt idx="161">
                  <c:v>1.1214197418130701E-8</c:v>
                </c:pt>
                <c:pt idx="162">
                  <c:v>1.1029120938202439E-8</c:v>
                </c:pt>
                <c:pt idx="163">
                  <c:v>1.0853807988614379E-8</c:v>
                </c:pt>
                <c:pt idx="164">
                  <c:v>1.0688298801659512E-8</c:v>
                </c:pt>
                <c:pt idx="165">
                  <c:v>1.053263127429764E-8</c:v>
                </c:pt>
                <c:pt idx="166">
                  <c:v>1.0401653968116624E-8</c:v>
                </c:pt>
                <c:pt idx="167">
                  <c:v>1.0281135318630097E-8</c:v>
                </c:pt>
                <c:pt idx="168">
                  <c:v>1.0169434057876229E-8</c:v>
                </c:pt>
                <c:pt idx="169">
                  <c:v>1.0066575594362424E-8</c:v>
                </c:pt>
                <c:pt idx="170">
                  <c:v>9.9725832871113487E-9</c:v>
                </c:pt>
                <c:pt idx="171">
                  <c:v>9.8874784497088231E-9</c:v>
                </c:pt>
                <c:pt idx="172">
                  <c:v>9.8112803540663076E-9</c:v>
                </c:pt>
                <c:pt idx="173">
                  <c:v>9.7440062338791504E-9</c:v>
                </c:pt>
                <c:pt idx="174">
                  <c:v>9.685671287765515E-9</c:v>
                </c:pt>
                <c:pt idx="175">
                  <c:v>9.6362886820703246E-9</c:v>
                </c:pt>
                <c:pt idx="176">
                  <c:v>9.5958695533219897E-9</c:v>
                </c:pt>
                <c:pt idx="177">
                  <c:v>9.5644230103303572E-9</c:v>
                </c:pt>
                <c:pt idx="178">
                  <c:v>9.5419561359168071E-9</c:v>
                </c:pt>
                <c:pt idx="179">
                  <c:v>9.5284739882671526E-9</c:v>
                </c:pt>
                <c:pt idx="180">
                  <c:v>9.523979601903139E-9</c:v>
                </c:pt>
              </c:numCache>
            </c:numRef>
          </c:val>
          <c:smooth val="0"/>
          <c:extLst>
            <c:ext xmlns:c16="http://schemas.microsoft.com/office/drawing/2014/chart" uri="{C3380CC4-5D6E-409C-BE32-E72D297353CC}">
              <c16:uniqueId val="{00000003-D396-4D4B-A689-C983B6DE5861}"/>
            </c:ext>
          </c:extLst>
        </c:ser>
        <c:dLbls>
          <c:showLegendKey val="0"/>
          <c:showVal val="0"/>
          <c:showCatName val="0"/>
          <c:showSerName val="0"/>
          <c:showPercent val="0"/>
          <c:showBubbleSize val="0"/>
        </c:dLbls>
        <c:smooth val="0"/>
        <c:axId val="131025152"/>
        <c:axId val="131039616"/>
      </c:lineChart>
      <c:catAx>
        <c:axId val="131025152"/>
        <c:scaling>
          <c:orientation val="minMax"/>
        </c:scaling>
        <c:delete val="0"/>
        <c:axPos val="b"/>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True Anomaly (Deg)</a:t>
                </a:r>
              </a:p>
            </c:rich>
          </c:tx>
          <c:layout>
            <c:manualLayout>
              <c:xMode val="edge"/>
              <c:yMode val="edge"/>
              <c:x val="0.48344368273267702"/>
              <c:y val="0.90841584158415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31039616"/>
        <c:crosses val="autoZero"/>
        <c:auto val="1"/>
        <c:lblAlgn val="ctr"/>
        <c:lblOffset val="100"/>
        <c:tickLblSkip val="10"/>
        <c:tickMarkSkip val="5"/>
        <c:noMultiLvlLbl val="0"/>
      </c:catAx>
      <c:valAx>
        <c:axId val="131039616"/>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Force newtons</a:t>
                </a:r>
              </a:p>
            </c:rich>
          </c:tx>
          <c:layout>
            <c:manualLayout>
              <c:xMode val="edge"/>
              <c:yMode val="edge"/>
              <c:x val="2.1192069933763401E-2"/>
              <c:y val="0.38613861386138598"/>
            </c:manualLayout>
          </c:layout>
          <c:overlay val="0"/>
          <c:spPr>
            <a:noFill/>
            <a:ln w="25400">
              <a:noFill/>
            </a:ln>
          </c:spPr>
        </c:title>
        <c:numFmt formatCode="0.00E+0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31025152"/>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Force vs. Altitude</a:t>
            </a:r>
          </a:p>
        </c:rich>
      </c:tx>
      <c:layout>
        <c:manualLayout>
          <c:xMode val="edge"/>
          <c:yMode val="edge"/>
          <c:x val="0.41059610233525701"/>
          <c:y val="3.21782178217822E-2"/>
        </c:manualLayout>
      </c:layout>
      <c:overlay val="0"/>
      <c:spPr>
        <a:noFill/>
        <a:ln w="25400">
          <a:noFill/>
        </a:ln>
      </c:spPr>
    </c:title>
    <c:autoTitleDeleted val="0"/>
    <c:plotArea>
      <c:layout>
        <c:manualLayout>
          <c:layoutTarget val="inner"/>
          <c:xMode val="edge"/>
          <c:yMode val="edge"/>
          <c:x val="0.13642384105960301"/>
          <c:y val="0.158415841584158"/>
          <c:w val="0.84503311258278102"/>
          <c:h val="0.67574257425742601"/>
        </c:manualLayout>
      </c:layout>
      <c:lineChart>
        <c:grouping val="standard"/>
        <c:varyColors val="0"/>
        <c:ser>
          <c:idx val="2"/>
          <c:order val="2"/>
          <c:spPr>
            <a:ln w="12700">
              <a:solidFill>
                <a:srgbClr val="000090"/>
              </a:solidFill>
              <a:prstDash val="solid"/>
            </a:ln>
          </c:spPr>
          <c:marker>
            <c:symbol val="none"/>
          </c:marker>
          <c:cat>
            <c:numRef>
              <c:f>'Orbital Mechanics Blank'!$I$28:$I$208</c:f>
              <c:numCache>
                <c:formatCode>0</c:formatCode>
                <c:ptCount val="181"/>
                <c:pt idx="0">
                  <c:v>250.00000000000091</c:v>
                </c:pt>
                <c:pt idx="1">
                  <c:v>250.0386837087126</c:v>
                </c:pt>
                <c:pt idx="2">
                  <c:v>250.1547257521197</c:v>
                </c:pt>
                <c:pt idx="3">
                  <c:v>250.34809888197924</c:v>
                </c:pt>
                <c:pt idx="4">
                  <c:v>250.61875768438767</c:v>
                </c:pt>
                <c:pt idx="5">
                  <c:v>250.96663857951989</c:v>
                </c:pt>
                <c:pt idx="6">
                  <c:v>251.39165982129907</c:v>
                </c:pt>
                <c:pt idx="7">
                  <c:v>251.89372149699648</c:v>
                </c:pt>
                <c:pt idx="8">
                  <c:v>252.47270552677583</c:v>
                </c:pt>
                <c:pt idx="9">
                  <c:v>253.12847566321943</c:v>
                </c:pt>
                <c:pt idx="10">
                  <c:v>253.86087749087346</c:v>
                </c:pt>
                <c:pt idx="11">
                  <c:v>254.66973842581774</c:v>
                </c:pt>
                <c:pt idx="12">
                  <c:v>255.55486771532924</c:v>
                </c:pt>
                <c:pt idx="13">
                  <c:v>256.51605643766834</c:v>
                </c:pt>
                <c:pt idx="14">
                  <c:v>257.55307750203701</c:v>
                </c:pt>
                <c:pt idx="15">
                  <c:v>258.66568564876616</c:v>
                </c:pt>
                <c:pt idx="16">
                  <c:v>259.85361744978036</c:v>
                </c:pt>
                <c:pt idx="17">
                  <c:v>261.11659130941462</c:v>
                </c:pt>
                <c:pt idx="18">
                  <c:v>262.45430746564216</c:v>
                </c:pt>
                <c:pt idx="19">
                  <c:v>263.86644799177247</c:v>
                </c:pt>
                <c:pt idx="20">
                  <c:v>265.35267679871686</c:v>
                </c:pt>
                <c:pt idx="21">
                  <c:v>266.91263963788606</c:v>
                </c:pt>
                <c:pt idx="22">
                  <c:v>268.54596410480008</c:v>
                </c:pt>
                <c:pt idx="23">
                  <c:v>270.25225964351648</c:v>
                </c:pt>
                <c:pt idx="24">
                  <c:v>272.03111755193549</c:v>
                </c:pt>
                <c:pt idx="25">
                  <c:v>273.88211098812189</c:v>
                </c:pt>
                <c:pt idx="26">
                  <c:v>275.80479497769738</c:v>
                </c:pt>
                <c:pt idx="27">
                  <c:v>277.7987064224435</c:v>
                </c:pt>
                <c:pt idx="28">
                  <c:v>279.86336411020875</c:v>
                </c:pt>
                <c:pt idx="29">
                  <c:v>281.9982687262218</c:v>
                </c:pt>
                <c:pt idx="30">
                  <c:v>284.2029028659399</c:v>
                </c:pt>
                <c:pt idx="31">
                  <c:v>286.47673104955356</c:v>
                </c:pt>
                <c:pt idx="32">
                  <c:v>288.8191997382537</c:v>
                </c:pt>
                <c:pt idx="33">
                  <c:v>291.22973735241249</c:v>
                </c:pt>
                <c:pt idx="34">
                  <c:v>293.70775429176865</c:v>
                </c:pt>
                <c:pt idx="35">
                  <c:v>296.25264295780562</c:v>
                </c:pt>
                <c:pt idx="36">
                  <c:v>298.86377777840607</c:v>
                </c:pt>
                <c:pt idx="37">
                  <c:v>301.54051523494672</c:v>
                </c:pt>
                <c:pt idx="38">
                  <c:v>304.28219389198694</c:v>
                </c:pt>
                <c:pt idx="39">
                  <c:v>307.08813442967039</c:v>
                </c:pt>
                <c:pt idx="40">
                  <c:v>309.95763967900712</c:v>
                </c:pt>
                <c:pt idx="41">
                  <c:v>312.8899946601814</c:v>
                </c:pt>
                <c:pt idx="42">
                  <c:v>315.88446662403658</c:v>
                </c:pt>
                <c:pt idx="43">
                  <c:v>318.94030509691038</c:v>
                </c:pt>
                <c:pt idx="44">
                  <c:v>322.05674192893639</c:v>
                </c:pt>
                <c:pt idx="45">
                  <c:v>325.23299134603258</c:v>
                </c:pt>
                <c:pt idx="46">
                  <c:v>328.4682500056897</c:v>
                </c:pt>
                <c:pt idx="47">
                  <c:v>331.76169705674874</c:v>
                </c:pt>
                <c:pt idx="48">
                  <c:v>335.11249420332479</c:v>
                </c:pt>
                <c:pt idx="49">
                  <c:v>338.51978577305545</c:v>
                </c:pt>
                <c:pt idx="50">
                  <c:v>341.98269878982774</c:v>
                </c:pt>
                <c:pt idx="51">
                  <c:v>345.50034305116969</c:v>
                </c:pt>
                <c:pt idx="52">
                  <c:v>349.07181121046688</c:v>
                </c:pt>
                <c:pt idx="53">
                  <c:v>352.69617886417927</c:v>
                </c:pt>
                <c:pt idx="54">
                  <c:v>356.37250464424324</c:v>
                </c:pt>
                <c:pt idx="55">
                  <c:v>360.09983031580123</c:v>
                </c:pt>
                <c:pt idx="56">
                  <c:v>363.8771808804695</c:v>
                </c:pt>
                <c:pt idx="57">
                  <c:v>367.70356468529917</c:v>
                </c:pt>
                <c:pt idx="58">
                  <c:v>371.57797353759452</c:v>
                </c:pt>
                <c:pt idx="59">
                  <c:v>375.49938282578023</c:v>
                </c:pt>
                <c:pt idx="60">
                  <c:v>379.46675164648423</c:v>
                </c:pt>
                <c:pt idx="61">
                  <c:v>383.4790229379978</c:v>
                </c:pt>
                <c:pt idx="62">
                  <c:v>387.53512362028687</c:v>
                </c:pt>
                <c:pt idx="63">
                  <c:v>391.63396474173533</c:v>
                </c:pt>
                <c:pt idx="64">
                  <c:v>395.77444163276868</c:v>
                </c:pt>
                <c:pt idx="65">
                  <c:v>399.95543406653542</c:v>
                </c:pt>
                <c:pt idx="66">
                  <c:v>404.17580642679604</c:v>
                </c:pt>
                <c:pt idx="67">
                  <c:v>408.43440788319913</c:v>
                </c:pt>
                <c:pt idx="68">
                  <c:v>412.73007257408335</c:v>
                </c:pt>
                <c:pt idx="69">
                  <c:v>417.06161979695753</c:v>
                </c:pt>
                <c:pt idx="70">
                  <c:v>421.42785420683413</c:v>
                </c:pt>
                <c:pt idx="71">
                  <c:v>425.82756602252721</c:v>
                </c:pt>
                <c:pt idx="72">
                  <c:v>430.25953124108764</c:v>
                </c:pt>
                <c:pt idx="73">
                  <c:v>434.72251186049925</c:v>
                </c:pt>
                <c:pt idx="74">
                  <c:v>439.21525611076868</c:v>
                </c:pt>
                <c:pt idx="75">
                  <c:v>443.73649869354358</c:v>
                </c:pt>
                <c:pt idx="76">
                  <c:v>448.28496103037924</c:v>
                </c:pt>
                <c:pt idx="77">
                  <c:v>452.85935151977264</c:v>
                </c:pt>
                <c:pt idx="78">
                  <c:v>457.45836580307241</c:v>
                </c:pt>
                <c:pt idx="79">
                  <c:v>462.08068703937533</c:v>
                </c:pt>
                <c:pt idx="80">
                  <c:v>466.72498618951067</c:v>
                </c:pt>
                <c:pt idx="81">
                  <c:v>471.38992230918302</c:v>
                </c:pt>
                <c:pt idx="82">
                  <c:v>476.07414285140021</c:v>
                </c:pt>
                <c:pt idx="83">
                  <c:v>480.77628397821627</c:v>
                </c:pt>
                <c:pt idx="84">
                  <c:v>485.49497088189491</c:v>
                </c:pt>
                <c:pt idx="85">
                  <c:v>490.22881811553816</c:v>
                </c:pt>
                <c:pt idx="86">
                  <c:v>494.97642993323552</c:v>
                </c:pt>
                <c:pt idx="87">
                  <c:v>499.736400639782</c:v>
                </c:pt>
                <c:pt idx="88">
                  <c:v>504.507314949994</c:v>
                </c:pt>
                <c:pt idx="89">
                  <c:v>509.28774835765034</c:v>
                </c:pt>
                <c:pt idx="90">
                  <c:v>514.07626751408407</c:v>
                </c:pt>
                <c:pt idx="91">
                  <c:v>518.87143061641382</c:v>
                </c:pt>
                <c:pt idx="92">
                  <c:v>523.67178780542235</c:v>
                </c:pt>
                <c:pt idx="93">
                  <c:v>528.47588157306836</c:v>
                </c:pt>
                <c:pt idx="94">
                  <c:v>533.2822471795962</c:v>
                </c:pt>
                <c:pt idx="95">
                  <c:v>538.0894130802144</c:v>
                </c:pt>
                <c:pt idx="96">
                  <c:v>542.89590136129846</c:v>
                </c:pt>
                <c:pt idx="97">
                  <c:v>547.70022818604048</c:v>
                </c:pt>
                <c:pt idx="98">
                  <c:v>552.50090424950031</c:v>
                </c:pt>
                <c:pt idx="99">
                  <c:v>557.29643524295079</c:v>
                </c:pt>
                <c:pt idx="100">
                  <c:v>562.08532232743619</c:v>
                </c:pt>
                <c:pt idx="101">
                  <c:v>566.86606261642555</c:v>
                </c:pt>
                <c:pt idx="102">
                  <c:v>571.63714966744919</c:v>
                </c:pt>
                <c:pt idx="103">
                  <c:v>576.3970739825827</c:v>
                </c:pt>
                <c:pt idx="104">
                  <c:v>581.14432351762116</c:v>
                </c:pt>
                <c:pt idx="105">
                  <c:v>585.87738419979996</c:v>
                </c:pt>
                <c:pt idx="106">
                  <c:v>590.59474045387924</c:v>
                </c:pt>
                <c:pt idx="107">
                  <c:v>595.29487573640836</c:v>
                </c:pt>
                <c:pt idx="108">
                  <c:v>599.97627307796938</c:v>
                </c:pt>
                <c:pt idx="109">
                  <c:v>604.63741563319309</c:v>
                </c:pt>
                <c:pt idx="110">
                  <c:v>609.27678723830923</c:v>
                </c:pt>
                <c:pt idx="111">
                  <c:v>613.89287297601095</c:v>
                </c:pt>
                <c:pt idx="112">
                  <c:v>618.48415974735144</c:v>
                </c:pt>
                <c:pt idx="113">
                  <c:v>623.04913685043539</c:v>
                </c:pt>
                <c:pt idx="114">
                  <c:v>627.58629656561152</c:v>
                </c:pt>
                <c:pt idx="115">
                  <c:v>632.09413474686698</c:v>
                </c:pt>
                <c:pt idx="116">
                  <c:v>636.57115141913437</c:v>
                </c:pt>
                <c:pt idx="117">
                  <c:v>641.01585138117298</c:v>
                </c:pt>
                <c:pt idx="118">
                  <c:v>645.42674481370796</c:v>
                </c:pt>
                <c:pt idx="119">
                  <c:v>649.80234789247061</c:v>
                </c:pt>
                <c:pt idx="120">
                  <c:v>654.14118340579171</c:v>
                </c:pt>
                <c:pt idx="121">
                  <c:v>658.44178137637118</c:v>
                </c:pt>
                <c:pt idx="122">
                  <c:v>662.70267968684038</c:v>
                </c:pt>
                <c:pt idx="123">
                  <c:v>666.9224247087368</c:v>
                </c:pt>
                <c:pt idx="124">
                  <c:v>671.09957193446553</c:v>
                </c:pt>
                <c:pt idx="125">
                  <c:v>675.23268661185284</c:v>
                </c:pt>
                <c:pt idx="126">
                  <c:v>679.32034438083883</c:v>
                </c:pt>
                <c:pt idx="127">
                  <c:v>683.36113191190725</c:v>
                </c:pt>
                <c:pt idx="128">
                  <c:v>687.35364754576312</c:v>
                </c:pt>
                <c:pt idx="129">
                  <c:v>691.29650193383532</c:v>
                </c:pt>
                <c:pt idx="130">
                  <c:v>695.18831867912286</c:v>
                </c:pt>
                <c:pt idx="131">
                  <c:v>699.02773497690305</c:v>
                </c:pt>
                <c:pt idx="132">
                  <c:v>702.813402254842</c:v>
                </c:pt>
                <c:pt idx="133">
                  <c:v>706.5439868119829</c:v>
                </c:pt>
                <c:pt idx="134">
                  <c:v>710.21817045614989</c:v>
                </c:pt>
                <c:pt idx="135">
                  <c:v>713.83465113924012</c:v>
                </c:pt>
                <c:pt idx="136">
                  <c:v>717.39214358989193</c:v>
                </c:pt>
                <c:pt idx="137">
                  <c:v>720.88937994303888</c:v>
                </c:pt>
                <c:pt idx="138">
                  <c:v>724.32511036579763</c:v>
                </c:pt>
                <c:pt idx="139">
                  <c:v>727.69810367919035</c:v>
                </c:pt>
                <c:pt idx="140">
                  <c:v>731.00714797515684</c:v>
                </c:pt>
                <c:pt idx="141">
                  <c:v>734.25105122834248</c:v>
                </c:pt>
                <c:pt idx="142">
                  <c:v>737.42864190212003</c:v>
                </c:pt>
                <c:pt idx="143">
                  <c:v>740.53876954830412</c:v>
                </c:pt>
                <c:pt idx="144">
                  <c:v>743.58030540005348</c:v>
                </c:pt>
                <c:pt idx="145">
                  <c:v>746.5521429573937</c:v>
                </c:pt>
                <c:pt idx="146">
                  <c:v>749.45319856485185</c:v>
                </c:pt>
                <c:pt idx="147">
                  <c:v>752.28241198066644</c:v>
                </c:pt>
                <c:pt idx="148">
                  <c:v>755.03874693703619</c:v>
                </c:pt>
                <c:pt idx="149">
                  <c:v>757.72119169090183</c:v>
                </c:pt>
                <c:pt idx="150">
                  <c:v>760.32875956471798</c:v>
                </c:pt>
                <c:pt idx="151">
                  <c:v>762.86048947672407</c:v>
                </c:pt>
                <c:pt idx="152">
                  <c:v>765.31544646018028</c:v>
                </c:pt>
                <c:pt idx="153">
                  <c:v>767.6927221710921</c:v>
                </c:pt>
                <c:pt idx="154">
                  <c:v>769.99143538390581</c:v>
                </c:pt>
                <c:pt idx="155">
                  <c:v>772.21073247469121</c:v>
                </c:pt>
                <c:pt idx="156">
                  <c:v>774.34978789134857</c:v>
                </c:pt>
                <c:pt idx="157">
                  <c:v>776.40780461035592</c:v>
                </c:pt>
                <c:pt idx="158">
                  <c:v>778.38401457960208</c:v>
                </c:pt>
                <c:pt idx="159">
                  <c:v>780.27767914685046</c:v>
                </c:pt>
                <c:pt idx="160">
                  <c:v>782.08808947342459</c:v>
                </c:pt>
                <c:pt idx="161">
                  <c:v>783.81456693265318</c:v>
                </c:pt>
                <c:pt idx="162">
                  <c:v>785.45646349270555</c:v>
                </c:pt>
                <c:pt idx="163">
                  <c:v>787.01316208338449</c:v>
                </c:pt>
                <c:pt idx="164">
                  <c:v>788.48407694652906</c:v>
                </c:pt>
                <c:pt idx="165">
                  <c:v>789.86865396963731</c:v>
                </c:pt>
                <c:pt idx="166">
                  <c:v>791.16637100237585</c:v>
                </c:pt>
                <c:pt idx="167">
                  <c:v>792.37673815562812</c:v>
                </c:pt>
                <c:pt idx="168">
                  <c:v>793.49929808278102</c:v>
                </c:pt>
                <c:pt idx="169">
                  <c:v>794.53362624294459</c:v>
                </c:pt>
                <c:pt idx="170">
                  <c:v>795.47933114581883</c:v>
                </c:pt>
                <c:pt idx="171">
                  <c:v>796.33605457795966</c:v>
                </c:pt>
                <c:pt idx="172">
                  <c:v>797.10347181018915</c:v>
                </c:pt>
                <c:pt idx="173">
                  <c:v>797.78129178593917</c:v>
                </c:pt>
                <c:pt idx="174">
                  <c:v>798.36925729031373</c:v>
                </c:pt>
                <c:pt idx="175">
                  <c:v>798.86714509969988</c:v>
                </c:pt>
                <c:pt idx="176">
                  <c:v>799.27476611175734</c:v>
                </c:pt>
                <c:pt idx="177">
                  <c:v>799.5919654556501</c:v>
                </c:pt>
                <c:pt idx="178">
                  <c:v>799.81862258239471</c:v>
                </c:pt>
                <c:pt idx="179">
                  <c:v>799.95465133524249</c:v>
                </c:pt>
                <c:pt idx="180">
                  <c:v>800</c:v>
                </c:pt>
              </c:numCache>
            </c:numRef>
          </c:cat>
          <c:val>
            <c:numRef>
              <c:f>'Orbital Mechanics Blank'!$P$28:$P$208</c:f>
              <c:numCache>
                <c:formatCode>0.00E+00</c:formatCode>
                <c:ptCount val="181"/>
                <c:pt idx="0">
                  <c:v>5.4133893422361915E-5</c:v>
                </c:pt>
                <c:pt idx="1">
                  <c:v>5.4089538258415856E-5</c:v>
                </c:pt>
                <c:pt idx="2">
                  <c:v>5.3956489098590292E-5</c:v>
                </c:pt>
                <c:pt idx="3">
                  <c:v>5.3734794931010995E-5</c:v>
                </c:pt>
                <c:pt idx="4">
                  <c:v>5.3424537376151724E-5</c:v>
                </c:pt>
                <c:pt idx="5">
                  <c:v>5.3025830647271596E-5</c:v>
                </c:pt>
                <c:pt idx="6">
                  <c:v>5.2538821495039241E-5</c:v>
                </c:pt>
                <c:pt idx="7">
                  <c:v>5.1963689136396836E-5</c:v>
                </c:pt>
                <c:pt idx="8">
                  <c:v>5.1300645167714697E-5</c:v>
                </c:pt>
                <c:pt idx="9">
                  <c:v>5.0549933462275087E-5</c:v>
                </c:pt>
                <c:pt idx="10">
                  <c:v>4.9711830052139821E-5</c:v>
                </c:pt>
                <c:pt idx="11">
                  <c:v>4.8786642994506445E-5</c:v>
                </c:pt>
                <c:pt idx="12">
                  <c:v>4.7774712222600192E-5</c:v>
                </c:pt>
                <c:pt idx="13">
                  <c:v>4.6676409381209398E-5</c:v>
                </c:pt>
                <c:pt idx="14">
                  <c:v>4.5492137646963337E-5</c:v>
                </c:pt>
                <c:pt idx="15">
                  <c:v>4.4222331533456895E-5</c:v>
                </c:pt>
                <c:pt idx="16">
                  <c:v>4.2867456681351563E-5</c:v>
                </c:pt>
                <c:pt idx="17">
                  <c:v>4.171920756149742E-5</c:v>
                </c:pt>
                <c:pt idx="18">
                  <c:v>4.0544333346085256E-5</c:v>
                </c:pt>
                <c:pt idx="19">
                  <c:v>3.9305074487114702E-5</c:v>
                </c:pt>
                <c:pt idx="20">
                  <c:v>3.8001883997947743E-5</c:v>
                </c:pt>
                <c:pt idx="21">
                  <c:v>3.6635237905739831E-5</c:v>
                </c:pt>
                <c:pt idx="22">
                  <c:v>3.5205635022704165E-5</c:v>
                </c:pt>
                <c:pt idx="23">
                  <c:v>3.3762387996066719E-5</c:v>
                </c:pt>
                <c:pt idx="24">
                  <c:v>3.255231705542578E-5</c:v>
                </c:pt>
                <c:pt idx="25">
                  <c:v>3.1294488445340356E-5</c:v>
                </c:pt>
                <c:pt idx="26">
                  <c:v>2.9989359385524175E-5</c:v>
                </c:pt>
                <c:pt idx="27">
                  <c:v>2.8637403818360184E-5</c:v>
                </c:pt>
                <c:pt idx="28">
                  <c:v>2.7239112182788562E-5</c:v>
                </c:pt>
                <c:pt idx="29">
                  <c:v>2.6085387980048735E-5</c:v>
                </c:pt>
                <c:pt idx="30">
                  <c:v>2.4915957662199017E-5</c:v>
                </c:pt>
                <c:pt idx="31">
                  <c:v>2.3711375051531339E-5</c:v>
                </c:pt>
                <c:pt idx="32">
                  <c:v>2.2472074916900938E-5</c:v>
                </c:pt>
                <c:pt idx="33">
                  <c:v>2.1331058107696002E-5</c:v>
                </c:pt>
                <c:pt idx="34">
                  <c:v>2.0290495478294977E-5</c:v>
                </c:pt>
                <c:pt idx="35">
                  <c:v>1.9223393054191278E-5</c:v>
                </c:pt>
                <c:pt idx="36">
                  <c:v>1.8130133789929308E-5</c:v>
                </c:pt>
                <c:pt idx="37">
                  <c:v>1.7146308151633708E-5</c:v>
                </c:pt>
                <c:pt idx="38">
                  <c:v>1.6242236532049475E-5</c:v>
                </c:pt>
                <c:pt idx="39">
                  <c:v>1.5318447460335096E-5</c:v>
                </c:pt>
                <c:pt idx="40">
                  <c:v>1.4375270340204699E-5</c:v>
                </c:pt>
                <c:pt idx="41">
                  <c:v>1.3600179434329012E-5</c:v>
                </c:pt>
                <c:pt idx="42">
                  <c:v>1.2812813787777591E-5</c:v>
                </c:pt>
                <c:pt idx="43">
                  <c:v>1.201070733487696E-5</c:v>
                </c:pt>
                <c:pt idx="44">
                  <c:v>1.1298497948715372E-5</c:v>
                </c:pt>
                <c:pt idx="45">
                  <c:v>1.0628677607085424E-5</c:v>
                </c:pt>
                <c:pt idx="46">
                  <c:v>9.9476678109412895E-6</c:v>
                </c:pt>
                <c:pt idx="47">
                  <c:v>9.3256310172930119E-6</c:v>
                </c:pt>
                <c:pt idx="48">
                  <c:v>8.7557633690407445E-6</c:v>
                </c:pt>
                <c:pt idx="49">
                  <c:v>8.1774106585617685E-6</c:v>
                </c:pt>
                <c:pt idx="50">
                  <c:v>7.6530201533167014E-6</c:v>
                </c:pt>
                <c:pt idx="51">
                  <c:v>7.1685643275678045E-6</c:v>
                </c:pt>
                <c:pt idx="52">
                  <c:v>6.6776953916901416E-6</c:v>
                </c:pt>
                <c:pt idx="53">
                  <c:v>6.2477276207168111E-6</c:v>
                </c:pt>
                <c:pt idx="54">
                  <c:v>5.8359299725817729E-6</c:v>
                </c:pt>
                <c:pt idx="55">
                  <c:v>5.4212884024947123E-6</c:v>
                </c:pt>
                <c:pt idx="56">
                  <c:v>5.0749193438092035E-6</c:v>
                </c:pt>
                <c:pt idx="57">
                  <c:v>4.7248184025904841E-6</c:v>
                </c:pt>
                <c:pt idx="58">
                  <c:v>4.3962552633366386E-6</c:v>
                </c:pt>
                <c:pt idx="59">
                  <c:v>4.1014515897060588E-6</c:v>
                </c:pt>
                <c:pt idx="60">
                  <c:v>3.8038668068240561E-6</c:v>
                </c:pt>
                <c:pt idx="61">
                  <c:v>3.5484885628777682E-6</c:v>
                </c:pt>
                <c:pt idx="62">
                  <c:v>3.2978641411102685E-6</c:v>
                </c:pt>
                <c:pt idx="63">
                  <c:v>3.0622535717395048E-6</c:v>
                </c:pt>
                <c:pt idx="64">
                  <c:v>2.8507818979980104E-6</c:v>
                </c:pt>
                <c:pt idx="65">
                  <c:v>2.6377497803575867E-6</c:v>
                </c:pt>
                <c:pt idx="66">
                  <c:v>2.4590713903671202E-6</c:v>
                </c:pt>
                <c:pt idx="67">
                  <c:v>2.2795976023823733E-6</c:v>
                </c:pt>
                <c:pt idx="68">
                  <c:v>2.1176188231880155E-6</c:v>
                </c:pt>
                <c:pt idx="69">
                  <c:v>1.9654402458700443E-6</c:v>
                </c:pt>
                <c:pt idx="70">
                  <c:v>1.8205592953284246E-6</c:v>
                </c:pt>
                <c:pt idx="71">
                  <c:v>1.6917803987376853E-6</c:v>
                </c:pt>
                <c:pt idx="72">
                  <c:v>1.5636013573649449E-6</c:v>
                </c:pt>
                <c:pt idx="73">
                  <c:v>1.4545150310215625E-6</c:v>
                </c:pt>
                <c:pt idx="74">
                  <c:v>1.344982595156777E-6</c:v>
                </c:pt>
                <c:pt idx="75">
                  <c:v>1.2494443436911764E-6</c:v>
                </c:pt>
                <c:pt idx="76">
                  <c:v>1.1566197969182901E-6</c:v>
                </c:pt>
                <c:pt idx="77">
                  <c:v>1.0726514975576599E-6</c:v>
                </c:pt>
                <c:pt idx="78">
                  <c:v>9.9395813288864862E-7</c:v>
                </c:pt>
                <c:pt idx="79">
                  <c:v>9.2063714263380349E-7</c:v>
                </c:pt>
                <c:pt idx="80">
                  <c:v>8.5398079605530331E-7</c:v>
                </c:pt>
                <c:pt idx="81">
                  <c:v>7.9023760221122958E-7</c:v>
                </c:pt>
                <c:pt idx="82">
                  <c:v>7.335638613961618E-7</c:v>
                </c:pt>
                <c:pt idx="83">
                  <c:v>6.7825567887203088E-7</c:v>
                </c:pt>
                <c:pt idx="84">
                  <c:v>6.3014813832170791E-7</c:v>
                </c:pt>
                <c:pt idx="85">
                  <c:v>5.8236733532393739E-7</c:v>
                </c:pt>
                <c:pt idx="86">
                  <c:v>5.4149581599271148E-7</c:v>
                </c:pt>
                <c:pt idx="87">
                  <c:v>5.0062928423721332E-7</c:v>
                </c:pt>
                <c:pt idx="88">
                  <c:v>4.655457122249955E-7</c:v>
                </c:pt>
                <c:pt idx="89">
                  <c:v>4.308254959251338E-7</c:v>
                </c:pt>
                <c:pt idx="90">
                  <c:v>4.0058040029541314E-7</c:v>
                </c:pt>
                <c:pt idx="91">
                  <c:v>3.7115188648438934E-7</c:v>
                </c:pt>
                <c:pt idx="92">
                  <c:v>3.4505194752452585E-7</c:v>
                </c:pt>
                <c:pt idx="93">
                  <c:v>3.2001081753194661E-7</c:v>
                </c:pt>
                <c:pt idx="94">
                  <c:v>2.9749465950564136E-7</c:v>
                </c:pt>
                <c:pt idx="95">
                  <c:v>2.7618124319730858E-7</c:v>
                </c:pt>
                <c:pt idx="96">
                  <c:v>2.5679564855639314E-7</c:v>
                </c:pt>
                <c:pt idx="97">
                  <c:v>2.3870100728952723E-7</c:v>
                </c:pt>
                <c:pt idx="98">
                  <c:v>2.2202020255154211E-7</c:v>
                </c:pt>
                <c:pt idx="99">
                  <c:v>2.0664176704544319E-7</c:v>
                </c:pt>
                <c:pt idx="100">
                  <c:v>1.9227344649678289E-7</c:v>
                </c:pt>
                <c:pt idx="101">
                  <c:v>1.7919244874038074E-7</c:v>
                </c:pt>
                <c:pt idx="102">
                  <c:v>1.6680701159723831E-7</c:v>
                </c:pt>
                <c:pt idx="103">
                  <c:v>1.556924270655143E-7</c:v>
                </c:pt>
                <c:pt idx="104">
                  <c:v>1.450128735718048E-7</c:v>
                </c:pt>
                <c:pt idx="105">
                  <c:v>1.3557066540643359E-7</c:v>
                </c:pt>
                <c:pt idx="106">
                  <c:v>1.2634850961320128E-7</c:v>
                </c:pt>
                <c:pt idx="107">
                  <c:v>1.1831116647647555E-7</c:v>
                </c:pt>
                <c:pt idx="108">
                  <c:v>1.1032731611658961E-7</c:v>
                </c:pt>
                <c:pt idx="109">
                  <c:v>1.034955434253524E-7</c:v>
                </c:pt>
                <c:pt idx="110">
                  <c:v>9.6719315381258753E-8</c:v>
                </c:pt>
                <c:pt idx="111">
                  <c:v>9.077631877950852E-8</c:v>
                </c:pt>
                <c:pt idx="112">
                  <c:v>8.5024986470904603E-8</c:v>
                </c:pt>
                <c:pt idx="113">
                  <c:v>7.9838109287819005E-8</c:v>
                </c:pt>
                <c:pt idx="114">
                  <c:v>7.4951132468365528E-8</c:v>
                </c:pt>
                <c:pt idx="115">
                  <c:v>7.0412920244337914E-8</c:v>
                </c:pt>
                <c:pt idx="116">
                  <c:v>6.6265578858544678E-8</c:v>
                </c:pt>
                <c:pt idx="117">
                  <c:v>6.2283398156515453E-8</c:v>
                </c:pt>
                <c:pt idx="118">
                  <c:v>5.8758787641276559E-8</c:v>
                </c:pt>
                <c:pt idx="119">
                  <c:v>5.5271147265701057E-8</c:v>
                </c:pt>
                <c:pt idx="120">
                  <c:v>5.2266443211661561E-8</c:v>
                </c:pt>
                <c:pt idx="121">
                  <c:v>4.9316590030717245E-8</c:v>
                </c:pt>
                <c:pt idx="122">
                  <c:v>4.6642388483296704E-8</c:v>
                </c:pt>
                <c:pt idx="123">
                  <c:v>4.4138022103410787E-8</c:v>
                </c:pt>
                <c:pt idx="124">
                  <c:v>4.1750474045685032E-8</c:v>
                </c:pt>
                <c:pt idx="125">
                  <c:v>3.9630459332177836E-8</c:v>
                </c:pt>
                <c:pt idx="126">
                  <c:v>3.7538680159590212E-8</c:v>
                </c:pt>
                <c:pt idx="127">
                  <c:v>3.5699303641406919E-8</c:v>
                </c:pt>
                <c:pt idx="128">
                  <c:v>3.3930692953646207E-8</c:v>
                </c:pt>
                <c:pt idx="129">
                  <c:v>3.2260496889833891E-8</c:v>
                </c:pt>
                <c:pt idx="130">
                  <c:v>3.0761429179944144E-8</c:v>
                </c:pt>
                <c:pt idx="131">
                  <c:v>2.9285807651873694E-8</c:v>
                </c:pt>
                <c:pt idx="132">
                  <c:v>2.7976162577897047E-8</c:v>
                </c:pt>
                <c:pt idx="133">
                  <c:v>2.673669908204426E-8</c:v>
                </c:pt>
                <c:pt idx="134">
                  <c:v>2.5527402109665379E-8</c:v>
                </c:pt>
                <c:pt idx="135">
                  <c:v>2.4477396724617475E-8</c:v>
                </c:pt>
                <c:pt idx="136">
                  <c:v>2.3446631151807177E-8</c:v>
                </c:pt>
                <c:pt idx="137">
                  <c:v>2.2467952366803503E-8</c:v>
                </c:pt>
                <c:pt idx="138">
                  <c:v>2.1602169484982625E-8</c:v>
                </c:pt>
                <c:pt idx="139">
                  <c:v>2.0753846282368964E-8</c:v>
                </c:pt>
                <c:pt idx="140">
                  <c:v>1.9954320388725125E-8</c:v>
                </c:pt>
                <c:pt idx="141">
                  <c:v>1.9241676367293061E-8</c:v>
                </c:pt>
                <c:pt idx="142">
                  <c:v>1.8544878471578426E-8</c:v>
                </c:pt>
                <c:pt idx="143">
                  <c:v>1.7878441112175602E-8</c:v>
                </c:pt>
                <c:pt idx="144">
                  <c:v>1.7294734041044088E-8</c:v>
                </c:pt>
                <c:pt idx="145">
                  <c:v>1.6725380500906004E-8</c:v>
                </c:pt>
                <c:pt idx="146">
                  <c:v>1.6170518433903035E-8</c:v>
                </c:pt>
                <c:pt idx="147">
                  <c:v>1.5683533289251663E-8</c:v>
                </c:pt>
                <c:pt idx="148">
                  <c:v>1.5222266916470635E-8</c:v>
                </c:pt>
                <c:pt idx="149">
                  <c:v>1.4774061858639221E-8</c:v>
                </c:pt>
                <c:pt idx="150">
                  <c:v>1.4345572416793882E-8</c:v>
                </c:pt>
                <c:pt idx="151">
                  <c:v>1.3974185489560416E-8</c:v>
                </c:pt>
                <c:pt idx="152">
                  <c:v>1.3614572253135061E-8</c:v>
                </c:pt>
                <c:pt idx="153">
                  <c:v>1.326681773645918E-8</c:v>
                </c:pt>
                <c:pt idx="154">
                  <c:v>1.2931003883881578E-8</c:v>
                </c:pt>
                <c:pt idx="155">
                  <c:v>1.2645064382698373E-8</c:v>
                </c:pt>
                <c:pt idx="156">
                  <c:v>1.2369946799500775E-8</c:v>
                </c:pt>
                <c:pt idx="157">
                  <c:v>1.2105568656824113E-8</c:v>
                </c:pt>
                <c:pt idx="158">
                  <c:v>1.1851991529326648E-8</c:v>
                </c:pt>
                <c:pt idx="159">
                  <c:v>1.1613468326643977E-8</c:v>
                </c:pt>
                <c:pt idx="160">
                  <c:v>1.1408994854708576E-8</c:v>
                </c:pt>
                <c:pt idx="161">
                  <c:v>1.1214197418130701E-8</c:v>
                </c:pt>
                <c:pt idx="162">
                  <c:v>1.1029120938202439E-8</c:v>
                </c:pt>
                <c:pt idx="163">
                  <c:v>1.0853807988614379E-8</c:v>
                </c:pt>
                <c:pt idx="164">
                  <c:v>1.0688298801659512E-8</c:v>
                </c:pt>
                <c:pt idx="165">
                  <c:v>1.053263127429764E-8</c:v>
                </c:pt>
                <c:pt idx="166">
                  <c:v>1.0401653968116624E-8</c:v>
                </c:pt>
                <c:pt idx="167">
                  <c:v>1.0281135318630097E-8</c:v>
                </c:pt>
                <c:pt idx="168">
                  <c:v>1.0169434057876229E-8</c:v>
                </c:pt>
                <c:pt idx="169">
                  <c:v>1.0066575594362424E-8</c:v>
                </c:pt>
                <c:pt idx="170">
                  <c:v>9.9725832871113487E-9</c:v>
                </c:pt>
                <c:pt idx="171">
                  <c:v>9.8874784497088231E-9</c:v>
                </c:pt>
                <c:pt idx="172">
                  <c:v>9.8112803540663076E-9</c:v>
                </c:pt>
                <c:pt idx="173">
                  <c:v>9.7440062338791504E-9</c:v>
                </c:pt>
                <c:pt idx="174">
                  <c:v>9.685671287765515E-9</c:v>
                </c:pt>
                <c:pt idx="175">
                  <c:v>9.6362886820703246E-9</c:v>
                </c:pt>
                <c:pt idx="176">
                  <c:v>9.5958695533219897E-9</c:v>
                </c:pt>
                <c:pt idx="177">
                  <c:v>9.5644230103303572E-9</c:v>
                </c:pt>
                <c:pt idx="178">
                  <c:v>9.5419561359168071E-9</c:v>
                </c:pt>
                <c:pt idx="179">
                  <c:v>9.5284739882671526E-9</c:v>
                </c:pt>
                <c:pt idx="180">
                  <c:v>9.523979601903139E-9</c:v>
                </c:pt>
              </c:numCache>
            </c:numRef>
          </c:val>
          <c:smooth val="0"/>
          <c:extLst>
            <c:ext xmlns:c16="http://schemas.microsoft.com/office/drawing/2014/chart" uri="{C3380CC4-5D6E-409C-BE32-E72D297353CC}">
              <c16:uniqueId val="{00000000-8AD1-4C55-BBF7-5A791DF2B382}"/>
            </c:ext>
          </c:extLst>
        </c:ser>
        <c:ser>
          <c:idx val="3"/>
          <c:order val="3"/>
          <c:spPr>
            <a:ln w="12700">
              <a:solidFill>
                <a:srgbClr val="000090"/>
              </a:solidFill>
              <a:prstDash val="solid"/>
            </a:ln>
          </c:spPr>
          <c:marker>
            <c:symbol val="none"/>
          </c:marker>
          <c:cat>
            <c:numRef>
              <c:f>'Orbital Mechanics Blank'!$I$28:$I$208</c:f>
              <c:numCache>
                <c:formatCode>0</c:formatCode>
                <c:ptCount val="181"/>
                <c:pt idx="0">
                  <c:v>250.00000000000091</c:v>
                </c:pt>
                <c:pt idx="1">
                  <c:v>250.0386837087126</c:v>
                </c:pt>
                <c:pt idx="2">
                  <c:v>250.1547257521197</c:v>
                </c:pt>
                <c:pt idx="3">
                  <c:v>250.34809888197924</c:v>
                </c:pt>
                <c:pt idx="4">
                  <c:v>250.61875768438767</c:v>
                </c:pt>
                <c:pt idx="5">
                  <c:v>250.96663857951989</c:v>
                </c:pt>
                <c:pt idx="6">
                  <c:v>251.39165982129907</c:v>
                </c:pt>
                <c:pt idx="7">
                  <c:v>251.89372149699648</c:v>
                </c:pt>
                <c:pt idx="8">
                  <c:v>252.47270552677583</c:v>
                </c:pt>
                <c:pt idx="9">
                  <c:v>253.12847566321943</c:v>
                </c:pt>
                <c:pt idx="10">
                  <c:v>253.86087749087346</c:v>
                </c:pt>
                <c:pt idx="11">
                  <c:v>254.66973842581774</c:v>
                </c:pt>
                <c:pt idx="12">
                  <c:v>255.55486771532924</c:v>
                </c:pt>
                <c:pt idx="13">
                  <c:v>256.51605643766834</c:v>
                </c:pt>
                <c:pt idx="14">
                  <c:v>257.55307750203701</c:v>
                </c:pt>
                <c:pt idx="15">
                  <c:v>258.66568564876616</c:v>
                </c:pt>
                <c:pt idx="16">
                  <c:v>259.85361744978036</c:v>
                </c:pt>
                <c:pt idx="17">
                  <c:v>261.11659130941462</c:v>
                </c:pt>
                <c:pt idx="18">
                  <c:v>262.45430746564216</c:v>
                </c:pt>
                <c:pt idx="19">
                  <c:v>263.86644799177247</c:v>
                </c:pt>
                <c:pt idx="20">
                  <c:v>265.35267679871686</c:v>
                </c:pt>
                <c:pt idx="21">
                  <c:v>266.91263963788606</c:v>
                </c:pt>
                <c:pt idx="22">
                  <c:v>268.54596410480008</c:v>
                </c:pt>
                <c:pt idx="23">
                  <c:v>270.25225964351648</c:v>
                </c:pt>
                <c:pt idx="24">
                  <c:v>272.03111755193549</c:v>
                </c:pt>
                <c:pt idx="25">
                  <c:v>273.88211098812189</c:v>
                </c:pt>
                <c:pt idx="26">
                  <c:v>275.80479497769738</c:v>
                </c:pt>
                <c:pt idx="27">
                  <c:v>277.7987064224435</c:v>
                </c:pt>
                <c:pt idx="28">
                  <c:v>279.86336411020875</c:v>
                </c:pt>
                <c:pt idx="29">
                  <c:v>281.9982687262218</c:v>
                </c:pt>
                <c:pt idx="30">
                  <c:v>284.2029028659399</c:v>
                </c:pt>
                <c:pt idx="31">
                  <c:v>286.47673104955356</c:v>
                </c:pt>
                <c:pt idx="32">
                  <c:v>288.8191997382537</c:v>
                </c:pt>
                <c:pt idx="33">
                  <c:v>291.22973735241249</c:v>
                </c:pt>
                <c:pt idx="34">
                  <c:v>293.70775429176865</c:v>
                </c:pt>
                <c:pt idx="35">
                  <c:v>296.25264295780562</c:v>
                </c:pt>
                <c:pt idx="36">
                  <c:v>298.86377777840607</c:v>
                </c:pt>
                <c:pt idx="37">
                  <c:v>301.54051523494672</c:v>
                </c:pt>
                <c:pt idx="38">
                  <c:v>304.28219389198694</c:v>
                </c:pt>
                <c:pt idx="39">
                  <c:v>307.08813442967039</c:v>
                </c:pt>
                <c:pt idx="40">
                  <c:v>309.95763967900712</c:v>
                </c:pt>
                <c:pt idx="41">
                  <c:v>312.8899946601814</c:v>
                </c:pt>
                <c:pt idx="42">
                  <c:v>315.88446662403658</c:v>
                </c:pt>
                <c:pt idx="43">
                  <c:v>318.94030509691038</c:v>
                </c:pt>
                <c:pt idx="44">
                  <c:v>322.05674192893639</c:v>
                </c:pt>
                <c:pt idx="45">
                  <c:v>325.23299134603258</c:v>
                </c:pt>
                <c:pt idx="46">
                  <c:v>328.4682500056897</c:v>
                </c:pt>
                <c:pt idx="47">
                  <c:v>331.76169705674874</c:v>
                </c:pt>
                <c:pt idx="48">
                  <c:v>335.11249420332479</c:v>
                </c:pt>
                <c:pt idx="49">
                  <c:v>338.51978577305545</c:v>
                </c:pt>
                <c:pt idx="50">
                  <c:v>341.98269878982774</c:v>
                </c:pt>
                <c:pt idx="51">
                  <c:v>345.50034305116969</c:v>
                </c:pt>
                <c:pt idx="52">
                  <c:v>349.07181121046688</c:v>
                </c:pt>
                <c:pt idx="53">
                  <c:v>352.69617886417927</c:v>
                </c:pt>
                <c:pt idx="54">
                  <c:v>356.37250464424324</c:v>
                </c:pt>
                <c:pt idx="55">
                  <c:v>360.09983031580123</c:v>
                </c:pt>
                <c:pt idx="56">
                  <c:v>363.8771808804695</c:v>
                </c:pt>
                <c:pt idx="57">
                  <c:v>367.70356468529917</c:v>
                </c:pt>
                <c:pt idx="58">
                  <c:v>371.57797353759452</c:v>
                </c:pt>
                <c:pt idx="59">
                  <c:v>375.49938282578023</c:v>
                </c:pt>
                <c:pt idx="60">
                  <c:v>379.46675164648423</c:v>
                </c:pt>
                <c:pt idx="61">
                  <c:v>383.4790229379978</c:v>
                </c:pt>
                <c:pt idx="62">
                  <c:v>387.53512362028687</c:v>
                </c:pt>
                <c:pt idx="63">
                  <c:v>391.63396474173533</c:v>
                </c:pt>
                <c:pt idx="64">
                  <c:v>395.77444163276868</c:v>
                </c:pt>
                <c:pt idx="65">
                  <c:v>399.95543406653542</c:v>
                </c:pt>
                <c:pt idx="66">
                  <c:v>404.17580642679604</c:v>
                </c:pt>
                <c:pt idx="67">
                  <c:v>408.43440788319913</c:v>
                </c:pt>
                <c:pt idx="68">
                  <c:v>412.73007257408335</c:v>
                </c:pt>
                <c:pt idx="69">
                  <c:v>417.06161979695753</c:v>
                </c:pt>
                <c:pt idx="70">
                  <c:v>421.42785420683413</c:v>
                </c:pt>
                <c:pt idx="71">
                  <c:v>425.82756602252721</c:v>
                </c:pt>
                <c:pt idx="72">
                  <c:v>430.25953124108764</c:v>
                </c:pt>
                <c:pt idx="73">
                  <c:v>434.72251186049925</c:v>
                </c:pt>
                <c:pt idx="74">
                  <c:v>439.21525611076868</c:v>
                </c:pt>
                <c:pt idx="75">
                  <c:v>443.73649869354358</c:v>
                </c:pt>
                <c:pt idx="76">
                  <c:v>448.28496103037924</c:v>
                </c:pt>
                <c:pt idx="77">
                  <c:v>452.85935151977264</c:v>
                </c:pt>
                <c:pt idx="78">
                  <c:v>457.45836580307241</c:v>
                </c:pt>
                <c:pt idx="79">
                  <c:v>462.08068703937533</c:v>
                </c:pt>
                <c:pt idx="80">
                  <c:v>466.72498618951067</c:v>
                </c:pt>
                <c:pt idx="81">
                  <c:v>471.38992230918302</c:v>
                </c:pt>
                <c:pt idx="82">
                  <c:v>476.07414285140021</c:v>
                </c:pt>
                <c:pt idx="83">
                  <c:v>480.77628397821627</c:v>
                </c:pt>
                <c:pt idx="84">
                  <c:v>485.49497088189491</c:v>
                </c:pt>
                <c:pt idx="85">
                  <c:v>490.22881811553816</c:v>
                </c:pt>
                <c:pt idx="86">
                  <c:v>494.97642993323552</c:v>
                </c:pt>
                <c:pt idx="87">
                  <c:v>499.736400639782</c:v>
                </c:pt>
                <c:pt idx="88">
                  <c:v>504.507314949994</c:v>
                </c:pt>
                <c:pt idx="89">
                  <c:v>509.28774835765034</c:v>
                </c:pt>
                <c:pt idx="90">
                  <c:v>514.07626751408407</c:v>
                </c:pt>
                <c:pt idx="91">
                  <c:v>518.87143061641382</c:v>
                </c:pt>
                <c:pt idx="92">
                  <c:v>523.67178780542235</c:v>
                </c:pt>
                <c:pt idx="93">
                  <c:v>528.47588157306836</c:v>
                </c:pt>
                <c:pt idx="94">
                  <c:v>533.2822471795962</c:v>
                </c:pt>
                <c:pt idx="95">
                  <c:v>538.0894130802144</c:v>
                </c:pt>
                <c:pt idx="96">
                  <c:v>542.89590136129846</c:v>
                </c:pt>
                <c:pt idx="97">
                  <c:v>547.70022818604048</c:v>
                </c:pt>
                <c:pt idx="98">
                  <c:v>552.50090424950031</c:v>
                </c:pt>
                <c:pt idx="99">
                  <c:v>557.29643524295079</c:v>
                </c:pt>
                <c:pt idx="100">
                  <c:v>562.08532232743619</c:v>
                </c:pt>
                <c:pt idx="101">
                  <c:v>566.86606261642555</c:v>
                </c:pt>
                <c:pt idx="102">
                  <c:v>571.63714966744919</c:v>
                </c:pt>
                <c:pt idx="103">
                  <c:v>576.3970739825827</c:v>
                </c:pt>
                <c:pt idx="104">
                  <c:v>581.14432351762116</c:v>
                </c:pt>
                <c:pt idx="105">
                  <c:v>585.87738419979996</c:v>
                </c:pt>
                <c:pt idx="106">
                  <c:v>590.59474045387924</c:v>
                </c:pt>
                <c:pt idx="107">
                  <c:v>595.29487573640836</c:v>
                </c:pt>
                <c:pt idx="108">
                  <c:v>599.97627307796938</c:v>
                </c:pt>
                <c:pt idx="109">
                  <c:v>604.63741563319309</c:v>
                </c:pt>
                <c:pt idx="110">
                  <c:v>609.27678723830923</c:v>
                </c:pt>
                <c:pt idx="111">
                  <c:v>613.89287297601095</c:v>
                </c:pt>
                <c:pt idx="112">
                  <c:v>618.48415974735144</c:v>
                </c:pt>
                <c:pt idx="113">
                  <c:v>623.04913685043539</c:v>
                </c:pt>
                <c:pt idx="114">
                  <c:v>627.58629656561152</c:v>
                </c:pt>
                <c:pt idx="115">
                  <c:v>632.09413474686698</c:v>
                </c:pt>
                <c:pt idx="116">
                  <c:v>636.57115141913437</c:v>
                </c:pt>
                <c:pt idx="117">
                  <c:v>641.01585138117298</c:v>
                </c:pt>
                <c:pt idx="118">
                  <c:v>645.42674481370796</c:v>
                </c:pt>
                <c:pt idx="119">
                  <c:v>649.80234789247061</c:v>
                </c:pt>
                <c:pt idx="120">
                  <c:v>654.14118340579171</c:v>
                </c:pt>
                <c:pt idx="121">
                  <c:v>658.44178137637118</c:v>
                </c:pt>
                <c:pt idx="122">
                  <c:v>662.70267968684038</c:v>
                </c:pt>
                <c:pt idx="123">
                  <c:v>666.9224247087368</c:v>
                </c:pt>
                <c:pt idx="124">
                  <c:v>671.09957193446553</c:v>
                </c:pt>
                <c:pt idx="125">
                  <c:v>675.23268661185284</c:v>
                </c:pt>
                <c:pt idx="126">
                  <c:v>679.32034438083883</c:v>
                </c:pt>
                <c:pt idx="127">
                  <c:v>683.36113191190725</c:v>
                </c:pt>
                <c:pt idx="128">
                  <c:v>687.35364754576312</c:v>
                </c:pt>
                <c:pt idx="129">
                  <c:v>691.29650193383532</c:v>
                </c:pt>
                <c:pt idx="130">
                  <c:v>695.18831867912286</c:v>
                </c:pt>
                <c:pt idx="131">
                  <c:v>699.02773497690305</c:v>
                </c:pt>
                <c:pt idx="132">
                  <c:v>702.813402254842</c:v>
                </c:pt>
                <c:pt idx="133">
                  <c:v>706.5439868119829</c:v>
                </c:pt>
                <c:pt idx="134">
                  <c:v>710.21817045614989</c:v>
                </c:pt>
                <c:pt idx="135">
                  <c:v>713.83465113924012</c:v>
                </c:pt>
                <c:pt idx="136">
                  <c:v>717.39214358989193</c:v>
                </c:pt>
                <c:pt idx="137">
                  <c:v>720.88937994303888</c:v>
                </c:pt>
                <c:pt idx="138">
                  <c:v>724.32511036579763</c:v>
                </c:pt>
                <c:pt idx="139">
                  <c:v>727.69810367919035</c:v>
                </c:pt>
                <c:pt idx="140">
                  <c:v>731.00714797515684</c:v>
                </c:pt>
                <c:pt idx="141">
                  <c:v>734.25105122834248</c:v>
                </c:pt>
                <c:pt idx="142">
                  <c:v>737.42864190212003</c:v>
                </c:pt>
                <c:pt idx="143">
                  <c:v>740.53876954830412</c:v>
                </c:pt>
                <c:pt idx="144">
                  <c:v>743.58030540005348</c:v>
                </c:pt>
                <c:pt idx="145">
                  <c:v>746.5521429573937</c:v>
                </c:pt>
                <c:pt idx="146">
                  <c:v>749.45319856485185</c:v>
                </c:pt>
                <c:pt idx="147">
                  <c:v>752.28241198066644</c:v>
                </c:pt>
                <c:pt idx="148">
                  <c:v>755.03874693703619</c:v>
                </c:pt>
                <c:pt idx="149">
                  <c:v>757.72119169090183</c:v>
                </c:pt>
                <c:pt idx="150">
                  <c:v>760.32875956471798</c:v>
                </c:pt>
                <c:pt idx="151">
                  <c:v>762.86048947672407</c:v>
                </c:pt>
                <c:pt idx="152">
                  <c:v>765.31544646018028</c:v>
                </c:pt>
                <c:pt idx="153">
                  <c:v>767.6927221710921</c:v>
                </c:pt>
                <c:pt idx="154">
                  <c:v>769.99143538390581</c:v>
                </c:pt>
                <c:pt idx="155">
                  <c:v>772.21073247469121</c:v>
                </c:pt>
                <c:pt idx="156">
                  <c:v>774.34978789134857</c:v>
                </c:pt>
                <c:pt idx="157">
                  <c:v>776.40780461035592</c:v>
                </c:pt>
                <c:pt idx="158">
                  <c:v>778.38401457960208</c:v>
                </c:pt>
                <c:pt idx="159">
                  <c:v>780.27767914685046</c:v>
                </c:pt>
                <c:pt idx="160">
                  <c:v>782.08808947342459</c:v>
                </c:pt>
                <c:pt idx="161">
                  <c:v>783.81456693265318</c:v>
                </c:pt>
                <c:pt idx="162">
                  <c:v>785.45646349270555</c:v>
                </c:pt>
                <c:pt idx="163">
                  <c:v>787.01316208338449</c:v>
                </c:pt>
                <c:pt idx="164">
                  <c:v>788.48407694652906</c:v>
                </c:pt>
                <c:pt idx="165">
                  <c:v>789.86865396963731</c:v>
                </c:pt>
                <c:pt idx="166">
                  <c:v>791.16637100237585</c:v>
                </c:pt>
                <c:pt idx="167">
                  <c:v>792.37673815562812</c:v>
                </c:pt>
                <c:pt idx="168">
                  <c:v>793.49929808278102</c:v>
                </c:pt>
                <c:pt idx="169">
                  <c:v>794.53362624294459</c:v>
                </c:pt>
                <c:pt idx="170">
                  <c:v>795.47933114581883</c:v>
                </c:pt>
                <c:pt idx="171">
                  <c:v>796.33605457795966</c:v>
                </c:pt>
                <c:pt idx="172">
                  <c:v>797.10347181018915</c:v>
                </c:pt>
                <c:pt idx="173">
                  <c:v>797.78129178593917</c:v>
                </c:pt>
                <c:pt idx="174">
                  <c:v>798.36925729031373</c:v>
                </c:pt>
                <c:pt idx="175">
                  <c:v>798.86714509969988</c:v>
                </c:pt>
                <c:pt idx="176">
                  <c:v>799.27476611175734</c:v>
                </c:pt>
                <c:pt idx="177">
                  <c:v>799.5919654556501</c:v>
                </c:pt>
                <c:pt idx="178">
                  <c:v>799.81862258239471</c:v>
                </c:pt>
                <c:pt idx="179">
                  <c:v>799.95465133524249</c:v>
                </c:pt>
                <c:pt idx="180">
                  <c:v>800</c:v>
                </c:pt>
              </c:numCache>
            </c:numRef>
          </c:cat>
          <c:val>
            <c:numRef>
              <c:f>'Orbital Mechanics Blank'!$P$28:$P$208</c:f>
              <c:numCache>
                <c:formatCode>0.00E+00</c:formatCode>
                <c:ptCount val="181"/>
                <c:pt idx="0">
                  <c:v>5.4133893422361915E-5</c:v>
                </c:pt>
                <c:pt idx="1">
                  <c:v>5.4089538258415856E-5</c:v>
                </c:pt>
                <c:pt idx="2">
                  <c:v>5.3956489098590292E-5</c:v>
                </c:pt>
                <c:pt idx="3">
                  <c:v>5.3734794931010995E-5</c:v>
                </c:pt>
                <c:pt idx="4">
                  <c:v>5.3424537376151724E-5</c:v>
                </c:pt>
                <c:pt idx="5">
                  <c:v>5.3025830647271596E-5</c:v>
                </c:pt>
                <c:pt idx="6">
                  <c:v>5.2538821495039241E-5</c:v>
                </c:pt>
                <c:pt idx="7">
                  <c:v>5.1963689136396836E-5</c:v>
                </c:pt>
                <c:pt idx="8">
                  <c:v>5.1300645167714697E-5</c:v>
                </c:pt>
                <c:pt idx="9">
                  <c:v>5.0549933462275087E-5</c:v>
                </c:pt>
                <c:pt idx="10">
                  <c:v>4.9711830052139821E-5</c:v>
                </c:pt>
                <c:pt idx="11">
                  <c:v>4.8786642994506445E-5</c:v>
                </c:pt>
                <c:pt idx="12">
                  <c:v>4.7774712222600192E-5</c:v>
                </c:pt>
                <c:pt idx="13">
                  <c:v>4.6676409381209398E-5</c:v>
                </c:pt>
                <c:pt idx="14">
                  <c:v>4.5492137646963337E-5</c:v>
                </c:pt>
                <c:pt idx="15">
                  <c:v>4.4222331533456895E-5</c:v>
                </c:pt>
                <c:pt idx="16">
                  <c:v>4.2867456681351563E-5</c:v>
                </c:pt>
                <c:pt idx="17">
                  <c:v>4.171920756149742E-5</c:v>
                </c:pt>
                <c:pt idx="18">
                  <c:v>4.0544333346085256E-5</c:v>
                </c:pt>
                <c:pt idx="19">
                  <c:v>3.9305074487114702E-5</c:v>
                </c:pt>
                <c:pt idx="20">
                  <c:v>3.8001883997947743E-5</c:v>
                </c:pt>
                <c:pt idx="21">
                  <c:v>3.6635237905739831E-5</c:v>
                </c:pt>
                <c:pt idx="22">
                  <c:v>3.5205635022704165E-5</c:v>
                </c:pt>
                <c:pt idx="23">
                  <c:v>3.3762387996066719E-5</c:v>
                </c:pt>
                <c:pt idx="24">
                  <c:v>3.255231705542578E-5</c:v>
                </c:pt>
                <c:pt idx="25">
                  <c:v>3.1294488445340356E-5</c:v>
                </c:pt>
                <c:pt idx="26">
                  <c:v>2.9989359385524175E-5</c:v>
                </c:pt>
                <c:pt idx="27">
                  <c:v>2.8637403818360184E-5</c:v>
                </c:pt>
                <c:pt idx="28">
                  <c:v>2.7239112182788562E-5</c:v>
                </c:pt>
                <c:pt idx="29">
                  <c:v>2.6085387980048735E-5</c:v>
                </c:pt>
                <c:pt idx="30">
                  <c:v>2.4915957662199017E-5</c:v>
                </c:pt>
                <c:pt idx="31">
                  <c:v>2.3711375051531339E-5</c:v>
                </c:pt>
                <c:pt idx="32">
                  <c:v>2.2472074916900938E-5</c:v>
                </c:pt>
                <c:pt idx="33">
                  <c:v>2.1331058107696002E-5</c:v>
                </c:pt>
                <c:pt idx="34">
                  <c:v>2.0290495478294977E-5</c:v>
                </c:pt>
                <c:pt idx="35">
                  <c:v>1.9223393054191278E-5</c:v>
                </c:pt>
                <c:pt idx="36">
                  <c:v>1.8130133789929308E-5</c:v>
                </c:pt>
                <c:pt idx="37">
                  <c:v>1.7146308151633708E-5</c:v>
                </c:pt>
                <c:pt idx="38">
                  <c:v>1.6242236532049475E-5</c:v>
                </c:pt>
                <c:pt idx="39">
                  <c:v>1.5318447460335096E-5</c:v>
                </c:pt>
                <c:pt idx="40">
                  <c:v>1.4375270340204699E-5</c:v>
                </c:pt>
                <c:pt idx="41">
                  <c:v>1.3600179434329012E-5</c:v>
                </c:pt>
                <c:pt idx="42">
                  <c:v>1.2812813787777591E-5</c:v>
                </c:pt>
                <c:pt idx="43">
                  <c:v>1.201070733487696E-5</c:v>
                </c:pt>
                <c:pt idx="44">
                  <c:v>1.1298497948715372E-5</c:v>
                </c:pt>
                <c:pt idx="45">
                  <c:v>1.0628677607085424E-5</c:v>
                </c:pt>
                <c:pt idx="46">
                  <c:v>9.9476678109412895E-6</c:v>
                </c:pt>
                <c:pt idx="47">
                  <c:v>9.3256310172930119E-6</c:v>
                </c:pt>
                <c:pt idx="48">
                  <c:v>8.7557633690407445E-6</c:v>
                </c:pt>
                <c:pt idx="49">
                  <c:v>8.1774106585617685E-6</c:v>
                </c:pt>
                <c:pt idx="50">
                  <c:v>7.6530201533167014E-6</c:v>
                </c:pt>
                <c:pt idx="51">
                  <c:v>7.1685643275678045E-6</c:v>
                </c:pt>
                <c:pt idx="52">
                  <c:v>6.6776953916901416E-6</c:v>
                </c:pt>
                <c:pt idx="53">
                  <c:v>6.2477276207168111E-6</c:v>
                </c:pt>
                <c:pt idx="54">
                  <c:v>5.8359299725817729E-6</c:v>
                </c:pt>
                <c:pt idx="55">
                  <c:v>5.4212884024947123E-6</c:v>
                </c:pt>
                <c:pt idx="56">
                  <c:v>5.0749193438092035E-6</c:v>
                </c:pt>
                <c:pt idx="57">
                  <c:v>4.7248184025904841E-6</c:v>
                </c:pt>
                <c:pt idx="58">
                  <c:v>4.3962552633366386E-6</c:v>
                </c:pt>
                <c:pt idx="59">
                  <c:v>4.1014515897060588E-6</c:v>
                </c:pt>
                <c:pt idx="60">
                  <c:v>3.8038668068240561E-6</c:v>
                </c:pt>
                <c:pt idx="61">
                  <c:v>3.5484885628777682E-6</c:v>
                </c:pt>
                <c:pt idx="62">
                  <c:v>3.2978641411102685E-6</c:v>
                </c:pt>
                <c:pt idx="63">
                  <c:v>3.0622535717395048E-6</c:v>
                </c:pt>
                <c:pt idx="64">
                  <c:v>2.8507818979980104E-6</c:v>
                </c:pt>
                <c:pt idx="65">
                  <c:v>2.6377497803575867E-6</c:v>
                </c:pt>
                <c:pt idx="66">
                  <c:v>2.4590713903671202E-6</c:v>
                </c:pt>
                <c:pt idx="67">
                  <c:v>2.2795976023823733E-6</c:v>
                </c:pt>
                <c:pt idx="68">
                  <c:v>2.1176188231880155E-6</c:v>
                </c:pt>
                <c:pt idx="69">
                  <c:v>1.9654402458700443E-6</c:v>
                </c:pt>
                <c:pt idx="70">
                  <c:v>1.8205592953284246E-6</c:v>
                </c:pt>
                <c:pt idx="71">
                  <c:v>1.6917803987376853E-6</c:v>
                </c:pt>
                <c:pt idx="72">
                  <c:v>1.5636013573649449E-6</c:v>
                </c:pt>
                <c:pt idx="73">
                  <c:v>1.4545150310215625E-6</c:v>
                </c:pt>
                <c:pt idx="74">
                  <c:v>1.344982595156777E-6</c:v>
                </c:pt>
                <c:pt idx="75">
                  <c:v>1.2494443436911764E-6</c:v>
                </c:pt>
                <c:pt idx="76">
                  <c:v>1.1566197969182901E-6</c:v>
                </c:pt>
                <c:pt idx="77">
                  <c:v>1.0726514975576599E-6</c:v>
                </c:pt>
                <c:pt idx="78">
                  <c:v>9.9395813288864862E-7</c:v>
                </c:pt>
                <c:pt idx="79">
                  <c:v>9.2063714263380349E-7</c:v>
                </c:pt>
                <c:pt idx="80">
                  <c:v>8.5398079605530331E-7</c:v>
                </c:pt>
                <c:pt idx="81">
                  <c:v>7.9023760221122958E-7</c:v>
                </c:pt>
                <c:pt idx="82">
                  <c:v>7.335638613961618E-7</c:v>
                </c:pt>
                <c:pt idx="83">
                  <c:v>6.7825567887203088E-7</c:v>
                </c:pt>
                <c:pt idx="84">
                  <c:v>6.3014813832170791E-7</c:v>
                </c:pt>
                <c:pt idx="85">
                  <c:v>5.8236733532393739E-7</c:v>
                </c:pt>
                <c:pt idx="86">
                  <c:v>5.4149581599271148E-7</c:v>
                </c:pt>
                <c:pt idx="87">
                  <c:v>5.0062928423721332E-7</c:v>
                </c:pt>
                <c:pt idx="88">
                  <c:v>4.655457122249955E-7</c:v>
                </c:pt>
                <c:pt idx="89">
                  <c:v>4.308254959251338E-7</c:v>
                </c:pt>
                <c:pt idx="90">
                  <c:v>4.0058040029541314E-7</c:v>
                </c:pt>
                <c:pt idx="91">
                  <c:v>3.7115188648438934E-7</c:v>
                </c:pt>
                <c:pt idx="92">
                  <c:v>3.4505194752452585E-7</c:v>
                </c:pt>
                <c:pt idx="93">
                  <c:v>3.2001081753194661E-7</c:v>
                </c:pt>
                <c:pt idx="94">
                  <c:v>2.9749465950564136E-7</c:v>
                </c:pt>
                <c:pt idx="95">
                  <c:v>2.7618124319730858E-7</c:v>
                </c:pt>
                <c:pt idx="96">
                  <c:v>2.5679564855639314E-7</c:v>
                </c:pt>
                <c:pt idx="97">
                  <c:v>2.3870100728952723E-7</c:v>
                </c:pt>
                <c:pt idx="98">
                  <c:v>2.2202020255154211E-7</c:v>
                </c:pt>
                <c:pt idx="99">
                  <c:v>2.0664176704544319E-7</c:v>
                </c:pt>
                <c:pt idx="100">
                  <c:v>1.9227344649678289E-7</c:v>
                </c:pt>
                <c:pt idx="101">
                  <c:v>1.7919244874038074E-7</c:v>
                </c:pt>
                <c:pt idx="102">
                  <c:v>1.6680701159723831E-7</c:v>
                </c:pt>
                <c:pt idx="103">
                  <c:v>1.556924270655143E-7</c:v>
                </c:pt>
                <c:pt idx="104">
                  <c:v>1.450128735718048E-7</c:v>
                </c:pt>
                <c:pt idx="105">
                  <c:v>1.3557066540643359E-7</c:v>
                </c:pt>
                <c:pt idx="106">
                  <c:v>1.2634850961320128E-7</c:v>
                </c:pt>
                <c:pt idx="107">
                  <c:v>1.1831116647647555E-7</c:v>
                </c:pt>
                <c:pt idx="108">
                  <c:v>1.1032731611658961E-7</c:v>
                </c:pt>
                <c:pt idx="109">
                  <c:v>1.034955434253524E-7</c:v>
                </c:pt>
                <c:pt idx="110">
                  <c:v>9.6719315381258753E-8</c:v>
                </c:pt>
                <c:pt idx="111">
                  <c:v>9.077631877950852E-8</c:v>
                </c:pt>
                <c:pt idx="112">
                  <c:v>8.5024986470904603E-8</c:v>
                </c:pt>
                <c:pt idx="113">
                  <c:v>7.9838109287819005E-8</c:v>
                </c:pt>
                <c:pt idx="114">
                  <c:v>7.4951132468365528E-8</c:v>
                </c:pt>
                <c:pt idx="115">
                  <c:v>7.0412920244337914E-8</c:v>
                </c:pt>
                <c:pt idx="116">
                  <c:v>6.6265578858544678E-8</c:v>
                </c:pt>
                <c:pt idx="117">
                  <c:v>6.2283398156515453E-8</c:v>
                </c:pt>
                <c:pt idx="118">
                  <c:v>5.8758787641276559E-8</c:v>
                </c:pt>
                <c:pt idx="119">
                  <c:v>5.5271147265701057E-8</c:v>
                </c:pt>
                <c:pt idx="120">
                  <c:v>5.2266443211661561E-8</c:v>
                </c:pt>
                <c:pt idx="121">
                  <c:v>4.9316590030717245E-8</c:v>
                </c:pt>
                <c:pt idx="122">
                  <c:v>4.6642388483296704E-8</c:v>
                </c:pt>
                <c:pt idx="123">
                  <c:v>4.4138022103410787E-8</c:v>
                </c:pt>
                <c:pt idx="124">
                  <c:v>4.1750474045685032E-8</c:v>
                </c:pt>
                <c:pt idx="125">
                  <c:v>3.9630459332177836E-8</c:v>
                </c:pt>
                <c:pt idx="126">
                  <c:v>3.7538680159590212E-8</c:v>
                </c:pt>
                <c:pt idx="127">
                  <c:v>3.5699303641406919E-8</c:v>
                </c:pt>
                <c:pt idx="128">
                  <c:v>3.3930692953646207E-8</c:v>
                </c:pt>
                <c:pt idx="129">
                  <c:v>3.2260496889833891E-8</c:v>
                </c:pt>
                <c:pt idx="130">
                  <c:v>3.0761429179944144E-8</c:v>
                </c:pt>
                <c:pt idx="131">
                  <c:v>2.9285807651873694E-8</c:v>
                </c:pt>
                <c:pt idx="132">
                  <c:v>2.7976162577897047E-8</c:v>
                </c:pt>
                <c:pt idx="133">
                  <c:v>2.673669908204426E-8</c:v>
                </c:pt>
                <c:pt idx="134">
                  <c:v>2.5527402109665379E-8</c:v>
                </c:pt>
                <c:pt idx="135">
                  <c:v>2.4477396724617475E-8</c:v>
                </c:pt>
                <c:pt idx="136">
                  <c:v>2.3446631151807177E-8</c:v>
                </c:pt>
                <c:pt idx="137">
                  <c:v>2.2467952366803503E-8</c:v>
                </c:pt>
                <c:pt idx="138">
                  <c:v>2.1602169484982625E-8</c:v>
                </c:pt>
                <c:pt idx="139">
                  <c:v>2.0753846282368964E-8</c:v>
                </c:pt>
                <c:pt idx="140">
                  <c:v>1.9954320388725125E-8</c:v>
                </c:pt>
                <c:pt idx="141">
                  <c:v>1.9241676367293061E-8</c:v>
                </c:pt>
                <c:pt idx="142">
                  <c:v>1.8544878471578426E-8</c:v>
                </c:pt>
                <c:pt idx="143">
                  <c:v>1.7878441112175602E-8</c:v>
                </c:pt>
                <c:pt idx="144">
                  <c:v>1.7294734041044088E-8</c:v>
                </c:pt>
                <c:pt idx="145">
                  <c:v>1.6725380500906004E-8</c:v>
                </c:pt>
                <c:pt idx="146">
                  <c:v>1.6170518433903035E-8</c:v>
                </c:pt>
                <c:pt idx="147">
                  <c:v>1.5683533289251663E-8</c:v>
                </c:pt>
                <c:pt idx="148">
                  <c:v>1.5222266916470635E-8</c:v>
                </c:pt>
                <c:pt idx="149">
                  <c:v>1.4774061858639221E-8</c:v>
                </c:pt>
                <c:pt idx="150">
                  <c:v>1.4345572416793882E-8</c:v>
                </c:pt>
                <c:pt idx="151">
                  <c:v>1.3974185489560416E-8</c:v>
                </c:pt>
                <c:pt idx="152">
                  <c:v>1.3614572253135061E-8</c:v>
                </c:pt>
                <c:pt idx="153">
                  <c:v>1.326681773645918E-8</c:v>
                </c:pt>
                <c:pt idx="154">
                  <c:v>1.2931003883881578E-8</c:v>
                </c:pt>
                <c:pt idx="155">
                  <c:v>1.2645064382698373E-8</c:v>
                </c:pt>
                <c:pt idx="156">
                  <c:v>1.2369946799500775E-8</c:v>
                </c:pt>
                <c:pt idx="157">
                  <c:v>1.2105568656824113E-8</c:v>
                </c:pt>
                <c:pt idx="158">
                  <c:v>1.1851991529326648E-8</c:v>
                </c:pt>
                <c:pt idx="159">
                  <c:v>1.1613468326643977E-8</c:v>
                </c:pt>
                <c:pt idx="160">
                  <c:v>1.1408994854708576E-8</c:v>
                </c:pt>
                <c:pt idx="161">
                  <c:v>1.1214197418130701E-8</c:v>
                </c:pt>
                <c:pt idx="162">
                  <c:v>1.1029120938202439E-8</c:v>
                </c:pt>
                <c:pt idx="163">
                  <c:v>1.0853807988614379E-8</c:v>
                </c:pt>
                <c:pt idx="164">
                  <c:v>1.0688298801659512E-8</c:v>
                </c:pt>
                <c:pt idx="165">
                  <c:v>1.053263127429764E-8</c:v>
                </c:pt>
                <c:pt idx="166">
                  <c:v>1.0401653968116624E-8</c:v>
                </c:pt>
                <c:pt idx="167">
                  <c:v>1.0281135318630097E-8</c:v>
                </c:pt>
                <c:pt idx="168">
                  <c:v>1.0169434057876229E-8</c:v>
                </c:pt>
                <c:pt idx="169">
                  <c:v>1.0066575594362424E-8</c:v>
                </c:pt>
                <c:pt idx="170">
                  <c:v>9.9725832871113487E-9</c:v>
                </c:pt>
                <c:pt idx="171">
                  <c:v>9.8874784497088231E-9</c:v>
                </c:pt>
                <c:pt idx="172">
                  <c:v>9.8112803540663076E-9</c:v>
                </c:pt>
                <c:pt idx="173">
                  <c:v>9.7440062338791504E-9</c:v>
                </c:pt>
                <c:pt idx="174">
                  <c:v>9.685671287765515E-9</c:v>
                </c:pt>
                <c:pt idx="175">
                  <c:v>9.6362886820703246E-9</c:v>
                </c:pt>
                <c:pt idx="176">
                  <c:v>9.5958695533219897E-9</c:v>
                </c:pt>
                <c:pt idx="177">
                  <c:v>9.5644230103303572E-9</c:v>
                </c:pt>
                <c:pt idx="178">
                  <c:v>9.5419561359168071E-9</c:v>
                </c:pt>
                <c:pt idx="179">
                  <c:v>9.5284739882671526E-9</c:v>
                </c:pt>
                <c:pt idx="180">
                  <c:v>9.523979601903139E-9</c:v>
                </c:pt>
              </c:numCache>
            </c:numRef>
          </c:val>
          <c:smooth val="0"/>
          <c:extLst>
            <c:ext xmlns:c16="http://schemas.microsoft.com/office/drawing/2014/chart" uri="{C3380CC4-5D6E-409C-BE32-E72D297353CC}">
              <c16:uniqueId val="{00000001-8AD1-4C55-BBF7-5A791DF2B382}"/>
            </c:ext>
          </c:extLst>
        </c:ser>
        <c:ser>
          <c:idx val="1"/>
          <c:order val="1"/>
          <c:spPr>
            <a:ln w="12700">
              <a:solidFill>
                <a:srgbClr val="000090"/>
              </a:solidFill>
              <a:prstDash val="solid"/>
            </a:ln>
          </c:spPr>
          <c:marker>
            <c:symbol val="none"/>
          </c:marker>
          <c:cat>
            <c:numRef>
              <c:f>'Orbital Mechanics Blank'!$I$28:$I$208</c:f>
              <c:numCache>
                <c:formatCode>0</c:formatCode>
                <c:ptCount val="181"/>
                <c:pt idx="0">
                  <c:v>250.00000000000091</c:v>
                </c:pt>
                <c:pt idx="1">
                  <c:v>250.0386837087126</c:v>
                </c:pt>
                <c:pt idx="2">
                  <c:v>250.1547257521197</c:v>
                </c:pt>
                <c:pt idx="3">
                  <c:v>250.34809888197924</c:v>
                </c:pt>
                <c:pt idx="4">
                  <c:v>250.61875768438767</c:v>
                </c:pt>
                <c:pt idx="5">
                  <c:v>250.96663857951989</c:v>
                </c:pt>
                <c:pt idx="6">
                  <c:v>251.39165982129907</c:v>
                </c:pt>
                <c:pt idx="7">
                  <c:v>251.89372149699648</c:v>
                </c:pt>
                <c:pt idx="8">
                  <c:v>252.47270552677583</c:v>
                </c:pt>
                <c:pt idx="9">
                  <c:v>253.12847566321943</c:v>
                </c:pt>
                <c:pt idx="10">
                  <c:v>253.86087749087346</c:v>
                </c:pt>
                <c:pt idx="11">
                  <c:v>254.66973842581774</c:v>
                </c:pt>
                <c:pt idx="12">
                  <c:v>255.55486771532924</c:v>
                </c:pt>
                <c:pt idx="13">
                  <c:v>256.51605643766834</c:v>
                </c:pt>
                <c:pt idx="14">
                  <c:v>257.55307750203701</c:v>
                </c:pt>
                <c:pt idx="15">
                  <c:v>258.66568564876616</c:v>
                </c:pt>
                <c:pt idx="16">
                  <c:v>259.85361744978036</c:v>
                </c:pt>
                <c:pt idx="17">
                  <c:v>261.11659130941462</c:v>
                </c:pt>
                <c:pt idx="18">
                  <c:v>262.45430746564216</c:v>
                </c:pt>
                <c:pt idx="19">
                  <c:v>263.86644799177247</c:v>
                </c:pt>
                <c:pt idx="20">
                  <c:v>265.35267679871686</c:v>
                </c:pt>
                <c:pt idx="21">
                  <c:v>266.91263963788606</c:v>
                </c:pt>
                <c:pt idx="22">
                  <c:v>268.54596410480008</c:v>
                </c:pt>
                <c:pt idx="23">
                  <c:v>270.25225964351648</c:v>
                </c:pt>
                <c:pt idx="24">
                  <c:v>272.03111755193549</c:v>
                </c:pt>
                <c:pt idx="25">
                  <c:v>273.88211098812189</c:v>
                </c:pt>
                <c:pt idx="26">
                  <c:v>275.80479497769738</c:v>
                </c:pt>
                <c:pt idx="27">
                  <c:v>277.7987064224435</c:v>
                </c:pt>
                <c:pt idx="28">
                  <c:v>279.86336411020875</c:v>
                </c:pt>
                <c:pt idx="29">
                  <c:v>281.9982687262218</c:v>
                </c:pt>
                <c:pt idx="30">
                  <c:v>284.2029028659399</c:v>
                </c:pt>
                <c:pt idx="31">
                  <c:v>286.47673104955356</c:v>
                </c:pt>
                <c:pt idx="32">
                  <c:v>288.8191997382537</c:v>
                </c:pt>
                <c:pt idx="33">
                  <c:v>291.22973735241249</c:v>
                </c:pt>
                <c:pt idx="34">
                  <c:v>293.70775429176865</c:v>
                </c:pt>
                <c:pt idx="35">
                  <c:v>296.25264295780562</c:v>
                </c:pt>
                <c:pt idx="36">
                  <c:v>298.86377777840607</c:v>
                </c:pt>
                <c:pt idx="37">
                  <c:v>301.54051523494672</c:v>
                </c:pt>
                <c:pt idx="38">
                  <c:v>304.28219389198694</c:v>
                </c:pt>
                <c:pt idx="39">
                  <c:v>307.08813442967039</c:v>
                </c:pt>
                <c:pt idx="40">
                  <c:v>309.95763967900712</c:v>
                </c:pt>
                <c:pt idx="41">
                  <c:v>312.8899946601814</c:v>
                </c:pt>
                <c:pt idx="42">
                  <c:v>315.88446662403658</c:v>
                </c:pt>
                <c:pt idx="43">
                  <c:v>318.94030509691038</c:v>
                </c:pt>
                <c:pt idx="44">
                  <c:v>322.05674192893639</c:v>
                </c:pt>
                <c:pt idx="45">
                  <c:v>325.23299134603258</c:v>
                </c:pt>
                <c:pt idx="46">
                  <c:v>328.4682500056897</c:v>
                </c:pt>
                <c:pt idx="47">
                  <c:v>331.76169705674874</c:v>
                </c:pt>
                <c:pt idx="48">
                  <c:v>335.11249420332479</c:v>
                </c:pt>
                <c:pt idx="49">
                  <c:v>338.51978577305545</c:v>
                </c:pt>
                <c:pt idx="50">
                  <c:v>341.98269878982774</c:v>
                </c:pt>
                <c:pt idx="51">
                  <c:v>345.50034305116969</c:v>
                </c:pt>
                <c:pt idx="52">
                  <c:v>349.07181121046688</c:v>
                </c:pt>
                <c:pt idx="53">
                  <c:v>352.69617886417927</c:v>
                </c:pt>
                <c:pt idx="54">
                  <c:v>356.37250464424324</c:v>
                </c:pt>
                <c:pt idx="55">
                  <c:v>360.09983031580123</c:v>
                </c:pt>
                <c:pt idx="56">
                  <c:v>363.8771808804695</c:v>
                </c:pt>
                <c:pt idx="57">
                  <c:v>367.70356468529917</c:v>
                </c:pt>
                <c:pt idx="58">
                  <c:v>371.57797353759452</c:v>
                </c:pt>
                <c:pt idx="59">
                  <c:v>375.49938282578023</c:v>
                </c:pt>
                <c:pt idx="60">
                  <c:v>379.46675164648423</c:v>
                </c:pt>
                <c:pt idx="61">
                  <c:v>383.4790229379978</c:v>
                </c:pt>
                <c:pt idx="62">
                  <c:v>387.53512362028687</c:v>
                </c:pt>
                <c:pt idx="63">
                  <c:v>391.63396474173533</c:v>
                </c:pt>
                <c:pt idx="64">
                  <c:v>395.77444163276868</c:v>
                </c:pt>
                <c:pt idx="65">
                  <c:v>399.95543406653542</c:v>
                </c:pt>
                <c:pt idx="66">
                  <c:v>404.17580642679604</c:v>
                </c:pt>
                <c:pt idx="67">
                  <c:v>408.43440788319913</c:v>
                </c:pt>
                <c:pt idx="68">
                  <c:v>412.73007257408335</c:v>
                </c:pt>
                <c:pt idx="69">
                  <c:v>417.06161979695753</c:v>
                </c:pt>
                <c:pt idx="70">
                  <c:v>421.42785420683413</c:v>
                </c:pt>
                <c:pt idx="71">
                  <c:v>425.82756602252721</c:v>
                </c:pt>
                <c:pt idx="72">
                  <c:v>430.25953124108764</c:v>
                </c:pt>
                <c:pt idx="73">
                  <c:v>434.72251186049925</c:v>
                </c:pt>
                <c:pt idx="74">
                  <c:v>439.21525611076868</c:v>
                </c:pt>
                <c:pt idx="75">
                  <c:v>443.73649869354358</c:v>
                </c:pt>
                <c:pt idx="76">
                  <c:v>448.28496103037924</c:v>
                </c:pt>
                <c:pt idx="77">
                  <c:v>452.85935151977264</c:v>
                </c:pt>
                <c:pt idx="78">
                  <c:v>457.45836580307241</c:v>
                </c:pt>
                <c:pt idx="79">
                  <c:v>462.08068703937533</c:v>
                </c:pt>
                <c:pt idx="80">
                  <c:v>466.72498618951067</c:v>
                </c:pt>
                <c:pt idx="81">
                  <c:v>471.38992230918302</c:v>
                </c:pt>
                <c:pt idx="82">
                  <c:v>476.07414285140021</c:v>
                </c:pt>
                <c:pt idx="83">
                  <c:v>480.77628397821627</c:v>
                </c:pt>
                <c:pt idx="84">
                  <c:v>485.49497088189491</c:v>
                </c:pt>
                <c:pt idx="85">
                  <c:v>490.22881811553816</c:v>
                </c:pt>
                <c:pt idx="86">
                  <c:v>494.97642993323552</c:v>
                </c:pt>
                <c:pt idx="87">
                  <c:v>499.736400639782</c:v>
                </c:pt>
                <c:pt idx="88">
                  <c:v>504.507314949994</c:v>
                </c:pt>
                <c:pt idx="89">
                  <c:v>509.28774835765034</c:v>
                </c:pt>
                <c:pt idx="90">
                  <c:v>514.07626751408407</c:v>
                </c:pt>
                <c:pt idx="91">
                  <c:v>518.87143061641382</c:v>
                </c:pt>
                <c:pt idx="92">
                  <c:v>523.67178780542235</c:v>
                </c:pt>
                <c:pt idx="93">
                  <c:v>528.47588157306836</c:v>
                </c:pt>
                <c:pt idx="94">
                  <c:v>533.2822471795962</c:v>
                </c:pt>
                <c:pt idx="95">
                  <c:v>538.0894130802144</c:v>
                </c:pt>
                <c:pt idx="96">
                  <c:v>542.89590136129846</c:v>
                </c:pt>
                <c:pt idx="97">
                  <c:v>547.70022818604048</c:v>
                </c:pt>
                <c:pt idx="98">
                  <c:v>552.50090424950031</c:v>
                </c:pt>
                <c:pt idx="99">
                  <c:v>557.29643524295079</c:v>
                </c:pt>
                <c:pt idx="100">
                  <c:v>562.08532232743619</c:v>
                </c:pt>
                <c:pt idx="101">
                  <c:v>566.86606261642555</c:v>
                </c:pt>
                <c:pt idx="102">
                  <c:v>571.63714966744919</c:v>
                </c:pt>
                <c:pt idx="103">
                  <c:v>576.3970739825827</c:v>
                </c:pt>
                <c:pt idx="104">
                  <c:v>581.14432351762116</c:v>
                </c:pt>
                <c:pt idx="105">
                  <c:v>585.87738419979996</c:v>
                </c:pt>
                <c:pt idx="106">
                  <c:v>590.59474045387924</c:v>
                </c:pt>
                <c:pt idx="107">
                  <c:v>595.29487573640836</c:v>
                </c:pt>
                <c:pt idx="108">
                  <c:v>599.97627307796938</c:v>
                </c:pt>
                <c:pt idx="109">
                  <c:v>604.63741563319309</c:v>
                </c:pt>
                <c:pt idx="110">
                  <c:v>609.27678723830923</c:v>
                </c:pt>
                <c:pt idx="111">
                  <c:v>613.89287297601095</c:v>
                </c:pt>
                <c:pt idx="112">
                  <c:v>618.48415974735144</c:v>
                </c:pt>
                <c:pt idx="113">
                  <c:v>623.04913685043539</c:v>
                </c:pt>
                <c:pt idx="114">
                  <c:v>627.58629656561152</c:v>
                </c:pt>
                <c:pt idx="115">
                  <c:v>632.09413474686698</c:v>
                </c:pt>
                <c:pt idx="116">
                  <c:v>636.57115141913437</c:v>
                </c:pt>
                <c:pt idx="117">
                  <c:v>641.01585138117298</c:v>
                </c:pt>
                <c:pt idx="118">
                  <c:v>645.42674481370796</c:v>
                </c:pt>
                <c:pt idx="119">
                  <c:v>649.80234789247061</c:v>
                </c:pt>
                <c:pt idx="120">
                  <c:v>654.14118340579171</c:v>
                </c:pt>
                <c:pt idx="121">
                  <c:v>658.44178137637118</c:v>
                </c:pt>
                <c:pt idx="122">
                  <c:v>662.70267968684038</c:v>
                </c:pt>
                <c:pt idx="123">
                  <c:v>666.9224247087368</c:v>
                </c:pt>
                <c:pt idx="124">
                  <c:v>671.09957193446553</c:v>
                </c:pt>
                <c:pt idx="125">
                  <c:v>675.23268661185284</c:v>
                </c:pt>
                <c:pt idx="126">
                  <c:v>679.32034438083883</c:v>
                </c:pt>
                <c:pt idx="127">
                  <c:v>683.36113191190725</c:v>
                </c:pt>
                <c:pt idx="128">
                  <c:v>687.35364754576312</c:v>
                </c:pt>
                <c:pt idx="129">
                  <c:v>691.29650193383532</c:v>
                </c:pt>
                <c:pt idx="130">
                  <c:v>695.18831867912286</c:v>
                </c:pt>
                <c:pt idx="131">
                  <c:v>699.02773497690305</c:v>
                </c:pt>
                <c:pt idx="132">
                  <c:v>702.813402254842</c:v>
                </c:pt>
                <c:pt idx="133">
                  <c:v>706.5439868119829</c:v>
                </c:pt>
                <c:pt idx="134">
                  <c:v>710.21817045614989</c:v>
                </c:pt>
                <c:pt idx="135">
                  <c:v>713.83465113924012</c:v>
                </c:pt>
                <c:pt idx="136">
                  <c:v>717.39214358989193</c:v>
                </c:pt>
                <c:pt idx="137">
                  <c:v>720.88937994303888</c:v>
                </c:pt>
                <c:pt idx="138">
                  <c:v>724.32511036579763</c:v>
                </c:pt>
                <c:pt idx="139">
                  <c:v>727.69810367919035</c:v>
                </c:pt>
                <c:pt idx="140">
                  <c:v>731.00714797515684</c:v>
                </c:pt>
                <c:pt idx="141">
                  <c:v>734.25105122834248</c:v>
                </c:pt>
                <c:pt idx="142">
                  <c:v>737.42864190212003</c:v>
                </c:pt>
                <c:pt idx="143">
                  <c:v>740.53876954830412</c:v>
                </c:pt>
                <c:pt idx="144">
                  <c:v>743.58030540005348</c:v>
                </c:pt>
                <c:pt idx="145">
                  <c:v>746.5521429573937</c:v>
                </c:pt>
                <c:pt idx="146">
                  <c:v>749.45319856485185</c:v>
                </c:pt>
                <c:pt idx="147">
                  <c:v>752.28241198066644</c:v>
                </c:pt>
                <c:pt idx="148">
                  <c:v>755.03874693703619</c:v>
                </c:pt>
                <c:pt idx="149">
                  <c:v>757.72119169090183</c:v>
                </c:pt>
                <c:pt idx="150">
                  <c:v>760.32875956471798</c:v>
                </c:pt>
                <c:pt idx="151">
                  <c:v>762.86048947672407</c:v>
                </c:pt>
                <c:pt idx="152">
                  <c:v>765.31544646018028</c:v>
                </c:pt>
                <c:pt idx="153">
                  <c:v>767.6927221710921</c:v>
                </c:pt>
                <c:pt idx="154">
                  <c:v>769.99143538390581</c:v>
                </c:pt>
                <c:pt idx="155">
                  <c:v>772.21073247469121</c:v>
                </c:pt>
                <c:pt idx="156">
                  <c:v>774.34978789134857</c:v>
                </c:pt>
                <c:pt idx="157">
                  <c:v>776.40780461035592</c:v>
                </c:pt>
                <c:pt idx="158">
                  <c:v>778.38401457960208</c:v>
                </c:pt>
                <c:pt idx="159">
                  <c:v>780.27767914685046</c:v>
                </c:pt>
                <c:pt idx="160">
                  <c:v>782.08808947342459</c:v>
                </c:pt>
                <c:pt idx="161">
                  <c:v>783.81456693265318</c:v>
                </c:pt>
                <c:pt idx="162">
                  <c:v>785.45646349270555</c:v>
                </c:pt>
                <c:pt idx="163">
                  <c:v>787.01316208338449</c:v>
                </c:pt>
                <c:pt idx="164">
                  <c:v>788.48407694652906</c:v>
                </c:pt>
                <c:pt idx="165">
                  <c:v>789.86865396963731</c:v>
                </c:pt>
                <c:pt idx="166">
                  <c:v>791.16637100237585</c:v>
                </c:pt>
                <c:pt idx="167">
                  <c:v>792.37673815562812</c:v>
                </c:pt>
                <c:pt idx="168">
                  <c:v>793.49929808278102</c:v>
                </c:pt>
                <c:pt idx="169">
                  <c:v>794.53362624294459</c:v>
                </c:pt>
                <c:pt idx="170">
                  <c:v>795.47933114581883</c:v>
                </c:pt>
                <c:pt idx="171">
                  <c:v>796.33605457795966</c:v>
                </c:pt>
                <c:pt idx="172">
                  <c:v>797.10347181018915</c:v>
                </c:pt>
                <c:pt idx="173">
                  <c:v>797.78129178593917</c:v>
                </c:pt>
                <c:pt idx="174">
                  <c:v>798.36925729031373</c:v>
                </c:pt>
                <c:pt idx="175">
                  <c:v>798.86714509969988</c:v>
                </c:pt>
                <c:pt idx="176">
                  <c:v>799.27476611175734</c:v>
                </c:pt>
                <c:pt idx="177">
                  <c:v>799.5919654556501</c:v>
                </c:pt>
                <c:pt idx="178">
                  <c:v>799.81862258239471</c:v>
                </c:pt>
                <c:pt idx="179">
                  <c:v>799.95465133524249</c:v>
                </c:pt>
                <c:pt idx="180">
                  <c:v>800</c:v>
                </c:pt>
              </c:numCache>
            </c:numRef>
          </c:cat>
          <c:val>
            <c:numRef>
              <c:f>'Orbital Mechanics Blank'!$P$28:$P$208</c:f>
              <c:numCache>
                <c:formatCode>0.00E+00</c:formatCode>
                <c:ptCount val="181"/>
                <c:pt idx="0">
                  <c:v>5.4133893422361915E-5</c:v>
                </c:pt>
                <c:pt idx="1">
                  <c:v>5.4089538258415856E-5</c:v>
                </c:pt>
                <c:pt idx="2">
                  <c:v>5.3956489098590292E-5</c:v>
                </c:pt>
                <c:pt idx="3">
                  <c:v>5.3734794931010995E-5</c:v>
                </c:pt>
                <c:pt idx="4">
                  <c:v>5.3424537376151724E-5</c:v>
                </c:pt>
                <c:pt idx="5">
                  <c:v>5.3025830647271596E-5</c:v>
                </c:pt>
                <c:pt idx="6">
                  <c:v>5.2538821495039241E-5</c:v>
                </c:pt>
                <c:pt idx="7">
                  <c:v>5.1963689136396836E-5</c:v>
                </c:pt>
                <c:pt idx="8">
                  <c:v>5.1300645167714697E-5</c:v>
                </c:pt>
                <c:pt idx="9">
                  <c:v>5.0549933462275087E-5</c:v>
                </c:pt>
                <c:pt idx="10">
                  <c:v>4.9711830052139821E-5</c:v>
                </c:pt>
                <c:pt idx="11">
                  <c:v>4.8786642994506445E-5</c:v>
                </c:pt>
                <c:pt idx="12">
                  <c:v>4.7774712222600192E-5</c:v>
                </c:pt>
                <c:pt idx="13">
                  <c:v>4.6676409381209398E-5</c:v>
                </c:pt>
                <c:pt idx="14">
                  <c:v>4.5492137646963337E-5</c:v>
                </c:pt>
                <c:pt idx="15">
                  <c:v>4.4222331533456895E-5</c:v>
                </c:pt>
                <c:pt idx="16">
                  <c:v>4.2867456681351563E-5</c:v>
                </c:pt>
                <c:pt idx="17">
                  <c:v>4.171920756149742E-5</c:v>
                </c:pt>
                <c:pt idx="18">
                  <c:v>4.0544333346085256E-5</c:v>
                </c:pt>
                <c:pt idx="19">
                  <c:v>3.9305074487114702E-5</c:v>
                </c:pt>
                <c:pt idx="20">
                  <c:v>3.8001883997947743E-5</c:v>
                </c:pt>
                <c:pt idx="21">
                  <c:v>3.6635237905739831E-5</c:v>
                </c:pt>
                <c:pt idx="22">
                  <c:v>3.5205635022704165E-5</c:v>
                </c:pt>
                <c:pt idx="23">
                  <c:v>3.3762387996066719E-5</c:v>
                </c:pt>
                <c:pt idx="24">
                  <c:v>3.255231705542578E-5</c:v>
                </c:pt>
                <c:pt idx="25">
                  <c:v>3.1294488445340356E-5</c:v>
                </c:pt>
                <c:pt idx="26">
                  <c:v>2.9989359385524175E-5</c:v>
                </c:pt>
                <c:pt idx="27">
                  <c:v>2.8637403818360184E-5</c:v>
                </c:pt>
                <c:pt idx="28">
                  <c:v>2.7239112182788562E-5</c:v>
                </c:pt>
                <c:pt idx="29">
                  <c:v>2.6085387980048735E-5</c:v>
                </c:pt>
                <c:pt idx="30">
                  <c:v>2.4915957662199017E-5</c:v>
                </c:pt>
                <c:pt idx="31">
                  <c:v>2.3711375051531339E-5</c:v>
                </c:pt>
                <c:pt idx="32">
                  <c:v>2.2472074916900938E-5</c:v>
                </c:pt>
                <c:pt idx="33">
                  <c:v>2.1331058107696002E-5</c:v>
                </c:pt>
                <c:pt idx="34">
                  <c:v>2.0290495478294977E-5</c:v>
                </c:pt>
                <c:pt idx="35">
                  <c:v>1.9223393054191278E-5</c:v>
                </c:pt>
                <c:pt idx="36">
                  <c:v>1.8130133789929308E-5</c:v>
                </c:pt>
                <c:pt idx="37">
                  <c:v>1.7146308151633708E-5</c:v>
                </c:pt>
                <c:pt idx="38">
                  <c:v>1.6242236532049475E-5</c:v>
                </c:pt>
                <c:pt idx="39">
                  <c:v>1.5318447460335096E-5</c:v>
                </c:pt>
                <c:pt idx="40">
                  <c:v>1.4375270340204699E-5</c:v>
                </c:pt>
                <c:pt idx="41">
                  <c:v>1.3600179434329012E-5</c:v>
                </c:pt>
                <c:pt idx="42">
                  <c:v>1.2812813787777591E-5</c:v>
                </c:pt>
                <c:pt idx="43">
                  <c:v>1.201070733487696E-5</c:v>
                </c:pt>
                <c:pt idx="44">
                  <c:v>1.1298497948715372E-5</c:v>
                </c:pt>
                <c:pt idx="45">
                  <c:v>1.0628677607085424E-5</c:v>
                </c:pt>
                <c:pt idx="46">
                  <c:v>9.9476678109412895E-6</c:v>
                </c:pt>
                <c:pt idx="47">
                  <c:v>9.3256310172930119E-6</c:v>
                </c:pt>
                <c:pt idx="48">
                  <c:v>8.7557633690407445E-6</c:v>
                </c:pt>
                <c:pt idx="49">
                  <c:v>8.1774106585617685E-6</c:v>
                </c:pt>
                <c:pt idx="50">
                  <c:v>7.6530201533167014E-6</c:v>
                </c:pt>
                <c:pt idx="51">
                  <c:v>7.1685643275678045E-6</c:v>
                </c:pt>
                <c:pt idx="52">
                  <c:v>6.6776953916901416E-6</c:v>
                </c:pt>
                <c:pt idx="53">
                  <c:v>6.2477276207168111E-6</c:v>
                </c:pt>
                <c:pt idx="54">
                  <c:v>5.8359299725817729E-6</c:v>
                </c:pt>
                <c:pt idx="55">
                  <c:v>5.4212884024947123E-6</c:v>
                </c:pt>
                <c:pt idx="56">
                  <c:v>5.0749193438092035E-6</c:v>
                </c:pt>
                <c:pt idx="57">
                  <c:v>4.7248184025904841E-6</c:v>
                </c:pt>
                <c:pt idx="58">
                  <c:v>4.3962552633366386E-6</c:v>
                </c:pt>
                <c:pt idx="59">
                  <c:v>4.1014515897060588E-6</c:v>
                </c:pt>
                <c:pt idx="60">
                  <c:v>3.8038668068240561E-6</c:v>
                </c:pt>
                <c:pt idx="61">
                  <c:v>3.5484885628777682E-6</c:v>
                </c:pt>
                <c:pt idx="62">
                  <c:v>3.2978641411102685E-6</c:v>
                </c:pt>
                <c:pt idx="63">
                  <c:v>3.0622535717395048E-6</c:v>
                </c:pt>
                <c:pt idx="64">
                  <c:v>2.8507818979980104E-6</c:v>
                </c:pt>
                <c:pt idx="65">
                  <c:v>2.6377497803575867E-6</c:v>
                </c:pt>
                <c:pt idx="66">
                  <c:v>2.4590713903671202E-6</c:v>
                </c:pt>
                <c:pt idx="67">
                  <c:v>2.2795976023823733E-6</c:v>
                </c:pt>
                <c:pt idx="68">
                  <c:v>2.1176188231880155E-6</c:v>
                </c:pt>
                <c:pt idx="69">
                  <c:v>1.9654402458700443E-6</c:v>
                </c:pt>
                <c:pt idx="70">
                  <c:v>1.8205592953284246E-6</c:v>
                </c:pt>
                <c:pt idx="71">
                  <c:v>1.6917803987376853E-6</c:v>
                </c:pt>
                <c:pt idx="72">
                  <c:v>1.5636013573649449E-6</c:v>
                </c:pt>
                <c:pt idx="73">
                  <c:v>1.4545150310215625E-6</c:v>
                </c:pt>
                <c:pt idx="74">
                  <c:v>1.344982595156777E-6</c:v>
                </c:pt>
                <c:pt idx="75">
                  <c:v>1.2494443436911764E-6</c:v>
                </c:pt>
                <c:pt idx="76">
                  <c:v>1.1566197969182901E-6</c:v>
                </c:pt>
                <c:pt idx="77">
                  <c:v>1.0726514975576599E-6</c:v>
                </c:pt>
                <c:pt idx="78">
                  <c:v>9.9395813288864862E-7</c:v>
                </c:pt>
                <c:pt idx="79">
                  <c:v>9.2063714263380349E-7</c:v>
                </c:pt>
                <c:pt idx="80">
                  <c:v>8.5398079605530331E-7</c:v>
                </c:pt>
                <c:pt idx="81">
                  <c:v>7.9023760221122958E-7</c:v>
                </c:pt>
                <c:pt idx="82">
                  <c:v>7.335638613961618E-7</c:v>
                </c:pt>
                <c:pt idx="83">
                  <c:v>6.7825567887203088E-7</c:v>
                </c:pt>
                <c:pt idx="84">
                  <c:v>6.3014813832170791E-7</c:v>
                </c:pt>
                <c:pt idx="85">
                  <c:v>5.8236733532393739E-7</c:v>
                </c:pt>
                <c:pt idx="86">
                  <c:v>5.4149581599271148E-7</c:v>
                </c:pt>
                <c:pt idx="87">
                  <c:v>5.0062928423721332E-7</c:v>
                </c:pt>
                <c:pt idx="88">
                  <c:v>4.655457122249955E-7</c:v>
                </c:pt>
                <c:pt idx="89">
                  <c:v>4.308254959251338E-7</c:v>
                </c:pt>
                <c:pt idx="90">
                  <c:v>4.0058040029541314E-7</c:v>
                </c:pt>
                <c:pt idx="91">
                  <c:v>3.7115188648438934E-7</c:v>
                </c:pt>
                <c:pt idx="92">
                  <c:v>3.4505194752452585E-7</c:v>
                </c:pt>
                <c:pt idx="93">
                  <c:v>3.2001081753194661E-7</c:v>
                </c:pt>
                <c:pt idx="94">
                  <c:v>2.9749465950564136E-7</c:v>
                </c:pt>
                <c:pt idx="95">
                  <c:v>2.7618124319730858E-7</c:v>
                </c:pt>
                <c:pt idx="96">
                  <c:v>2.5679564855639314E-7</c:v>
                </c:pt>
                <c:pt idx="97">
                  <c:v>2.3870100728952723E-7</c:v>
                </c:pt>
                <c:pt idx="98">
                  <c:v>2.2202020255154211E-7</c:v>
                </c:pt>
                <c:pt idx="99">
                  <c:v>2.0664176704544319E-7</c:v>
                </c:pt>
                <c:pt idx="100">
                  <c:v>1.9227344649678289E-7</c:v>
                </c:pt>
                <c:pt idx="101">
                  <c:v>1.7919244874038074E-7</c:v>
                </c:pt>
                <c:pt idx="102">
                  <c:v>1.6680701159723831E-7</c:v>
                </c:pt>
                <c:pt idx="103">
                  <c:v>1.556924270655143E-7</c:v>
                </c:pt>
                <c:pt idx="104">
                  <c:v>1.450128735718048E-7</c:v>
                </c:pt>
                <c:pt idx="105">
                  <c:v>1.3557066540643359E-7</c:v>
                </c:pt>
                <c:pt idx="106">
                  <c:v>1.2634850961320128E-7</c:v>
                </c:pt>
                <c:pt idx="107">
                  <c:v>1.1831116647647555E-7</c:v>
                </c:pt>
                <c:pt idx="108">
                  <c:v>1.1032731611658961E-7</c:v>
                </c:pt>
                <c:pt idx="109">
                  <c:v>1.034955434253524E-7</c:v>
                </c:pt>
                <c:pt idx="110">
                  <c:v>9.6719315381258753E-8</c:v>
                </c:pt>
                <c:pt idx="111">
                  <c:v>9.077631877950852E-8</c:v>
                </c:pt>
                <c:pt idx="112">
                  <c:v>8.5024986470904603E-8</c:v>
                </c:pt>
                <c:pt idx="113">
                  <c:v>7.9838109287819005E-8</c:v>
                </c:pt>
                <c:pt idx="114">
                  <c:v>7.4951132468365528E-8</c:v>
                </c:pt>
                <c:pt idx="115">
                  <c:v>7.0412920244337914E-8</c:v>
                </c:pt>
                <c:pt idx="116">
                  <c:v>6.6265578858544678E-8</c:v>
                </c:pt>
                <c:pt idx="117">
                  <c:v>6.2283398156515453E-8</c:v>
                </c:pt>
                <c:pt idx="118">
                  <c:v>5.8758787641276559E-8</c:v>
                </c:pt>
                <c:pt idx="119">
                  <c:v>5.5271147265701057E-8</c:v>
                </c:pt>
                <c:pt idx="120">
                  <c:v>5.2266443211661561E-8</c:v>
                </c:pt>
                <c:pt idx="121">
                  <c:v>4.9316590030717245E-8</c:v>
                </c:pt>
                <c:pt idx="122">
                  <c:v>4.6642388483296704E-8</c:v>
                </c:pt>
                <c:pt idx="123">
                  <c:v>4.4138022103410787E-8</c:v>
                </c:pt>
                <c:pt idx="124">
                  <c:v>4.1750474045685032E-8</c:v>
                </c:pt>
                <c:pt idx="125">
                  <c:v>3.9630459332177836E-8</c:v>
                </c:pt>
                <c:pt idx="126">
                  <c:v>3.7538680159590212E-8</c:v>
                </c:pt>
                <c:pt idx="127">
                  <c:v>3.5699303641406919E-8</c:v>
                </c:pt>
                <c:pt idx="128">
                  <c:v>3.3930692953646207E-8</c:v>
                </c:pt>
                <c:pt idx="129">
                  <c:v>3.2260496889833891E-8</c:v>
                </c:pt>
                <c:pt idx="130">
                  <c:v>3.0761429179944144E-8</c:v>
                </c:pt>
                <c:pt idx="131">
                  <c:v>2.9285807651873694E-8</c:v>
                </c:pt>
                <c:pt idx="132">
                  <c:v>2.7976162577897047E-8</c:v>
                </c:pt>
                <c:pt idx="133">
                  <c:v>2.673669908204426E-8</c:v>
                </c:pt>
                <c:pt idx="134">
                  <c:v>2.5527402109665379E-8</c:v>
                </c:pt>
                <c:pt idx="135">
                  <c:v>2.4477396724617475E-8</c:v>
                </c:pt>
                <c:pt idx="136">
                  <c:v>2.3446631151807177E-8</c:v>
                </c:pt>
                <c:pt idx="137">
                  <c:v>2.2467952366803503E-8</c:v>
                </c:pt>
                <c:pt idx="138">
                  <c:v>2.1602169484982625E-8</c:v>
                </c:pt>
                <c:pt idx="139">
                  <c:v>2.0753846282368964E-8</c:v>
                </c:pt>
                <c:pt idx="140">
                  <c:v>1.9954320388725125E-8</c:v>
                </c:pt>
                <c:pt idx="141">
                  <c:v>1.9241676367293061E-8</c:v>
                </c:pt>
                <c:pt idx="142">
                  <c:v>1.8544878471578426E-8</c:v>
                </c:pt>
                <c:pt idx="143">
                  <c:v>1.7878441112175602E-8</c:v>
                </c:pt>
                <c:pt idx="144">
                  <c:v>1.7294734041044088E-8</c:v>
                </c:pt>
                <c:pt idx="145">
                  <c:v>1.6725380500906004E-8</c:v>
                </c:pt>
                <c:pt idx="146">
                  <c:v>1.6170518433903035E-8</c:v>
                </c:pt>
                <c:pt idx="147">
                  <c:v>1.5683533289251663E-8</c:v>
                </c:pt>
                <c:pt idx="148">
                  <c:v>1.5222266916470635E-8</c:v>
                </c:pt>
                <c:pt idx="149">
                  <c:v>1.4774061858639221E-8</c:v>
                </c:pt>
                <c:pt idx="150">
                  <c:v>1.4345572416793882E-8</c:v>
                </c:pt>
                <c:pt idx="151">
                  <c:v>1.3974185489560416E-8</c:v>
                </c:pt>
                <c:pt idx="152">
                  <c:v>1.3614572253135061E-8</c:v>
                </c:pt>
                <c:pt idx="153">
                  <c:v>1.326681773645918E-8</c:v>
                </c:pt>
                <c:pt idx="154">
                  <c:v>1.2931003883881578E-8</c:v>
                </c:pt>
                <c:pt idx="155">
                  <c:v>1.2645064382698373E-8</c:v>
                </c:pt>
                <c:pt idx="156">
                  <c:v>1.2369946799500775E-8</c:v>
                </c:pt>
                <c:pt idx="157">
                  <c:v>1.2105568656824113E-8</c:v>
                </c:pt>
                <c:pt idx="158">
                  <c:v>1.1851991529326648E-8</c:v>
                </c:pt>
                <c:pt idx="159">
                  <c:v>1.1613468326643977E-8</c:v>
                </c:pt>
                <c:pt idx="160">
                  <c:v>1.1408994854708576E-8</c:v>
                </c:pt>
                <c:pt idx="161">
                  <c:v>1.1214197418130701E-8</c:v>
                </c:pt>
                <c:pt idx="162">
                  <c:v>1.1029120938202439E-8</c:v>
                </c:pt>
                <c:pt idx="163">
                  <c:v>1.0853807988614379E-8</c:v>
                </c:pt>
                <c:pt idx="164">
                  <c:v>1.0688298801659512E-8</c:v>
                </c:pt>
                <c:pt idx="165">
                  <c:v>1.053263127429764E-8</c:v>
                </c:pt>
                <c:pt idx="166">
                  <c:v>1.0401653968116624E-8</c:v>
                </c:pt>
                <c:pt idx="167">
                  <c:v>1.0281135318630097E-8</c:v>
                </c:pt>
                <c:pt idx="168">
                  <c:v>1.0169434057876229E-8</c:v>
                </c:pt>
                <c:pt idx="169">
                  <c:v>1.0066575594362424E-8</c:v>
                </c:pt>
                <c:pt idx="170">
                  <c:v>9.9725832871113487E-9</c:v>
                </c:pt>
                <c:pt idx="171">
                  <c:v>9.8874784497088231E-9</c:v>
                </c:pt>
                <c:pt idx="172">
                  <c:v>9.8112803540663076E-9</c:v>
                </c:pt>
                <c:pt idx="173">
                  <c:v>9.7440062338791504E-9</c:v>
                </c:pt>
                <c:pt idx="174">
                  <c:v>9.685671287765515E-9</c:v>
                </c:pt>
                <c:pt idx="175">
                  <c:v>9.6362886820703246E-9</c:v>
                </c:pt>
                <c:pt idx="176">
                  <c:v>9.5958695533219897E-9</c:v>
                </c:pt>
                <c:pt idx="177">
                  <c:v>9.5644230103303572E-9</c:v>
                </c:pt>
                <c:pt idx="178">
                  <c:v>9.5419561359168071E-9</c:v>
                </c:pt>
                <c:pt idx="179">
                  <c:v>9.5284739882671526E-9</c:v>
                </c:pt>
                <c:pt idx="180">
                  <c:v>9.523979601903139E-9</c:v>
                </c:pt>
              </c:numCache>
            </c:numRef>
          </c:val>
          <c:smooth val="0"/>
          <c:extLst>
            <c:ext xmlns:c16="http://schemas.microsoft.com/office/drawing/2014/chart" uri="{C3380CC4-5D6E-409C-BE32-E72D297353CC}">
              <c16:uniqueId val="{00000002-8AD1-4C55-BBF7-5A791DF2B382}"/>
            </c:ext>
          </c:extLst>
        </c:ser>
        <c:ser>
          <c:idx val="0"/>
          <c:order val="0"/>
          <c:spPr>
            <a:ln w="12700">
              <a:solidFill>
                <a:srgbClr val="000090"/>
              </a:solidFill>
              <a:prstDash val="solid"/>
            </a:ln>
          </c:spPr>
          <c:marker>
            <c:symbol val="none"/>
          </c:marker>
          <c:cat>
            <c:numRef>
              <c:f>'Orbital Mechanics Blank'!$I$28:$I$208</c:f>
              <c:numCache>
                <c:formatCode>0</c:formatCode>
                <c:ptCount val="181"/>
                <c:pt idx="0">
                  <c:v>250.00000000000091</c:v>
                </c:pt>
                <c:pt idx="1">
                  <c:v>250.0386837087126</c:v>
                </c:pt>
                <c:pt idx="2">
                  <c:v>250.1547257521197</c:v>
                </c:pt>
                <c:pt idx="3">
                  <c:v>250.34809888197924</c:v>
                </c:pt>
                <c:pt idx="4">
                  <c:v>250.61875768438767</c:v>
                </c:pt>
                <c:pt idx="5">
                  <c:v>250.96663857951989</c:v>
                </c:pt>
                <c:pt idx="6">
                  <c:v>251.39165982129907</c:v>
                </c:pt>
                <c:pt idx="7">
                  <c:v>251.89372149699648</c:v>
                </c:pt>
                <c:pt idx="8">
                  <c:v>252.47270552677583</c:v>
                </c:pt>
                <c:pt idx="9">
                  <c:v>253.12847566321943</c:v>
                </c:pt>
                <c:pt idx="10">
                  <c:v>253.86087749087346</c:v>
                </c:pt>
                <c:pt idx="11">
                  <c:v>254.66973842581774</c:v>
                </c:pt>
                <c:pt idx="12">
                  <c:v>255.55486771532924</c:v>
                </c:pt>
                <c:pt idx="13">
                  <c:v>256.51605643766834</c:v>
                </c:pt>
                <c:pt idx="14">
                  <c:v>257.55307750203701</c:v>
                </c:pt>
                <c:pt idx="15">
                  <c:v>258.66568564876616</c:v>
                </c:pt>
                <c:pt idx="16">
                  <c:v>259.85361744978036</c:v>
                </c:pt>
                <c:pt idx="17">
                  <c:v>261.11659130941462</c:v>
                </c:pt>
                <c:pt idx="18">
                  <c:v>262.45430746564216</c:v>
                </c:pt>
                <c:pt idx="19">
                  <c:v>263.86644799177247</c:v>
                </c:pt>
                <c:pt idx="20">
                  <c:v>265.35267679871686</c:v>
                </c:pt>
                <c:pt idx="21">
                  <c:v>266.91263963788606</c:v>
                </c:pt>
                <c:pt idx="22">
                  <c:v>268.54596410480008</c:v>
                </c:pt>
                <c:pt idx="23">
                  <c:v>270.25225964351648</c:v>
                </c:pt>
                <c:pt idx="24">
                  <c:v>272.03111755193549</c:v>
                </c:pt>
                <c:pt idx="25">
                  <c:v>273.88211098812189</c:v>
                </c:pt>
                <c:pt idx="26">
                  <c:v>275.80479497769738</c:v>
                </c:pt>
                <c:pt idx="27">
                  <c:v>277.7987064224435</c:v>
                </c:pt>
                <c:pt idx="28">
                  <c:v>279.86336411020875</c:v>
                </c:pt>
                <c:pt idx="29">
                  <c:v>281.9982687262218</c:v>
                </c:pt>
                <c:pt idx="30">
                  <c:v>284.2029028659399</c:v>
                </c:pt>
                <c:pt idx="31">
                  <c:v>286.47673104955356</c:v>
                </c:pt>
                <c:pt idx="32">
                  <c:v>288.8191997382537</c:v>
                </c:pt>
                <c:pt idx="33">
                  <c:v>291.22973735241249</c:v>
                </c:pt>
                <c:pt idx="34">
                  <c:v>293.70775429176865</c:v>
                </c:pt>
                <c:pt idx="35">
                  <c:v>296.25264295780562</c:v>
                </c:pt>
                <c:pt idx="36">
                  <c:v>298.86377777840607</c:v>
                </c:pt>
                <c:pt idx="37">
                  <c:v>301.54051523494672</c:v>
                </c:pt>
                <c:pt idx="38">
                  <c:v>304.28219389198694</c:v>
                </c:pt>
                <c:pt idx="39">
                  <c:v>307.08813442967039</c:v>
                </c:pt>
                <c:pt idx="40">
                  <c:v>309.95763967900712</c:v>
                </c:pt>
                <c:pt idx="41">
                  <c:v>312.8899946601814</c:v>
                </c:pt>
                <c:pt idx="42">
                  <c:v>315.88446662403658</c:v>
                </c:pt>
                <c:pt idx="43">
                  <c:v>318.94030509691038</c:v>
                </c:pt>
                <c:pt idx="44">
                  <c:v>322.05674192893639</c:v>
                </c:pt>
                <c:pt idx="45">
                  <c:v>325.23299134603258</c:v>
                </c:pt>
                <c:pt idx="46">
                  <c:v>328.4682500056897</c:v>
                </c:pt>
                <c:pt idx="47">
                  <c:v>331.76169705674874</c:v>
                </c:pt>
                <c:pt idx="48">
                  <c:v>335.11249420332479</c:v>
                </c:pt>
                <c:pt idx="49">
                  <c:v>338.51978577305545</c:v>
                </c:pt>
                <c:pt idx="50">
                  <c:v>341.98269878982774</c:v>
                </c:pt>
                <c:pt idx="51">
                  <c:v>345.50034305116969</c:v>
                </c:pt>
                <c:pt idx="52">
                  <c:v>349.07181121046688</c:v>
                </c:pt>
                <c:pt idx="53">
                  <c:v>352.69617886417927</c:v>
                </c:pt>
                <c:pt idx="54">
                  <c:v>356.37250464424324</c:v>
                </c:pt>
                <c:pt idx="55">
                  <c:v>360.09983031580123</c:v>
                </c:pt>
                <c:pt idx="56">
                  <c:v>363.8771808804695</c:v>
                </c:pt>
                <c:pt idx="57">
                  <c:v>367.70356468529917</c:v>
                </c:pt>
                <c:pt idx="58">
                  <c:v>371.57797353759452</c:v>
                </c:pt>
                <c:pt idx="59">
                  <c:v>375.49938282578023</c:v>
                </c:pt>
                <c:pt idx="60">
                  <c:v>379.46675164648423</c:v>
                </c:pt>
                <c:pt idx="61">
                  <c:v>383.4790229379978</c:v>
                </c:pt>
                <c:pt idx="62">
                  <c:v>387.53512362028687</c:v>
                </c:pt>
                <c:pt idx="63">
                  <c:v>391.63396474173533</c:v>
                </c:pt>
                <c:pt idx="64">
                  <c:v>395.77444163276868</c:v>
                </c:pt>
                <c:pt idx="65">
                  <c:v>399.95543406653542</c:v>
                </c:pt>
                <c:pt idx="66">
                  <c:v>404.17580642679604</c:v>
                </c:pt>
                <c:pt idx="67">
                  <c:v>408.43440788319913</c:v>
                </c:pt>
                <c:pt idx="68">
                  <c:v>412.73007257408335</c:v>
                </c:pt>
                <c:pt idx="69">
                  <c:v>417.06161979695753</c:v>
                </c:pt>
                <c:pt idx="70">
                  <c:v>421.42785420683413</c:v>
                </c:pt>
                <c:pt idx="71">
                  <c:v>425.82756602252721</c:v>
                </c:pt>
                <c:pt idx="72">
                  <c:v>430.25953124108764</c:v>
                </c:pt>
                <c:pt idx="73">
                  <c:v>434.72251186049925</c:v>
                </c:pt>
                <c:pt idx="74">
                  <c:v>439.21525611076868</c:v>
                </c:pt>
                <c:pt idx="75">
                  <c:v>443.73649869354358</c:v>
                </c:pt>
                <c:pt idx="76">
                  <c:v>448.28496103037924</c:v>
                </c:pt>
                <c:pt idx="77">
                  <c:v>452.85935151977264</c:v>
                </c:pt>
                <c:pt idx="78">
                  <c:v>457.45836580307241</c:v>
                </c:pt>
                <c:pt idx="79">
                  <c:v>462.08068703937533</c:v>
                </c:pt>
                <c:pt idx="80">
                  <c:v>466.72498618951067</c:v>
                </c:pt>
                <c:pt idx="81">
                  <c:v>471.38992230918302</c:v>
                </c:pt>
                <c:pt idx="82">
                  <c:v>476.07414285140021</c:v>
                </c:pt>
                <c:pt idx="83">
                  <c:v>480.77628397821627</c:v>
                </c:pt>
                <c:pt idx="84">
                  <c:v>485.49497088189491</c:v>
                </c:pt>
                <c:pt idx="85">
                  <c:v>490.22881811553816</c:v>
                </c:pt>
                <c:pt idx="86">
                  <c:v>494.97642993323552</c:v>
                </c:pt>
                <c:pt idx="87">
                  <c:v>499.736400639782</c:v>
                </c:pt>
                <c:pt idx="88">
                  <c:v>504.507314949994</c:v>
                </c:pt>
                <c:pt idx="89">
                  <c:v>509.28774835765034</c:v>
                </c:pt>
                <c:pt idx="90">
                  <c:v>514.07626751408407</c:v>
                </c:pt>
                <c:pt idx="91">
                  <c:v>518.87143061641382</c:v>
                </c:pt>
                <c:pt idx="92">
                  <c:v>523.67178780542235</c:v>
                </c:pt>
                <c:pt idx="93">
                  <c:v>528.47588157306836</c:v>
                </c:pt>
                <c:pt idx="94">
                  <c:v>533.2822471795962</c:v>
                </c:pt>
                <c:pt idx="95">
                  <c:v>538.0894130802144</c:v>
                </c:pt>
                <c:pt idx="96">
                  <c:v>542.89590136129846</c:v>
                </c:pt>
                <c:pt idx="97">
                  <c:v>547.70022818604048</c:v>
                </c:pt>
                <c:pt idx="98">
                  <c:v>552.50090424950031</c:v>
                </c:pt>
                <c:pt idx="99">
                  <c:v>557.29643524295079</c:v>
                </c:pt>
                <c:pt idx="100">
                  <c:v>562.08532232743619</c:v>
                </c:pt>
                <c:pt idx="101">
                  <c:v>566.86606261642555</c:v>
                </c:pt>
                <c:pt idx="102">
                  <c:v>571.63714966744919</c:v>
                </c:pt>
                <c:pt idx="103">
                  <c:v>576.3970739825827</c:v>
                </c:pt>
                <c:pt idx="104">
                  <c:v>581.14432351762116</c:v>
                </c:pt>
                <c:pt idx="105">
                  <c:v>585.87738419979996</c:v>
                </c:pt>
                <c:pt idx="106">
                  <c:v>590.59474045387924</c:v>
                </c:pt>
                <c:pt idx="107">
                  <c:v>595.29487573640836</c:v>
                </c:pt>
                <c:pt idx="108">
                  <c:v>599.97627307796938</c:v>
                </c:pt>
                <c:pt idx="109">
                  <c:v>604.63741563319309</c:v>
                </c:pt>
                <c:pt idx="110">
                  <c:v>609.27678723830923</c:v>
                </c:pt>
                <c:pt idx="111">
                  <c:v>613.89287297601095</c:v>
                </c:pt>
                <c:pt idx="112">
                  <c:v>618.48415974735144</c:v>
                </c:pt>
                <c:pt idx="113">
                  <c:v>623.04913685043539</c:v>
                </c:pt>
                <c:pt idx="114">
                  <c:v>627.58629656561152</c:v>
                </c:pt>
                <c:pt idx="115">
                  <c:v>632.09413474686698</c:v>
                </c:pt>
                <c:pt idx="116">
                  <c:v>636.57115141913437</c:v>
                </c:pt>
                <c:pt idx="117">
                  <c:v>641.01585138117298</c:v>
                </c:pt>
                <c:pt idx="118">
                  <c:v>645.42674481370796</c:v>
                </c:pt>
                <c:pt idx="119">
                  <c:v>649.80234789247061</c:v>
                </c:pt>
                <c:pt idx="120">
                  <c:v>654.14118340579171</c:v>
                </c:pt>
                <c:pt idx="121">
                  <c:v>658.44178137637118</c:v>
                </c:pt>
                <c:pt idx="122">
                  <c:v>662.70267968684038</c:v>
                </c:pt>
                <c:pt idx="123">
                  <c:v>666.9224247087368</c:v>
                </c:pt>
                <c:pt idx="124">
                  <c:v>671.09957193446553</c:v>
                </c:pt>
                <c:pt idx="125">
                  <c:v>675.23268661185284</c:v>
                </c:pt>
                <c:pt idx="126">
                  <c:v>679.32034438083883</c:v>
                </c:pt>
                <c:pt idx="127">
                  <c:v>683.36113191190725</c:v>
                </c:pt>
                <c:pt idx="128">
                  <c:v>687.35364754576312</c:v>
                </c:pt>
                <c:pt idx="129">
                  <c:v>691.29650193383532</c:v>
                </c:pt>
                <c:pt idx="130">
                  <c:v>695.18831867912286</c:v>
                </c:pt>
                <c:pt idx="131">
                  <c:v>699.02773497690305</c:v>
                </c:pt>
                <c:pt idx="132">
                  <c:v>702.813402254842</c:v>
                </c:pt>
                <c:pt idx="133">
                  <c:v>706.5439868119829</c:v>
                </c:pt>
                <c:pt idx="134">
                  <c:v>710.21817045614989</c:v>
                </c:pt>
                <c:pt idx="135">
                  <c:v>713.83465113924012</c:v>
                </c:pt>
                <c:pt idx="136">
                  <c:v>717.39214358989193</c:v>
                </c:pt>
                <c:pt idx="137">
                  <c:v>720.88937994303888</c:v>
                </c:pt>
                <c:pt idx="138">
                  <c:v>724.32511036579763</c:v>
                </c:pt>
                <c:pt idx="139">
                  <c:v>727.69810367919035</c:v>
                </c:pt>
                <c:pt idx="140">
                  <c:v>731.00714797515684</c:v>
                </c:pt>
                <c:pt idx="141">
                  <c:v>734.25105122834248</c:v>
                </c:pt>
                <c:pt idx="142">
                  <c:v>737.42864190212003</c:v>
                </c:pt>
                <c:pt idx="143">
                  <c:v>740.53876954830412</c:v>
                </c:pt>
                <c:pt idx="144">
                  <c:v>743.58030540005348</c:v>
                </c:pt>
                <c:pt idx="145">
                  <c:v>746.5521429573937</c:v>
                </c:pt>
                <c:pt idx="146">
                  <c:v>749.45319856485185</c:v>
                </c:pt>
                <c:pt idx="147">
                  <c:v>752.28241198066644</c:v>
                </c:pt>
                <c:pt idx="148">
                  <c:v>755.03874693703619</c:v>
                </c:pt>
                <c:pt idx="149">
                  <c:v>757.72119169090183</c:v>
                </c:pt>
                <c:pt idx="150">
                  <c:v>760.32875956471798</c:v>
                </c:pt>
                <c:pt idx="151">
                  <c:v>762.86048947672407</c:v>
                </c:pt>
                <c:pt idx="152">
                  <c:v>765.31544646018028</c:v>
                </c:pt>
                <c:pt idx="153">
                  <c:v>767.6927221710921</c:v>
                </c:pt>
                <c:pt idx="154">
                  <c:v>769.99143538390581</c:v>
                </c:pt>
                <c:pt idx="155">
                  <c:v>772.21073247469121</c:v>
                </c:pt>
                <c:pt idx="156">
                  <c:v>774.34978789134857</c:v>
                </c:pt>
                <c:pt idx="157">
                  <c:v>776.40780461035592</c:v>
                </c:pt>
                <c:pt idx="158">
                  <c:v>778.38401457960208</c:v>
                </c:pt>
                <c:pt idx="159">
                  <c:v>780.27767914685046</c:v>
                </c:pt>
                <c:pt idx="160">
                  <c:v>782.08808947342459</c:v>
                </c:pt>
                <c:pt idx="161">
                  <c:v>783.81456693265318</c:v>
                </c:pt>
                <c:pt idx="162">
                  <c:v>785.45646349270555</c:v>
                </c:pt>
                <c:pt idx="163">
                  <c:v>787.01316208338449</c:v>
                </c:pt>
                <c:pt idx="164">
                  <c:v>788.48407694652906</c:v>
                </c:pt>
                <c:pt idx="165">
                  <c:v>789.86865396963731</c:v>
                </c:pt>
                <c:pt idx="166">
                  <c:v>791.16637100237585</c:v>
                </c:pt>
                <c:pt idx="167">
                  <c:v>792.37673815562812</c:v>
                </c:pt>
                <c:pt idx="168">
                  <c:v>793.49929808278102</c:v>
                </c:pt>
                <c:pt idx="169">
                  <c:v>794.53362624294459</c:v>
                </c:pt>
                <c:pt idx="170">
                  <c:v>795.47933114581883</c:v>
                </c:pt>
                <c:pt idx="171">
                  <c:v>796.33605457795966</c:v>
                </c:pt>
                <c:pt idx="172">
                  <c:v>797.10347181018915</c:v>
                </c:pt>
                <c:pt idx="173">
                  <c:v>797.78129178593917</c:v>
                </c:pt>
                <c:pt idx="174">
                  <c:v>798.36925729031373</c:v>
                </c:pt>
                <c:pt idx="175">
                  <c:v>798.86714509969988</c:v>
                </c:pt>
                <c:pt idx="176">
                  <c:v>799.27476611175734</c:v>
                </c:pt>
                <c:pt idx="177">
                  <c:v>799.5919654556501</c:v>
                </c:pt>
                <c:pt idx="178">
                  <c:v>799.81862258239471</c:v>
                </c:pt>
                <c:pt idx="179">
                  <c:v>799.95465133524249</c:v>
                </c:pt>
                <c:pt idx="180">
                  <c:v>800</c:v>
                </c:pt>
              </c:numCache>
            </c:numRef>
          </c:cat>
          <c:val>
            <c:numRef>
              <c:f>'Orbital Mechanics Blank'!$P$28:$P$208</c:f>
              <c:numCache>
                <c:formatCode>0.00E+00</c:formatCode>
                <c:ptCount val="181"/>
                <c:pt idx="0">
                  <c:v>5.4133893422361915E-5</c:v>
                </c:pt>
                <c:pt idx="1">
                  <c:v>5.4089538258415856E-5</c:v>
                </c:pt>
                <c:pt idx="2">
                  <c:v>5.3956489098590292E-5</c:v>
                </c:pt>
                <c:pt idx="3">
                  <c:v>5.3734794931010995E-5</c:v>
                </c:pt>
                <c:pt idx="4">
                  <c:v>5.3424537376151724E-5</c:v>
                </c:pt>
                <c:pt idx="5">
                  <c:v>5.3025830647271596E-5</c:v>
                </c:pt>
                <c:pt idx="6">
                  <c:v>5.2538821495039241E-5</c:v>
                </c:pt>
                <c:pt idx="7">
                  <c:v>5.1963689136396836E-5</c:v>
                </c:pt>
                <c:pt idx="8">
                  <c:v>5.1300645167714697E-5</c:v>
                </c:pt>
                <c:pt idx="9">
                  <c:v>5.0549933462275087E-5</c:v>
                </c:pt>
                <c:pt idx="10">
                  <c:v>4.9711830052139821E-5</c:v>
                </c:pt>
                <c:pt idx="11">
                  <c:v>4.8786642994506445E-5</c:v>
                </c:pt>
                <c:pt idx="12">
                  <c:v>4.7774712222600192E-5</c:v>
                </c:pt>
                <c:pt idx="13">
                  <c:v>4.6676409381209398E-5</c:v>
                </c:pt>
                <c:pt idx="14">
                  <c:v>4.5492137646963337E-5</c:v>
                </c:pt>
                <c:pt idx="15">
                  <c:v>4.4222331533456895E-5</c:v>
                </c:pt>
                <c:pt idx="16">
                  <c:v>4.2867456681351563E-5</c:v>
                </c:pt>
                <c:pt idx="17">
                  <c:v>4.171920756149742E-5</c:v>
                </c:pt>
                <c:pt idx="18">
                  <c:v>4.0544333346085256E-5</c:v>
                </c:pt>
                <c:pt idx="19">
                  <c:v>3.9305074487114702E-5</c:v>
                </c:pt>
                <c:pt idx="20">
                  <c:v>3.8001883997947743E-5</c:v>
                </c:pt>
                <c:pt idx="21">
                  <c:v>3.6635237905739831E-5</c:v>
                </c:pt>
                <c:pt idx="22">
                  <c:v>3.5205635022704165E-5</c:v>
                </c:pt>
                <c:pt idx="23">
                  <c:v>3.3762387996066719E-5</c:v>
                </c:pt>
                <c:pt idx="24">
                  <c:v>3.255231705542578E-5</c:v>
                </c:pt>
                <c:pt idx="25">
                  <c:v>3.1294488445340356E-5</c:v>
                </c:pt>
                <c:pt idx="26">
                  <c:v>2.9989359385524175E-5</c:v>
                </c:pt>
                <c:pt idx="27">
                  <c:v>2.8637403818360184E-5</c:v>
                </c:pt>
                <c:pt idx="28">
                  <c:v>2.7239112182788562E-5</c:v>
                </c:pt>
                <c:pt idx="29">
                  <c:v>2.6085387980048735E-5</c:v>
                </c:pt>
                <c:pt idx="30">
                  <c:v>2.4915957662199017E-5</c:v>
                </c:pt>
                <c:pt idx="31">
                  <c:v>2.3711375051531339E-5</c:v>
                </c:pt>
                <c:pt idx="32">
                  <c:v>2.2472074916900938E-5</c:v>
                </c:pt>
                <c:pt idx="33">
                  <c:v>2.1331058107696002E-5</c:v>
                </c:pt>
                <c:pt idx="34">
                  <c:v>2.0290495478294977E-5</c:v>
                </c:pt>
                <c:pt idx="35">
                  <c:v>1.9223393054191278E-5</c:v>
                </c:pt>
                <c:pt idx="36">
                  <c:v>1.8130133789929308E-5</c:v>
                </c:pt>
                <c:pt idx="37">
                  <c:v>1.7146308151633708E-5</c:v>
                </c:pt>
                <c:pt idx="38">
                  <c:v>1.6242236532049475E-5</c:v>
                </c:pt>
                <c:pt idx="39">
                  <c:v>1.5318447460335096E-5</c:v>
                </c:pt>
                <c:pt idx="40">
                  <c:v>1.4375270340204699E-5</c:v>
                </c:pt>
                <c:pt idx="41">
                  <c:v>1.3600179434329012E-5</c:v>
                </c:pt>
                <c:pt idx="42">
                  <c:v>1.2812813787777591E-5</c:v>
                </c:pt>
                <c:pt idx="43">
                  <c:v>1.201070733487696E-5</c:v>
                </c:pt>
                <c:pt idx="44">
                  <c:v>1.1298497948715372E-5</c:v>
                </c:pt>
                <c:pt idx="45">
                  <c:v>1.0628677607085424E-5</c:v>
                </c:pt>
                <c:pt idx="46">
                  <c:v>9.9476678109412895E-6</c:v>
                </c:pt>
                <c:pt idx="47">
                  <c:v>9.3256310172930119E-6</c:v>
                </c:pt>
                <c:pt idx="48">
                  <c:v>8.7557633690407445E-6</c:v>
                </c:pt>
                <c:pt idx="49">
                  <c:v>8.1774106585617685E-6</c:v>
                </c:pt>
                <c:pt idx="50">
                  <c:v>7.6530201533167014E-6</c:v>
                </c:pt>
                <c:pt idx="51">
                  <c:v>7.1685643275678045E-6</c:v>
                </c:pt>
                <c:pt idx="52">
                  <c:v>6.6776953916901416E-6</c:v>
                </c:pt>
                <c:pt idx="53">
                  <c:v>6.2477276207168111E-6</c:v>
                </c:pt>
                <c:pt idx="54">
                  <c:v>5.8359299725817729E-6</c:v>
                </c:pt>
                <c:pt idx="55">
                  <c:v>5.4212884024947123E-6</c:v>
                </c:pt>
                <c:pt idx="56">
                  <c:v>5.0749193438092035E-6</c:v>
                </c:pt>
                <c:pt idx="57">
                  <c:v>4.7248184025904841E-6</c:v>
                </c:pt>
                <c:pt idx="58">
                  <c:v>4.3962552633366386E-6</c:v>
                </c:pt>
                <c:pt idx="59">
                  <c:v>4.1014515897060588E-6</c:v>
                </c:pt>
                <c:pt idx="60">
                  <c:v>3.8038668068240561E-6</c:v>
                </c:pt>
                <c:pt idx="61">
                  <c:v>3.5484885628777682E-6</c:v>
                </c:pt>
                <c:pt idx="62">
                  <c:v>3.2978641411102685E-6</c:v>
                </c:pt>
                <c:pt idx="63">
                  <c:v>3.0622535717395048E-6</c:v>
                </c:pt>
                <c:pt idx="64">
                  <c:v>2.8507818979980104E-6</c:v>
                </c:pt>
                <c:pt idx="65">
                  <c:v>2.6377497803575867E-6</c:v>
                </c:pt>
                <c:pt idx="66">
                  <c:v>2.4590713903671202E-6</c:v>
                </c:pt>
                <c:pt idx="67">
                  <c:v>2.2795976023823733E-6</c:v>
                </c:pt>
                <c:pt idx="68">
                  <c:v>2.1176188231880155E-6</c:v>
                </c:pt>
                <c:pt idx="69">
                  <c:v>1.9654402458700443E-6</c:v>
                </c:pt>
                <c:pt idx="70">
                  <c:v>1.8205592953284246E-6</c:v>
                </c:pt>
                <c:pt idx="71">
                  <c:v>1.6917803987376853E-6</c:v>
                </c:pt>
                <c:pt idx="72">
                  <c:v>1.5636013573649449E-6</c:v>
                </c:pt>
                <c:pt idx="73">
                  <c:v>1.4545150310215625E-6</c:v>
                </c:pt>
                <c:pt idx="74">
                  <c:v>1.344982595156777E-6</c:v>
                </c:pt>
                <c:pt idx="75">
                  <c:v>1.2494443436911764E-6</c:v>
                </c:pt>
                <c:pt idx="76">
                  <c:v>1.1566197969182901E-6</c:v>
                </c:pt>
                <c:pt idx="77">
                  <c:v>1.0726514975576599E-6</c:v>
                </c:pt>
                <c:pt idx="78">
                  <c:v>9.9395813288864862E-7</c:v>
                </c:pt>
                <c:pt idx="79">
                  <c:v>9.2063714263380349E-7</c:v>
                </c:pt>
                <c:pt idx="80">
                  <c:v>8.5398079605530331E-7</c:v>
                </c:pt>
                <c:pt idx="81">
                  <c:v>7.9023760221122958E-7</c:v>
                </c:pt>
                <c:pt idx="82">
                  <c:v>7.335638613961618E-7</c:v>
                </c:pt>
                <c:pt idx="83">
                  <c:v>6.7825567887203088E-7</c:v>
                </c:pt>
                <c:pt idx="84">
                  <c:v>6.3014813832170791E-7</c:v>
                </c:pt>
                <c:pt idx="85">
                  <c:v>5.8236733532393739E-7</c:v>
                </c:pt>
                <c:pt idx="86">
                  <c:v>5.4149581599271148E-7</c:v>
                </c:pt>
                <c:pt idx="87">
                  <c:v>5.0062928423721332E-7</c:v>
                </c:pt>
                <c:pt idx="88">
                  <c:v>4.655457122249955E-7</c:v>
                </c:pt>
                <c:pt idx="89">
                  <c:v>4.308254959251338E-7</c:v>
                </c:pt>
                <c:pt idx="90">
                  <c:v>4.0058040029541314E-7</c:v>
                </c:pt>
                <c:pt idx="91">
                  <c:v>3.7115188648438934E-7</c:v>
                </c:pt>
                <c:pt idx="92">
                  <c:v>3.4505194752452585E-7</c:v>
                </c:pt>
                <c:pt idx="93">
                  <c:v>3.2001081753194661E-7</c:v>
                </c:pt>
                <c:pt idx="94">
                  <c:v>2.9749465950564136E-7</c:v>
                </c:pt>
                <c:pt idx="95">
                  <c:v>2.7618124319730858E-7</c:v>
                </c:pt>
                <c:pt idx="96">
                  <c:v>2.5679564855639314E-7</c:v>
                </c:pt>
                <c:pt idx="97">
                  <c:v>2.3870100728952723E-7</c:v>
                </c:pt>
                <c:pt idx="98">
                  <c:v>2.2202020255154211E-7</c:v>
                </c:pt>
                <c:pt idx="99">
                  <c:v>2.0664176704544319E-7</c:v>
                </c:pt>
                <c:pt idx="100">
                  <c:v>1.9227344649678289E-7</c:v>
                </c:pt>
                <c:pt idx="101">
                  <c:v>1.7919244874038074E-7</c:v>
                </c:pt>
                <c:pt idx="102">
                  <c:v>1.6680701159723831E-7</c:v>
                </c:pt>
                <c:pt idx="103">
                  <c:v>1.556924270655143E-7</c:v>
                </c:pt>
                <c:pt idx="104">
                  <c:v>1.450128735718048E-7</c:v>
                </c:pt>
                <c:pt idx="105">
                  <c:v>1.3557066540643359E-7</c:v>
                </c:pt>
                <c:pt idx="106">
                  <c:v>1.2634850961320128E-7</c:v>
                </c:pt>
                <c:pt idx="107">
                  <c:v>1.1831116647647555E-7</c:v>
                </c:pt>
                <c:pt idx="108">
                  <c:v>1.1032731611658961E-7</c:v>
                </c:pt>
                <c:pt idx="109">
                  <c:v>1.034955434253524E-7</c:v>
                </c:pt>
                <c:pt idx="110">
                  <c:v>9.6719315381258753E-8</c:v>
                </c:pt>
                <c:pt idx="111">
                  <c:v>9.077631877950852E-8</c:v>
                </c:pt>
                <c:pt idx="112">
                  <c:v>8.5024986470904603E-8</c:v>
                </c:pt>
                <c:pt idx="113">
                  <c:v>7.9838109287819005E-8</c:v>
                </c:pt>
                <c:pt idx="114">
                  <c:v>7.4951132468365528E-8</c:v>
                </c:pt>
                <c:pt idx="115">
                  <c:v>7.0412920244337914E-8</c:v>
                </c:pt>
                <c:pt idx="116">
                  <c:v>6.6265578858544678E-8</c:v>
                </c:pt>
                <c:pt idx="117">
                  <c:v>6.2283398156515453E-8</c:v>
                </c:pt>
                <c:pt idx="118">
                  <c:v>5.8758787641276559E-8</c:v>
                </c:pt>
                <c:pt idx="119">
                  <c:v>5.5271147265701057E-8</c:v>
                </c:pt>
                <c:pt idx="120">
                  <c:v>5.2266443211661561E-8</c:v>
                </c:pt>
                <c:pt idx="121">
                  <c:v>4.9316590030717245E-8</c:v>
                </c:pt>
                <c:pt idx="122">
                  <c:v>4.6642388483296704E-8</c:v>
                </c:pt>
                <c:pt idx="123">
                  <c:v>4.4138022103410787E-8</c:v>
                </c:pt>
                <c:pt idx="124">
                  <c:v>4.1750474045685032E-8</c:v>
                </c:pt>
                <c:pt idx="125">
                  <c:v>3.9630459332177836E-8</c:v>
                </c:pt>
                <c:pt idx="126">
                  <c:v>3.7538680159590212E-8</c:v>
                </c:pt>
                <c:pt idx="127">
                  <c:v>3.5699303641406919E-8</c:v>
                </c:pt>
                <c:pt idx="128">
                  <c:v>3.3930692953646207E-8</c:v>
                </c:pt>
                <c:pt idx="129">
                  <c:v>3.2260496889833891E-8</c:v>
                </c:pt>
                <c:pt idx="130">
                  <c:v>3.0761429179944144E-8</c:v>
                </c:pt>
                <c:pt idx="131">
                  <c:v>2.9285807651873694E-8</c:v>
                </c:pt>
                <c:pt idx="132">
                  <c:v>2.7976162577897047E-8</c:v>
                </c:pt>
                <c:pt idx="133">
                  <c:v>2.673669908204426E-8</c:v>
                </c:pt>
                <c:pt idx="134">
                  <c:v>2.5527402109665379E-8</c:v>
                </c:pt>
                <c:pt idx="135">
                  <c:v>2.4477396724617475E-8</c:v>
                </c:pt>
                <c:pt idx="136">
                  <c:v>2.3446631151807177E-8</c:v>
                </c:pt>
                <c:pt idx="137">
                  <c:v>2.2467952366803503E-8</c:v>
                </c:pt>
                <c:pt idx="138">
                  <c:v>2.1602169484982625E-8</c:v>
                </c:pt>
                <c:pt idx="139">
                  <c:v>2.0753846282368964E-8</c:v>
                </c:pt>
                <c:pt idx="140">
                  <c:v>1.9954320388725125E-8</c:v>
                </c:pt>
                <c:pt idx="141">
                  <c:v>1.9241676367293061E-8</c:v>
                </c:pt>
                <c:pt idx="142">
                  <c:v>1.8544878471578426E-8</c:v>
                </c:pt>
                <c:pt idx="143">
                  <c:v>1.7878441112175602E-8</c:v>
                </c:pt>
                <c:pt idx="144">
                  <c:v>1.7294734041044088E-8</c:v>
                </c:pt>
                <c:pt idx="145">
                  <c:v>1.6725380500906004E-8</c:v>
                </c:pt>
                <c:pt idx="146">
                  <c:v>1.6170518433903035E-8</c:v>
                </c:pt>
                <c:pt idx="147">
                  <c:v>1.5683533289251663E-8</c:v>
                </c:pt>
                <c:pt idx="148">
                  <c:v>1.5222266916470635E-8</c:v>
                </c:pt>
                <c:pt idx="149">
                  <c:v>1.4774061858639221E-8</c:v>
                </c:pt>
                <c:pt idx="150">
                  <c:v>1.4345572416793882E-8</c:v>
                </c:pt>
                <c:pt idx="151">
                  <c:v>1.3974185489560416E-8</c:v>
                </c:pt>
                <c:pt idx="152">
                  <c:v>1.3614572253135061E-8</c:v>
                </c:pt>
                <c:pt idx="153">
                  <c:v>1.326681773645918E-8</c:v>
                </c:pt>
                <c:pt idx="154">
                  <c:v>1.2931003883881578E-8</c:v>
                </c:pt>
                <c:pt idx="155">
                  <c:v>1.2645064382698373E-8</c:v>
                </c:pt>
                <c:pt idx="156">
                  <c:v>1.2369946799500775E-8</c:v>
                </c:pt>
                <c:pt idx="157">
                  <c:v>1.2105568656824113E-8</c:v>
                </c:pt>
                <c:pt idx="158">
                  <c:v>1.1851991529326648E-8</c:v>
                </c:pt>
                <c:pt idx="159">
                  <c:v>1.1613468326643977E-8</c:v>
                </c:pt>
                <c:pt idx="160">
                  <c:v>1.1408994854708576E-8</c:v>
                </c:pt>
                <c:pt idx="161">
                  <c:v>1.1214197418130701E-8</c:v>
                </c:pt>
                <c:pt idx="162">
                  <c:v>1.1029120938202439E-8</c:v>
                </c:pt>
                <c:pt idx="163">
                  <c:v>1.0853807988614379E-8</c:v>
                </c:pt>
                <c:pt idx="164">
                  <c:v>1.0688298801659512E-8</c:v>
                </c:pt>
                <c:pt idx="165">
                  <c:v>1.053263127429764E-8</c:v>
                </c:pt>
                <c:pt idx="166">
                  <c:v>1.0401653968116624E-8</c:v>
                </c:pt>
                <c:pt idx="167">
                  <c:v>1.0281135318630097E-8</c:v>
                </c:pt>
                <c:pt idx="168">
                  <c:v>1.0169434057876229E-8</c:v>
                </c:pt>
                <c:pt idx="169">
                  <c:v>1.0066575594362424E-8</c:v>
                </c:pt>
                <c:pt idx="170">
                  <c:v>9.9725832871113487E-9</c:v>
                </c:pt>
                <c:pt idx="171">
                  <c:v>9.8874784497088231E-9</c:v>
                </c:pt>
                <c:pt idx="172">
                  <c:v>9.8112803540663076E-9</c:v>
                </c:pt>
                <c:pt idx="173">
                  <c:v>9.7440062338791504E-9</c:v>
                </c:pt>
                <c:pt idx="174">
                  <c:v>9.685671287765515E-9</c:v>
                </c:pt>
                <c:pt idx="175">
                  <c:v>9.6362886820703246E-9</c:v>
                </c:pt>
                <c:pt idx="176">
                  <c:v>9.5958695533219897E-9</c:v>
                </c:pt>
                <c:pt idx="177">
                  <c:v>9.5644230103303572E-9</c:v>
                </c:pt>
                <c:pt idx="178">
                  <c:v>9.5419561359168071E-9</c:v>
                </c:pt>
                <c:pt idx="179">
                  <c:v>9.5284739882671526E-9</c:v>
                </c:pt>
                <c:pt idx="180">
                  <c:v>9.523979601903139E-9</c:v>
                </c:pt>
              </c:numCache>
            </c:numRef>
          </c:val>
          <c:smooth val="0"/>
          <c:extLst>
            <c:ext xmlns:c16="http://schemas.microsoft.com/office/drawing/2014/chart" uri="{C3380CC4-5D6E-409C-BE32-E72D297353CC}">
              <c16:uniqueId val="{00000003-8AD1-4C55-BBF7-5A791DF2B382}"/>
            </c:ext>
          </c:extLst>
        </c:ser>
        <c:dLbls>
          <c:showLegendKey val="0"/>
          <c:showVal val="0"/>
          <c:showCatName val="0"/>
          <c:showSerName val="0"/>
          <c:showPercent val="0"/>
          <c:showBubbleSize val="0"/>
        </c:dLbls>
        <c:smooth val="0"/>
        <c:axId val="131115648"/>
        <c:axId val="131126016"/>
      </c:lineChart>
      <c:catAx>
        <c:axId val="131115648"/>
        <c:scaling>
          <c:orientation val="minMax"/>
        </c:scaling>
        <c:delete val="0"/>
        <c:axPos val="b"/>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Altitude</a:t>
                </a:r>
              </a:p>
            </c:rich>
          </c:tx>
          <c:layout>
            <c:manualLayout>
              <c:xMode val="edge"/>
              <c:yMode val="edge"/>
              <c:x val="0.48344368273267702"/>
              <c:y val="0.90841584158415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31126016"/>
        <c:crossesAt val="1.0000000000000001E-9"/>
        <c:auto val="1"/>
        <c:lblAlgn val="ctr"/>
        <c:lblOffset val="100"/>
        <c:tickLblSkip val="10"/>
        <c:tickMarkSkip val="5"/>
        <c:noMultiLvlLbl val="0"/>
      </c:catAx>
      <c:valAx>
        <c:axId val="131126016"/>
        <c:scaling>
          <c:logBase val="10"/>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Force newtons</a:t>
                </a:r>
              </a:p>
            </c:rich>
          </c:tx>
          <c:layout>
            <c:manualLayout>
              <c:xMode val="edge"/>
              <c:yMode val="edge"/>
              <c:x val="2.1192069933763401E-2"/>
              <c:y val="0.38613861386138598"/>
            </c:manualLayout>
          </c:layout>
          <c:overlay val="0"/>
          <c:spPr>
            <a:noFill/>
            <a:ln w="25400">
              <a:noFill/>
            </a:ln>
          </c:spPr>
        </c:title>
        <c:numFmt formatCode="0.00E+0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131115648"/>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Sun Synchronous Inclination vs. Altitude</a:t>
            </a:r>
          </a:p>
        </c:rich>
      </c:tx>
      <c:layout>
        <c:manualLayout>
          <c:xMode val="edge"/>
          <c:yMode val="edge"/>
          <c:x val="0.27863302442422599"/>
          <c:y val="3.09523120271731E-2"/>
        </c:manualLayout>
      </c:layout>
      <c:overlay val="0"/>
      <c:spPr>
        <a:noFill/>
        <a:ln w="25400">
          <a:noFill/>
        </a:ln>
      </c:spPr>
    </c:title>
    <c:autoTitleDeleted val="0"/>
    <c:plotArea>
      <c:layout>
        <c:manualLayout>
          <c:layoutTarget val="inner"/>
          <c:xMode val="edge"/>
          <c:yMode val="edge"/>
          <c:x val="0.136752365038003"/>
          <c:y val="0.152381306690166"/>
          <c:w val="0.81538597653908995"/>
          <c:h val="0.69762066969091696"/>
        </c:manualLayout>
      </c:layout>
      <c:scatterChart>
        <c:scatterStyle val="smoothMarker"/>
        <c:varyColors val="0"/>
        <c:ser>
          <c:idx val="0"/>
          <c:order val="0"/>
          <c:spPr>
            <a:ln w="12700">
              <a:solidFill>
                <a:srgbClr val="000090"/>
              </a:solidFill>
              <a:prstDash val="solid"/>
            </a:ln>
          </c:spPr>
          <c:marker>
            <c:symbol val="diamond"/>
            <c:size val="5"/>
            <c:spPr>
              <a:solidFill>
                <a:srgbClr val="000090"/>
              </a:solidFill>
              <a:ln>
                <a:solidFill>
                  <a:srgbClr val="000090"/>
                </a:solidFill>
                <a:prstDash val="solid"/>
              </a:ln>
            </c:spPr>
          </c:marker>
          <c:xVal>
            <c:numRef>
              <c:f>'Special Orbits Blank'!$B$8:$B$44</c:f>
              <c:numCache>
                <c:formatCode>General</c:formatCode>
                <c:ptCount val="37"/>
                <c:pt idx="0">
                  <c:v>300</c:v>
                </c:pt>
                <c:pt idx="1">
                  <c:v>325</c:v>
                </c:pt>
                <c:pt idx="2">
                  <c:v>350</c:v>
                </c:pt>
                <c:pt idx="3">
                  <c:v>375</c:v>
                </c:pt>
                <c:pt idx="4">
                  <c:v>400</c:v>
                </c:pt>
                <c:pt idx="5">
                  <c:v>425</c:v>
                </c:pt>
                <c:pt idx="6">
                  <c:v>450</c:v>
                </c:pt>
                <c:pt idx="7">
                  <c:v>475</c:v>
                </c:pt>
                <c:pt idx="8">
                  <c:v>500</c:v>
                </c:pt>
                <c:pt idx="9">
                  <c:v>525</c:v>
                </c:pt>
                <c:pt idx="10">
                  <c:v>550</c:v>
                </c:pt>
                <c:pt idx="11">
                  <c:v>575</c:v>
                </c:pt>
                <c:pt idx="12">
                  <c:v>600</c:v>
                </c:pt>
                <c:pt idx="13">
                  <c:v>625</c:v>
                </c:pt>
                <c:pt idx="14">
                  <c:v>650</c:v>
                </c:pt>
                <c:pt idx="15">
                  <c:v>675</c:v>
                </c:pt>
                <c:pt idx="16">
                  <c:v>700</c:v>
                </c:pt>
                <c:pt idx="17">
                  <c:v>725</c:v>
                </c:pt>
                <c:pt idx="18">
                  <c:v>750</c:v>
                </c:pt>
                <c:pt idx="19">
                  <c:v>775</c:v>
                </c:pt>
                <c:pt idx="20">
                  <c:v>800</c:v>
                </c:pt>
                <c:pt idx="21">
                  <c:v>825</c:v>
                </c:pt>
                <c:pt idx="22">
                  <c:v>850</c:v>
                </c:pt>
                <c:pt idx="23">
                  <c:v>875</c:v>
                </c:pt>
                <c:pt idx="24">
                  <c:v>900</c:v>
                </c:pt>
                <c:pt idx="25">
                  <c:v>925</c:v>
                </c:pt>
                <c:pt idx="26">
                  <c:v>950</c:v>
                </c:pt>
                <c:pt idx="27">
                  <c:v>975</c:v>
                </c:pt>
                <c:pt idx="28">
                  <c:v>1000</c:v>
                </c:pt>
                <c:pt idx="29">
                  <c:v>1025</c:v>
                </c:pt>
                <c:pt idx="30">
                  <c:v>1050</c:v>
                </c:pt>
                <c:pt idx="31">
                  <c:v>1075</c:v>
                </c:pt>
                <c:pt idx="32">
                  <c:v>1100</c:v>
                </c:pt>
                <c:pt idx="33">
                  <c:v>1125</c:v>
                </c:pt>
                <c:pt idx="34">
                  <c:v>1150</c:v>
                </c:pt>
                <c:pt idx="35">
                  <c:v>1175</c:v>
                </c:pt>
                <c:pt idx="36">
                  <c:v>1200</c:v>
                </c:pt>
              </c:numCache>
            </c:numRef>
          </c:xVal>
          <c:yVal>
            <c:numRef>
              <c:f>'Special Orbits Blank'!$E$8:$E$44</c:f>
              <c:numCache>
                <c:formatCode>0.00</c:formatCode>
                <c:ptCount val="37"/>
                <c:pt idx="0">
                  <c:v>96.67389162870171</c:v>
                </c:pt>
                <c:pt idx="1">
                  <c:v>96.762155272132134</c:v>
                </c:pt>
                <c:pt idx="2">
                  <c:v>96.851262103486491</c:v>
                </c:pt>
                <c:pt idx="3">
                  <c:v>96.94121744027531</c:v>
                </c:pt>
                <c:pt idx="4">
                  <c:v>97.032026629547147</c:v>
                </c:pt>
                <c:pt idx="5">
                  <c:v>97.123695048422292</c:v>
                </c:pt>
                <c:pt idx="6">
                  <c:v>97.216228104639626</c:v>
                </c:pt>
                <c:pt idx="7">
                  <c:v>97.309631237117216</c:v>
                </c:pt>
                <c:pt idx="8">
                  <c:v>97.403909916526771</c:v>
                </c:pt>
                <c:pt idx="9">
                  <c:v>97.499069645882869</c:v>
                </c:pt>
                <c:pt idx="10">
                  <c:v>97.595115961146377</c:v>
                </c:pt>
                <c:pt idx="11">
                  <c:v>97.692054431843346</c:v>
                </c:pt>
                <c:pt idx="12">
                  <c:v>97.78989066169909</c:v>
                </c:pt>
                <c:pt idx="13">
                  <c:v>97.888630289288258</c:v>
                </c:pt>
                <c:pt idx="14">
                  <c:v>97.988278988701055</c:v>
                </c:pt>
                <c:pt idx="15">
                  <c:v>98.088842470225856</c:v>
                </c:pt>
                <c:pt idx="16">
                  <c:v>98.19032648104934</c:v>
                </c:pt>
                <c:pt idx="17">
                  <c:v>98.29273680597349</c:v>
                </c:pt>
                <c:pt idx="18">
                  <c:v>98.396079268150871</c:v>
                </c:pt>
                <c:pt idx="19">
                  <c:v>98.500359729838237</c:v>
                </c:pt>
                <c:pt idx="20">
                  <c:v>98.605584093168588</c:v>
                </c:pt>
                <c:pt idx="21">
                  <c:v>98.711758300943117</c:v>
                </c:pt>
                <c:pt idx="22">
                  <c:v>98.818888337442218</c:v>
                </c:pt>
                <c:pt idx="23">
                  <c:v>98.92698022925758</c:v>
                </c:pt>
                <c:pt idx="24">
                  <c:v>99.036040046144151</c:v>
                </c:pt>
                <c:pt idx="25">
                  <c:v>99.146073901894397</c:v>
                </c:pt>
                <c:pt idx="26">
                  <c:v>99.257087955233814</c:v>
                </c:pt>
                <c:pt idx="27">
                  <c:v>99.369088410739408</c:v>
                </c:pt>
                <c:pt idx="28">
                  <c:v>99.482081519780621</c:v>
                </c:pt>
                <c:pt idx="29">
                  <c:v>99.596073581484717</c:v>
                </c:pt>
                <c:pt idx="30">
                  <c:v>99.711070943725986</c:v>
                </c:pt>
                <c:pt idx="31">
                  <c:v>99.827080004139845</c:v>
                </c:pt>
                <c:pt idx="32">
                  <c:v>99.944107211163185</c:v>
                </c:pt>
                <c:pt idx="33">
                  <c:v>100.06215906510042</c:v>
                </c:pt>
                <c:pt idx="34">
                  <c:v>100.1812421192169</c:v>
                </c:pt>
                <c:pt idx="35">
                  <c:v>100.30136298086015</c:v>
                </c:pt>
                <c:pt idx="36">
                  <c:v>100.42252831260956</c:v>
                </c:pt>
              </c:numCache>
            </c:numRef>
          </c:yVal>
          <c:smooth val="1"/>
          <c:extLst>
            <c:ext xmlns:c16="http://schemas.microsoft.com/office/drawing/2014/chart" uri="{C3380CC4-5D6E-409C-BE32-E72D297353CC}">
              <c16:uniqueId val="{00000000-C5C4-4740-9068-D4978B405D7A}"/>
            </c:ext>
          </c:extLst>
        </c:ser>
        <c:dLbls>
          <c:showLegendKey val="0"/>
          <c:showVal val="0"/>
          <c:showCatName val="0"/>
          <c:showSerName val="0"/>
          <c:showPercent val="0"/>
          <c:showBubbleSize val="0"/>
        </c:dLbls>
        <c:axId val="144609664"/>
        <c:axId val="144611968"/>
      </c:scatterChart>
      <c:valAx>
        <c:axId val="144609664"/>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en-US"/>
                  <a:t>Altitude</a:t>
                </a:r>
              </a:p>
            </c:rich>
          </c:tx>
          <c:layout>
            <c:manualLayout>
              <c:xMode val="edge"/>
              <c:yMode val="edge"/>
              <c:x val="0.50427441542997498"/>
              <c:y val="0.914288057742781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44611968"/>
        <c:crosses val="autoZero"/>
        <c:crossBetween val="midCat"/>
      </c:valAx>
      <c:valAx>
        <c:axId val="144611968"/>
        <c:scaling>
          <c:orientation val="minMax"/>
        </c:scaling>
        <c:delete val="0"/>
        <c:axPos val="l"/>
        <c:majorGridlines>
          <c:spPr>
            <a:ln w="3175">
              <a:solidFill>
                <a:srgbClr val="000000"/>
              </a:solidFill>
              <a:prstDash val="solid"/>
            </a:ln>
          </c:spPr>
        </c:majorGridlines>
        <c:title>
          <c:tx>
            <c:rich>
              <a:bodyPr/>
              <a:lstStyle/>
              <a:p>
                <a:pPr>
                  <a:defRPr sz="825" b="1" i="0" u="none" strike="noStrike" baseline="0">
                    <a:solidFill>
                      <a:srgbClr val="000000"/>
                    </a:solidFill>
                    <a:latin typeface="Arial"/>
                    <a:ea typeface="Arial"/>
                    <a:cs typeface="Arial"/>
                  </a:defRPr>
                </a:pPr>
                <a:r>
                  <a:rPr lang="en-US"/>
                  <a:t>Inclination</a:t>
                </a:r>
              </a:p>
            </c:rich>
          </c:tx>
          <c:layout>
            <c:manualLayout>
              <c:xMode val="edge"/>
              <c:yMode val="edge"/>
              <c:x val="2.7350418329076202E-2"/>
              <c:y val="0.42857249691215099"/>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44609664"/>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trlProps/ctrlProp1.xml><?xml version="1.0" encoding="utf-8"?>
<formControlPr xmlns="http://schemas.microsoft.com/office/spreadsheetml/2009/9/main" objectType="Radio" checked="Checked" firstButton="1" lockText="1" noThreeD="1"/>
</file>

<file path=xl/ctrlProps/ctrlProp2.xml><?xml version="1.0" encoding="utf-8"?>
<formControlPr xmlns="http://schemas.microsoft.com/office/spreadsheetml/2009/9/main" objectType="Radio" checked="Checked" firstButton="1" fmlaLink="$I$18"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firstButton="1" fmlaLink="$I$18" noThreeD="1"/>
</file>

<file path=xl/ctrlProps/ctrlProp11.xml><?xml version="1.0" encoding="utf-8"?>
<formControlPr xmlns="http://schemas.microsoft.com/office/spreadsheetml/2009/9/main" objectType="Radio" checked="Checked" noThreeD="1"/>
</file>

<file path=xl/ctrlProps/ctrlProp12.xml><?xml version="1.0" encoding="utf-8"?>
<formControlPr xmlns="http://schemas.microsoft.com/office/spreadsheetml/2009/9/main" objectType="Radio" noThreeD="1"/>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6.emf"/><Relationship Id="rId3" Type="http://schemas.openxmlformats.org/officeDocument/2006/relationships/chart" Target="../charts/chart1.xml"/><Relationship Id="rId7" Type="http://schemas.openxmlformats.org/officeDocument/2006/relationships/chart" Target="../charts/chart4.xml"/><Relationship Id="rId12" Type="http://schemas.openxmlformats.org/officeDocument/2006/relationships/image" Target="../media/image5.emf"/><Relationship Id="rId17" Type="http://schemas.openxmlformats.org/officeDocument/2006/relationships/image" Target="../media/image10.emf"/><Relationship Id="rId2" Type="http://schemas.openxmlformats.org/officeDocument/2006/relationships/image" Target="../media/image2.png"/><Relationship Id="rId16" Type="http://schemas.openxmlformats.org/officeDocument/2006/relationships/image" Target="../media/image9.emf"/><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image" Target="../media/image4.emf"/><Relationship Id="rId5" Type="http://schemas.openxmlformats.org/officeDocument/2006/relationships/chart" Target="../charts/chart2.xml"/><Relationship Id="rId15" Type="http://schemas.openxmlformats.org/officeDocument/2006/relationships/image" Target="../media/image8.emf"/><Relationship Id="rId10" Type="http://schemas.openxmlformats.org/officeDocument/2006/relationships/chart" Target="../charts/chart7.xml"/><Relationship Id="rId4" Type="http://schemas.openxmlformats.org/officeDocument/2006/relationships/image" Target="../media/image3.png"/><Relationship Id="rId9" Type="http://schemas.openxmlformats.org/officeDocument/2006/relationships/chart" Target="../charts/chart6.xml"/><Relationship Id="rId14" Type="http://schemas.openxmlformats.org/officeDocument/2006/relationships/image" Target="../media/image7.emf"/></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absolute">
    <xdr:from>
      <xdr:col>2</xdr:col>
      <xdr:colOff>76200</xdr:colOff>
      <xdr:row>56</xdr:row>
      <xdr:rowOff>74002</xdr:rowOff>
    </xdr:from>
    <xdr:to>
      <xdr:col>8</xdr:col>
      <xdr:colOff>390525</xdr:colOff>
      <xdr:row>77</xdr:row>
      <xdr:rowOff>45427</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43125" y="9751402"/>
          <a:ext cx="4524375" cy="3371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22</xdr:col>
      <xdr:colOff>63500</xdr:colOff>
      <xdr:row>147</xdr:row>
      <xdr:rowOff>63500</xdr:rowOff>
    </xdr:from>
    <xdr:to>
      <xdr:col>24</xdr:col>
      <xdr:colOff>292100</xdr:colOff>
      <xdr:row>149</xdr:row>
      <xdr:rowOff>38100</xdr:rowOff>
    </xdr:to>
    <xdr:sp macro="" textlink="">
      <xdr:nvSpPr>
        <xdr:cNvPr id="3" name="Control 3" hidden="1">
          <a:extLst>
            <a:ext uri="{63B3BB69-23CF-44E3-9099-C40C66FF867C}">
              <a14:compatExt xmlns:a14="http://schemas.microsoft.com/office/drawing/2010/main" spid="_x0000_s3075"/>
            </a:ext>
          </a:extLst>
        </xdr:cNvPr>
        <xdr:cNvSpPr/>
      </xdr:nvSpPr>
      <xdr:spPr>
        <a:xfrm>
          <a:off x="162750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4" name="Control 4" hidden="1">
          <a:extLst>
            <a:ext uri="{63B3BB69-23CF-44E3-9099-C40C66FF867C}">
              <a14:compatExt xmlns:a14="http://schemas.microsoft.com/office/drawing/2010/main" spid="_x0000_s3076"/>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5" name="Control 5" hidden="1">
          <a:extLst>
            <a:ext uri="{63B3BB69-23CF-44E3-9099-C40C66FF867C}">
              <a14:compatExt xmlns:a14="http://schemas.microsoft.com/office/drawing/2010/main" spid="_x0000_s3077"/>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6" name="Control 6" hidden="1">
          <a:extLst>
            <a:ext uri="{63B3BB69-23CF-44E3-9099-C40C66FF867C}">
              <a14:compatExt xmlns:a14="http://schemas.microsoft.com/office/drawing/2010/main" spid="_x0000_s3078"/>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7" name="Control 7" hidden="1">
          <a:extLst>
            <a:ext uri="{63B3BB69-23CF-44E3-9099-C40C66FF867C}">
              <a14:compatExt xmlns:a14="http://schemas.microsoft.com/office/drawing/2010/main" spid="_x0000_s3079"/>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292100</xdr:colOff>
      <xdr:row>149</xdr:row>
      <xdr:rowOff>38100</xdr:rowOff>
    </xdr:to>
    <xdr:sp macro="" textlink="">
      <xdr:nvSpPr>
        <xdr:cNvPr id="8" name="Control 8" hidden="1">
          <a:extLst>
            <a:ext uri="{63B3BB69-23CF-44E3-9099-C40C66FF867C}">
              <a14:compatExt xmlns:a14="http://schemas.microsoft.com/office/drawing/2010/main" spid="_x0000_s3080"/>
            </a:ext>
          </a:extLst>
        </xdr:cNvPr>
        <xdr:cNvSpPr/>
      </xdr:nvSpPr>
      <xdr:spPr>
        <a:xfrm>
          <a:off x="16770350" y="24476075"/>
          <a:ext cx="1219200" cy="298450"/>
        </a:xfrm>
        <a:prstGeom prst="rect">
          <a:avLst/>
        </a:prstGeom>
      </xdr:spPr>
    </xdr:sp>
    <xdr:clientData/>
  </xdr:twoCellAnchor>
  <xdr:twoCellAnchor editAs="oneCell">
    <xdr:from>
      <xdr:col>23</xdr:col>
      <xdr:colOff>63500</xdr:colOff>
      <xdr:row>147</xdr:row>
      <xdr:rowOff>63500</xdr:rowOff>
    </xdr:from>
    <xdr:to>
      <xdr:col>25</xdr:col>
      <xdr:colOff>596900</xdr:colOff>
      <xdr:row>149</xdr:row>
      <xdr:rowOff>139700</xdr:rowOff>
    </xdr:to>
    <xdr:sp macro="" textlink="">
      <xdr:nvSpPr>
        <xdr:cNvPr id="9" name="Control 9" hidden="1">
          <a:extLst>
            <a:ext uri="{63B3BB69-23CF-44E3-9099-C40C66FF867C}">
              <a14:compatExt xmlns:a14="http://schemas.microsoft.com/office/drawing/2010/main" spid="_x0000_s3081"/>
            </a:ext>
          </a:extLst>
        </xdr:cNvPr>
        <xdr:cNvSpPr/>
      </xdr:nvSpPr>
      <xdr:spPr>
        <a:xfrm>
          <a:off x="16770350" y="24476075"/>
          <a:ext cx="1524000" cy="400050"/>
        </a:xfrm>
        <a:prstGeom prst="rect">
          <a:avLst/>
        </a:prstGeom>
      </xdr:spPr>
    </xdr:sp>
    <xdr:clientData/>
  </xdr:twoCellAnchor>
  <xdr:twoCellAnchor editAs="oneCell">
    <xdr:from>
      <xdr:col>2</xdr:col>
      <xdr:colOff>38100</xdr:colOff>
      <xdr:row>33</xdr:row>
      <xdr:rowOff>85725</xdr:rowOff>
    </xdr:from>
    <xdr:to>
      <xdr:col>8</xdr:col>
      <xdr:colOff>326898</xdr:colOff>
      <xdr:row>54</xdr:row>
      <xdr:rowOff>59436</xdr:rowOff>
    </xdr:to>
    <xdr:pic>
      <xdr:nvPicPr>
        <xdr:cNvPr id="10" name="Picture 9"/>
        <xdr:cNvPicPr>
          <a:picLocks noChangeAspect="1"/>
        </xdr:cNvPicPr>
      </xdr:nvPicPr>
      <xdr:blipFill>
        <a:blip xmlns:r="http://schemas.openxmlformats.org/officeDocument/2006/relationships" r:embed="rId2"/>
        <a:stretch>
          <a:fillRect/>
        </a:stretch>
      </xdr:blipFill>
      <xdr:spPr>
        <a:xfrm>
          <a:off x="2105025" y="6038850"/>
          <a:ext cx="4498848" cy="3374136"/>
        </a:xfrm>
        <a:prstGeom prst="rect">
          <a:avLst/>
        </a:prstGeom>
      </xdr:spPr>
    </xdr:pic>
    <xdr:clientData/>
  </xdr:twoCellAnchor>
  <xdr:twoCellAnchor>
    <xdr:from>
      <xdr:col>9</xdr:col>
      <xdr:colOff>42862</xdr:colOff>
      <xdr:row>1</xdr:row>
      <xdr:rowOff>71437</xdr:rowOff>
    </xdr:from>
    <xdr:to>
      <xdr:col>15</xdr:col>
      <xdr:colOff>695325</xdr:colOff>
      <xdr:row>19</xdr:row>
      <xdr:rowOff>142875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514350</xdr:colOff>
      <xdr:row>33</xdr:row>
      <xdr:rowOff>95250</xdr:rowOff>
    </xdr:from>
    <xdr:to>
      <xdr:col>14</xdr:col>
      <xdr:colOff>612648</xdr:colOff>
      <xdr:row>54</xdr:row>
      <xdr:rowOff>68961</xdr:rowOff>
    </xdr:to>
    <xdr:pic>
      <xdr:nvPicPr>
        <xdr:cNvPr id="12" name="Picture 11"/>
        <xdr:cNvPicPr>
          <a:picLocks noChangeAspect="1"/>
        </xdr:cNvPicPr>
      </xdr:nvPicPr>
      <xdr:blipFill>
        <a:blip xmlns:r="http://schemas.openxmlformats.org/officeDocument/2006/relationships" r:embed="rId4"/>
        <a:stretch>
          <a:fillRect/>
        </a:stretch>
      </xdr:blipFill>
      <xdr:spPr>
        <a:xfrm>
          <a:off x="6791325" y="6048375"/>
          <a:ext cx="4498848" cy="3374136"/>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16</xdr:col>
      <xdr:colOff>238125</xdr:colOff>
      <xdr:row>1</xdr:row>
      <xdr:rowOff>47625</xdr:rowOff>
    </xdr:from>
    <xdr:to>
      <xdr:col>20</xdr:col>
      <xdr:colOff>581025</xdr:colOff>
      <xdr:row>19</xdr:row>
      <xdr:rowOff>28575</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21</xdr:col>
      <xdr:colOff>66675</xdr:colOff>
      <xdr:row>1</xdr:row>
      <xdr:rowOff>19050</xdr:rowOff>
    </xdr:from>
    <xdr:to>
      <xdr:col>26</xdr:col>
      <xdr:colOff>571500</xdr:colOff>
      <xdr:row>19</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29</xdr:col>
      <xdr:colOff>142875</xdr:colOff>
      <xdr:row>1</xdr:row>
      <xdr:rowOff>28575</xdr:rowOff>
    </xdr:from>
    <xdr:to>
      <xdr:col>33</xdr:col>
      <xdr:colOff>485775</xdr:colOff>
      <xdr:row>19</xdr:row>
      <xdr:rowOff>9525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34</xdr:col>
      <xdr:colOff>47625</xdr:colOff>
      <xdr:row>1</xdr:row>
      <xdr:rowOff>9525</xdr:rowOff>
    </xdr:from>
    <xdr:to>
      <xdr:col>39</xdr:col>
      <xdr:colOff>666750</xdr:colOff>
      <xdr:row>18</xdr:row>
      <xdr:rowOff>161925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42</xdr:col>
      <xdr:colOff>57150</xdr:colOff>
      <xdr:row>1</xdr:row>
      <xdr:rowOff>19050</xdr:rowOff>
    </xdr:from>
    <xdr:to>
      <xdr:col>45</xdr:col>
      <xdr:colOff>809625</xdr:colOff>
      <xdr:row>19</xdr:row>
      <xdr:rowOff>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5</xdr:col>
      <xdr:colOff>409575</xdr:colOff>
      <xdr:row>8</xdr:row>
      <xdr:rowOff>104775</xdr:rowOff>
    </xdr:from>
    <xdr:to>
      <xdr:col>8</xdr:col>
      <xdr:colOff>638175</xdr:colOff>
      <xdr:row>19</xdr:row>
      <xdr:rowOff>142875</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22</xdr:col>
      <xdr:colOff>63500</xdr:colOff>
      <xdr:row>147</xdr:row>
      <xdr:rowOff>63500</xdr:rowOff>
    </xdr:from>
    <xdr:to>
      <xdr:col>24</xdr:col>
      <xdr:colOff>292100</xdr:colOff>
      <xdr:row>149</xdr:row>
      <xdr:rowOff>38100</xdr:rowOff>
    </xdr:to>
    <xdr:pic>
      <xdr:nvPicPr>
        <xdr:cNvPr id="19" name="Control 3" hidden="1"/>
        <xdr:cNvPicPr preferRelativeResize="0">
          <a:picLocks noChangeArrowheads="1" noChangeShapeType="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62750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0" name="Control 4" hidden="1"/>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1" name="Control 5" hidden="1"/>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2" name="Control 6" hidden="1"/>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3" name="Control 7" hidden="1"/>
        <xdr:cNvPicPr preferRelativeResize="0">
          <a:picLocks noChangeArrowheads="1" noChangeShapeType="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292100</xdr:colOff>
      <xdr:row>149</xdr:row>
      <xdr:rowOff>38100</xdr:rowOff>
    </xdr:to>
    <xdr:pic>
      <xdr:nvPicPr>
        <xdr:cNvPr id="24" name="Control 8" hidden="1"/>
        <xdr:cNvPicPr preferRelativeResize="0">
          <a:picLocks noChangeArrowheads="1" noChangeShapeType="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6770350" y="24476075"/>
          <a:ext cx="1219200" cy="298450"/>
        </a:xfrm>
        <a:prstGeom prst="rect">
          <a:avLst/>
        </a:prstGeom>
        <a:noFill/>
        <a:ln w="9525">
          <a:miter lim="800000"/>
          <a:headEnd/>
          <a:tailEnd/>
        </a:ln>
      </xdr:spPr>
    </xdr:pic>
    <xdr:clientData/>
  </xdr:twoCellAnchor>
  <xdr:twoCellAnchor editAs="oneCell">
    <xdr:from>
      <xdr:col>23</xdr:col>
      <xdr:colOff>63500</xdr:colOff>
      <xdr:row>147</xdr:row>
      <xdr:rowOff>63500</xdr:rowOff>
    </xdr:from>
    <xdr:to>
      <xdr:col>25</xdr:col>
      <xdr:colOff>596900</xdr:colOff>
      <xdr:row>149</xdr:row>
      <xdr:rowOff>139700</xdr:rowOff>
    </xdr:to>
    <xdr:pic>
      <xdr:nvPicPr>
        <xdr:cNvPr id="25" name="Control 9"/>
        <xdr:cNvPicPr preferRelativeResize="0">
          <a:picLocks noChangeArrowheads="1" noChangeShapeType="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6770350" y="24476075"/>
          <a:ext cx="1524000" cy="400050"/>
        </a:xfrm>
        <a:prstGeom prst="rect">
          <a:avLst/>
        </a:prstGeom>
        <a:noFill/>
        <a:ln w="9525">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1365250</xdr:colOff>
      <xdr:row>34</xdr:row>
      <xdr:rowOff>72513</xdr:rowOff>
    </xdr:from>
    <xdr:to>
      <xdr:col>15</xdr:col>
      <xdr:colOff>57150</xdr:colOff>
      <xdr:row>54</xdr:row>
      <xdr:rowOff>62989</xdr:rowOff>
    </xdr:to>
    <xdr:graphicFrame macro="">
      <xdr:nvGraphicFramePr>
        <xdr:cNvPr id="2"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59</xdr:row>
      <xdr:rowOff>177800</xdr:rowOff>
    </xdr:from>
    <xdr:to>
      <xdr:col>16</xdr:col>
      <xdr:colOff>711200</xdr:colOff>
      <xdr:row>80</xdr:row>
      <xdr:rowOff>25400</xdr:rowOff>
    </xdr:to>
    <xdr:graphicFrame macro="">
      <xdr:nvGraphicFramePr>
        <xdr:cNvPr id="3"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81</xdr:row>
      <xdr:rowOff>0</xdr:rowOff>
    </xdr:from>
    <xdr:to>
      <xdr:col>17</xdr:col>
      <xdr:colOff>0</xdr:colOff>
      <xdr:row>101</xdr:row>
      <xdr:rowOff>38100</xdr:rowOff>
    </xdr:to>
    <xdr:graphicFrame macro="">
      <xdr:nvGraphicFramePr>
        <xdr:cNvPr id="4" name="Chart 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990600</xdr:colOff>
          <xdr:row>17</xdr:row>
          <xdr:rowOff>0</xdr:rowOff>
        </xdr:from>
        <xdr:to>
          <xdr:col>6</xdr:col>
          <xdr:colOff>1314450</xdr:colOff>
          <xdr:row>18</xdr:row>
          <xdr:rowOff>0</xdr:rowOff>
        </xdr:to>
        <xdr:sp macro="" textlink="">
          <xdr:nvSpPr>
            <xdr:cNvPr id="376833" name="Option Button 1" hidden="1">
              <a:extLst>
                <a:ext uri="{63B3BB69-23CF-44E3-9099-C40C66FF867C}">
                  <a14:compatExt spid="_x0000_s37683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7</xdr:col>
          <xdr:colOff>342900</xdr:colOff>
          <xdr:row>18</xdr:row>
          <xdr:rowOff>0</xdr:rowOff>
        </xdr:to>
        <xdr:sp macro="" textlink="">
          <xdr:nvSpPr>
            <xdr:cNvPr id="376834" name="Option Button 2" hidden="1">
              <a:extLst>
                <a:ext uri="{63B3BB69-23CF-44E3-9099-C40C66FF867C}">
                  <a14:compatExt spid="_x0000_s37683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Avg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390525</xdr:colOff>
          <xdr:row>17</xdr:row>
          <xdr:rowOff>0</xdr:rowOff>
        </xdr:from>
        <xdr:to>
          <xdr:col>7</xdr:col>
          <xdr:colOff>771525</xdr:colOff>
          <xdr:row>18</xdr:row>
          <xdr:rowOff>0</xdr:rowOff>
        </xdr:to>
        <xdr:sp macro="" textlink="">
          <xdr:nvSpPr>
            <xdr:cNvPr id="376835" name="Option Button 3" hidden="1">
              <a:extLst>
                <a:ext uri="{63B3BB69-23CF-44E3-9099-C40C66FF867C}">
                  <a14:compatExt spid="_x0000_s37683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1000125</xdr:colOff>
          <xdr:row>17</xdr:row>
          <xdr:rowOff>0</xdr:rowOff>
        </xdr:from>
        <xdr:to>
          <xdr:col>8</xdr:col>
          <xdr:colOff>9525</xdr:colOff>
          <xdr:row>18</xdr:row>
          <xdr:rowOff>0</xdr:rowOff>
        </xdr:to>
        <xdr:sp macro="" textlink="">
          <xdr:nvSpPr>
            <xdr:cNvPr id="376836" name="Group Box 4" hidden="1">
              <a:extLst>
                <a:ext uri="{63B3BB69-23CF-44E3-9099-C40C66FF867C}">
                  <a14:compatExt spid="_x0000_s37683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7</xdr:col>
      <xdr:colOff>38100</xdr:colOff>
      <xdr:row>105</xdr:row>
      <xdr:rowOff>25400</xdr:rowOff>
    </xdr:from>
    <xdr:to>
      <xdr:col>17</xdr:col>
      <xdr:colOff>38100</xdr:colOff>
      <xdr:row>125</xdr:row>
      <xdr:rowOff>63500</xdr:rowOff>
    </xdr:to>
    <xdr:graphicFrame macro="">
      <xdr:nvGraphicFramePr>
        <xdr:cNvPr id="9" name="Chart 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25</xdr:col>
          <xdr:colOff>257175</xdr:colOff>
          <xdr:row>20</xdr:row>
          <xdr:rowOff>104775</xdr:rowOff>
        </xdr:from>
        <xdr:to>
          <xdr:col>26</xdr:col>
          <xdr:colOff>371475</xdr:colOff>
          <xdr:row>22</xdr:row>
          <xdr:rowOff>123825</xdr:rowOff>
        </xdr:to>
        <xdr:sp macro="" textlink="">
          <xdr:nvSpPr>
            <xdr:cNvPr id="376837" name="Button 5" hidden="1">
              <a:extLst>
                <a:ext uri="{63B3BB69-23CF-44E3-9099-C40C66FF867C}">
                  <a14:compatExt spid="_x0000_s3768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 Table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257175</xdr:colOff>
          <xdr:row>16</xdr:row>
          <xdr:rowOff>104775</xdr:rowOff>
        </xdr:from>
        <xdr:to>
          <xdr:col>28</xdr:col>
          <xdr:colOff>19050</xdr:colOff>
          <xdr:row>18</xdr:row>
          <xdr:rowOff>123825</xdr:rowOff>
        </xdr:to>
        <xdr:sp macro="" textlink="">
          <xdr:nvSpPr>
            <xdr:cNvPr id="376838" name="Button 6" hidden="1">
              <a:extLst>
                <a:ext uri="{63B3BB69-23CF-44E3-9099-C40C66FF867C}">
                  <a14:compatExt spid="_x0000_s3768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Input Output Table Macro</a:t>
              </a:r>
            </a:p>
          </xdr:txBody>
        </xdr:sp>
        <xdr:clientData fPrintsWithSheet="0"/>
      </xdr:twoCellAnchor>
    </mc:Choice>
    <mc:Fallback/>
  </mc:AlternateContent>
  <xdr:twoCellAnchor>
    <xdr:from>
      <xdr:col>7</xdr:col>
      <xdr:colOff>0</xdr:colOff>
      <xdr:row>59</xdr:row>
      <xdr:rowOff>177800</xdr:rowOff>
    </xdr:from>
    <xdr:to>
      <xdr:col>16</xdr:col>
      <xdr:colOff>711200</xdr:colOff>
      <xdr:row>80</xdr:row>
      <xdr:rowOff>25400</xdr:rowOff>
    </xdr:to>
    <xdr:graphicFrame macro="">
      <xdr:nvGraphicFramePr>
        <xdr:cNvPr id="12"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81</xdr:row>
      <xdr:rowOff>0</xdr:rowOff>
    </xdr:from>
    <xdr:to>
      <xdr:col>17</xdr:col>
      <xdr:colOff>0</xdr:colOff>
      <xdr:row>101</xdr:row>
      <xdr:rowOff>38100</xdr:rowOff>
    </xdr:to>
    <xdr:graphicFrame macro="">
      <xdr:nvGraphicFramePr>
        <xdr:cNvPr id="13" name="Chart 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38100</xdr:colOff>
      <xdr:row>105</xdr:row>
      <xdr:rowOff>25400</xdr:rowOff>
    </xdr:from>
    <xdr:to>
      <xdr:col>17</xdr:col>
      <xdr:colOff>38100</xdr:colOff>
      <xdr:row>125</xdr:row>
      <xdr:rowOff>63500</xdr:rowOff>
    </xdr:to>
    <xdr:graphicFrame macro="">
      <xdr:nvGraphicFramePr>
        <xdr:cNvPr id="14" name="Chart 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3175</xdr:colOff>
      <xdr:row>132</xdr:row>
      <xdr:rowOff>63500</xdr:rowOff>
    </xdr:from>
    <xdr:to>
      <xdr:col>14</xdr:col>
      <xdr:colOff>215900</xdr:colOff>
      <xdr:row>154</xdr:row>
      <xdr:rowOff>25400</xdr:rowOff>
    </xdr:to>
    <xdr:grpSp>
      <xdr:nvGrpSpPr>
        <xdr:cNvPr id="2" name="Group 17"/>
        <xdr:cNvGrpSpPr>
          <a:grpSpLocks/>
        </xdr:cNvGrpSpPr>
      </xdr:nvGrpSpPr>
      <xdr:grpSpPr bwMode="auto">
        <a:xfrm>
          <a:off x="8128000" y="22409150"/>
          <a:ext cx="3279775" cy="3524250"/>
          <a:chOff x="925" y="1231"/>
          <a:chExt cx="356" cy="369"/>
        </a:xfrm>
      </xdr:grpSpPr>
      <xdr:sp macro="" textlink="">
        <xdr:nvSpPr>
          <xdr:cNvPr id="3" name="Oval 19"/>
          <xdr:cNvSpPr>
            <a:spLocks noChangeArrowheads="1"/>
          </xdr:cNvSpPr>
        </xdr:nvSpPr>
        <xdr:spPr bwMode="auto">
          <a:xfrm>
            <a:off x="925" y="1275"/>
            <a:ext cx="285" cy="282"/>
          </a:xfrm>
          <a:prstGeom prst="ellipse">
            <a:avLst/>
          </a:prstGeom>
          <a:noFill/>
          <a:ln w="19050">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sp macro="" textlink="">
        <xdr:nvSpPr>
          <xdr:cNvPr id="4" name="Oval 20"/>
          <xdr:cNvSpPr>
            <a:spLocks noChangeArrowheads="1"/>
          </xdr:cNvSpPr>
        </xdr:nvSpPr>
        <xdr:spPr bwMode="auto">
          <a:xfrm>
            <a:off x="1019" y="1349"/>
            <a:ext cx="191" cy="137"/>
          </a:xfrm>
          <a:prstGeom prst="ellipse">
            <a:avLst/>
          </a:prstGeom>
          <a:noFill/>
          <a:ln w="9525">
            <a:solidFill>
              <a:srgbClr val="0000FF"/>
            </a:solidFill>
            <a:round/>
            <a:headEnd/>
            <a:tailEnd/>
          </a:ln>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sp macro="" textlink="">
        <xdr:nvSpPr>
          <xdr:cNvPr id="5" name="Arc 21"/>
          <xdr:cNvSpPr>
            <a:spLocks/>
          </xdr:cNvSpPr>
        </xdr:nvSpPr>
        <xdr:spPr bwMode="auto">
          <a:xfrm flipH="1" flipV="1">
            <a:off x="926" y="1411"/>
            <a:ext cx="145" cy="60"/>
          </a:xfrm>
          <a:custGeom>
            <a:avLst/>
            <a:gdLst>
              <a:gd name="T0" fmla="*/ 0 w 25906"/>
              <a:gd name="T1" fmla="*/ 0 h 23733"/>
              <a:gd name="T2" fmla="*/ 0 w 25906"/>
              <a:gd name="T3" fmla="*/ 0 h 23733"/>
              <a:gd name="T4" fmla="*/ 0 w 25906"/>
              <a:gd name="T5" fmla="*/ 0 h 23733"/>
              <a:gd name="T6" fmla="*/ 0 60000 65536"/>
              <a:gd name="T7" fmla="*/ 0 60000 65536"/>
              <a:gd name="T8" fmla="*/ 0 60000 65536"/>
              <a:gd name="T9" fmla="*/ 0 w 25906"/>
              <a:gd name="T10" fmla="*/ 0 h 23733"/>
              <a:gd name="T11" fmla="*/ 25906 w 25906"/>
              <a:gd name="T12" fmla="*/ 23733 h 23733"/>
            </a:gdLst>
            <a:ahLst/>
            <a:cxnLst>
              <a:cxn ang="T6">
                <a:pos x="T0" y="T1"/>
              </a:cxn>
              <a:cxn ang="T7">
                <a:pos x="T2" y="T3"/>
              </a:cxn>
              <a:cxn ang="T8">
                <a:pos x="T4" y="T5"/>
              </a:cxn>
            </a:cxnLst>
            <a:rect l="T9" t="T10" r="T11" b="T12"/>
            <a:pathLst>
              <a:path w="25906" h="23733" fill="none" extrusionOk="0">
                <a:moveTo>
                  <a:pt x="-1" y="433"/>
                </a:moveTo>
                <a:cubicBezTo>
                  <a:pt x="1417" y="145"/>
                  <a:pt x="2859" y="-1"/>
                  <a:pt x="4306" y="0"/>
                </a:cubicBezTo>
                <a:cubicBezTo>
                  <a:pt x="16235" y="0"/>
                  <a:pt x="25906" y="9670"/>
                  <a:pt x="25906" y="21600"/>
                </a:cubicBezTo>
                <a:cubicBezTo>
                  <a:pt x="25906" y="22312"/>
                  <a:pt x="25870" y="23024"/>
                  <a:pt x="25800" y="23733"/>
                </a:cubicBezTo>
              </a:path>
              <a:path w="25906" h="23733" stroke="0" extrusionOk="0">
                <a:moveTo>
                  <a:pt x="-1" y="433"/>
                </a:moveTo>
                <a:cubicBezTo>
                  <a:pt x="1417" y="145"/>
                  <a:pt x="2859" y="-1"/>
                  <a:pt x="4306" y="0"/>
                </a:cubicBezTo>
                <a:cubicBezTo>
                  <a:pt x="16235" y="0"/>
                  <a:pt x="25906" y="9670"/>
                  <a:pt x="25906" y="21600"/>
                </a:cubicBezTo>
                <a:cubicBezTo>
                  <a:pt x="25906" y="22312"/>
                  <a:pt x="25870" y="23024"/>
                  <a:pt x="25800" y="23733"/>
                </a:cubicBezTo>
                <a:lnTo>
                  <a:pt x="4306" y="21600"/>
                </a:lnTo>
                <a:close/>
              </a:path>
            </a:pathLst>
          </a:custGeom>
          <a:noFill/>
          <a:ln w="9525">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sp macro="" textlink="">
        <xdr:nvSpPr>
          <xdr:cNvPr id="6" name="AutoShape 22"/>
          <xdr:cNvSpPr>
            <a:spLocks/>
          </xdr:cNvSpPr>
        </xdr:nvSpPr>
        <xdr:spPr bwMode="auto">
          <a:xfrm>
            <a:off x="1021" y="1576"/>
            <a:ext cx="146" cy="24"/>
          </a:xfrm>
          <a:prstGeom prst="callout2">
            <a:avLst>
              <a:gd name="adj1" fmla="val 50000"/>
              <a:gd name="adj2" fmla="val -5556"/>
              <a:gd name="adj3" fmla="val 50000"/>
              <a:gd name="adj4" fmla="val -22222"/>
              <a:gd name="adj5" fmla="val -491667"/>
              <a:gd name="adj6" fmla="val -35417"/>
            </a:avLst>
          </a:prstGeom>
          <a:solidFill>
            <a:srgbClr val="FFFFFF"/>
          </a:solidFill>
          <a:ln w="9525">
            <a:solidFill>
              <a:srgbClr val="969696"/>
            </a:solidFill>
            <a:miter lim="800000"/>
            <a:headEnd/>
            <a:tailEnd/>
          </a:ln>
        </xdr:spPr>
        <xdr:txBody>
          <a:bodyPr vertOverflow="clip" wrap="square" lIns="36576" tIns="27432" rIns="0" bIns="0" anchor="t" upright="1"/>
          <a:lstStyle/>
          <a:p>
            <a:pPr algn="l" rtl="0">
              <a:defRPr sz="1000"/>
            </a:pPr>
            <a:r>
              <a:rPr lang="en-US" sz="1400" b="1" i="0" strike="noStrike">
                <a:solidFill>
                  <a:srgbClr val="000000"/>
                </a:solidFill>
                <a:latin typeface="Arial"/>
                <a:cs typeface="Arial"/>
              </a:rPr>
              <a:t>Disposal Orbit</a:t>
            </a:r>
          </a:p>
        </xdr:txBody>
      </xdr:sp>
      <xdr:sp macro="" textlink="">
        <xdr:nvSpPr>
          <xdr:cNvPr id="7" name="AutoShape 23"/>
          <xdr:cNvSpPr>
            <a:spLocks/>
          </xdr:cNvSpPr>
        </xdr:nvSpPr>
        <xdr:spPr bwMode="auto">
          <a:xfrm>
            <a:off x="1104" y="1231"/>
            <a:ext cx="177" cy="24"/>
          </a:xfrm>
          <a:prstGeom prst="callout2">
            <a:avLst>
              <a:gd name="adj1" fmla="val 50000"/>
              <a:gd name="adj2" fmla="val -4519"/>
              <a:gd name="adj3" fmla="val 50000"/>
              <a:gd name="adj4" fmla="val -13560"/>
              <a:gd name="adj5" fmla="val 179167"/>
              <a:gd name="adj6" fmla="val -21468"/>
            </a:avLst>
          </a:prstGeom>
          <a:solidFill>
            <a:srgbClr val="FFFFFF"/>
          </a:solidFill>
          <a:ln w="9525">
            <a:solidFill>
              <a:srgbClr val="969696"/>
            </a:solidFill>
            <a:miter lim="800000"/>
            <a:headEnd/>
            <a:tailEnd/>
          </a:ln>
        </xdr:spPr>
        <xdr:txBody>
          <a:bodyPr vertOverflow="clip" wrap="square" lIns="36576" tIns="27432" rIns="0" bIns="0" anchor="t" upright="1"/>
          <a:lstStyle/>
          <a:p>
            <a:pPr algn="l" rtl="0">
              <a:defRPr sz="1000"/>
            </a:pPr>
            <a:r>
              <a:rPr lang="en-US" sz="1400" b="1" i="0" strike="noStrike">
                <a:solidFill>
                  <a:srgbClr val="000000"/>
                </a:solidFill>
                <a:latin typeface="Arial"/>
                <a:cs typeface="Arial"/>
              </a:rPr>
              <a:t>Operational Orbit</a:t>
            </a:r>
          </a:p>
        </xdr:txBody>
      </xdr:sp>
      <xdr:sp macro="" textlink="">
        <xdr:nvSpPr>
          <xdr:cNvPr id="8" name="Oval 24"/>
          <xdr:cNvSpPr>
            <a:spLocks noChangeArrowheads="1"/>
          </xdr:cNvSpPr>
        </xdr:nvSpPr>
        <xdr:spPr bwMode="auto">
          <a:xfrm>
            <a:off x="1162" y="1305"/>
            <a:ext cx="15" cy="17"/>
          </a:xfrm>
          <a:prstGeom prst="ellipse">
            <a:avLst/>
          </a:prstGeom>
          <a:solidFill>
            <a:srgbClr val="FFFFFF"/>
          </a:solidFill>
          <a:ln w="9525">
            <a:round/>
            <a:headEnd/>
            <a:tailEnd/>
          </a:ln>
          <a:scene3d>
            <a:camera prst="legacyPerspectiveFront">
              <a:rot lat="18900000" lon="600000" rev="0"/>
            </a:camera>
            <a:lightRig rig="legacyFlat4" dir="b"/>
          </a:scene3d>
          <a:sp3d extrusionH="100000" prstMaterial="legacyMetal">
            <a:bevelT w="13500" h="13500" prst="angle"/>
            <a:bevelB w="13500" h="13500" prst="angle"/>
            <a:extrusionClr>
              <a:srgbClr val="FFFFFF"/>
            </a:extrusionClr>
          </a:sp3d>
        </xdr:spPr>
        <xdr:txBody>
          <a:bodyPr rtlCol="0"/>
          <a:lstStyle/>
          <a:p>
            <a:pPr algn="ctr"/>
            <a:endParaRPr lang="en-US"/>
          </a:p>
        </xdr:txBody>
      </xdr:sp>
    </xdr:grpSp>
    <xdr:clientData/>
  </xdr:twoCellAnchor>
  <xdr:twoCellAnchor editAs="absolute">
    <xdr:from>
      <xdr:col>11</xdr:col>
      <xdr:colOff>98425</xdr:colOff>
      <xdr:row>2</xdr:row>
      <xdr:rowOff>25400</xdr:rowOff>
    </xdr:from>
    <xdr:to>
      <xdr:col>15</xdr:col>
      <xdr:colOff>9525</xdr:colOff>
      <xdr:row>19</xdr:row>
      <xdr:rowOff>139700</xdr:rowOff>
    </xdr:to>
    <xdr:grpSp>
      <xdr:nvGrpSpPr>
        <xdr:cNvPr id="9" name="Group 36"/>
        <xdr:cNvGrpSpPr>
          <a:grpSpLocks/>
        </xdr:cNvGrpSpPr>
      </xdr:nvGrpSpPr>
      <xdr:grpSpPr bwMode="auto">
        <a:xfrm>
          <a:off x="8223250" y="520700"/>
          <a:ext cx="3502025" cy="3305175"/>
          <a:chOff x="974" y="15"/>
          <a:chExt cx="369" cy="348"/>
        </a:xfrm>
      </xdr:grpSpPr>
      <xdr:sp macro="" textlink="">
        <xdr:nvSpPr>
          <xdr:cNvPr id="10" name="Rectangle 16"/>
          <xdr:cNvSpPr>
            <a:spLocks noChangeArrowheads="1"/>
          </xdr:cNvSpPr>
        </xdr:nvSpPr>
        <xdr:spPr bwMode="auto">
          <a:xfrm>
            <a:off x="974" y="15"/>
            <a:ext cx="369" cy="348"/>
          </a:xfrm>
          <a:prstGeom prst="rect">
            <a:avLst/>
          </a:prstGeom>
          <a:solidFill>
            <a:srgbClr val="FFFFFF"/>
          </a:solidFill>
          <a:ln w="9525">
            <a:solidFill>
              <a:srgbClr val="000000"/>
            </a:solidFill>
            <a:miter lim="800000"/>
            <a:headEnd/>
            <a:tailEnd/>
          </a:ln>
        </xdr:spPr>
        <xdr:txBody>
          <a:bodyPr rtlCol="0"/>
          <a:lstStyle/>
          <a:p>
            <a:pPr algn="ctr"/>
            <a:endParaRPr lang="en-US"/>
          </a:p>
        </xdr:txBody>
      </xdr:sp>
      <xdr:sp macro="" textlink="">
        <xdr:nvSpPr>
          <xdr:cNvPr id="11" name="Oval 27"/>
          <xdr:cNvSpPr>
            <a:spLocks noChangeArrowheads="1"/>
          </xdr:cNvSpPr>
        </xdr:nvSpPr>
        <xdr:spPr bwMode="auto">
          <a:xfrm>
            <a:off x="988" y="66"/>
            <a:ext cx="335" cy="282"/>
          </a:xfrm>
          <a:prstGeom prst="ellipse">
            <a:avLst/>
          </a:prstGeom>
          <a:noFill/>
          <a:ln w="19050">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sp macro="" textlink="">
        <xdr:nvSpPr>
          <xdr:cNvPr id="12" name="Oval 28"/>
          <xdr:cNvSpPr>
            <a:spLocks noChangeArrowheads="1"/>
          </xdr:cNvSpPr>
        </xdr:nvSpPr>
        <xdr:spPr bwMode="auto">
          <a:xfrm>
            <a:off x="1062" y="140"/>
            <a:ext cx="156" cy="137"/>
          </a:xfrm>
          <a:prstGeom prst="ellipse">
            <a:avLst/>
          </a:prstGeom>
          <a:noFill/>
          <a:ln w="9525">
            <a:solidFill>
              <a:srgbClr val="0000FF"/>
            </a:solidFill>
            <a:round/>
            <a:headEnd/>
            <a:tailEnd/>
          </a:ln>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sp macro="" textlink="">
        <xdr:nvSpPr>
          <xdr:cNvPr id="13" name="Arc 29"/>
          <xdr:cNvSpPr>
            <a:spLocks/>
          </xdr:cNvSpPr>
        </xdr:nvSpPr>
        <xdr:spPr bwMode="auto">
          <a:xfrm flipH="1" flipV="1">
            <a:off x="1062" y="203"/>
            <a:ext cx="260" cy="96"/>
          </a:xfrm>
          <a:custGeom>
            <a:avLst/>
            <a:gdLst>
              <a:gd name="T0" fmla="*/ 0 w 43200"/>
              <a:gd name="T1" fmla="*/ 0 h 24088"/>
              <a:gd name="T2" fmla="*/ 0 w 43200"/>
              <a:gd name="T3" fmla="*/ 0 h 24088"/>
              <a:gd name="T4" fmla="*/ 0 w 43200"/>
              <a:gd name="T5" fmla="*/ 0 h 24088"/>
              <a:gd name="T6" fmla="*/ 0 60000 65536"/>
              <a:gd name="T7" fmla="*/ 0 60000 65536"/>
              <a:gd name="T8" fmla="*/ 0 60000 65536"/>
              <a:gd name="T9" fmla="*/ 0 w 43200"/>
              <a:gd name="T10" fmla="*/ 0 h 24088"/>
              <a:gd name="T11" fmla="*/ 43200 w 43200"/>
              <a:gd name="T12" fmla="*/ 24088 h 24088"/>
            </a:gdLst>
            <a:ahLst/>
            <a:cxnLst>
              <a:cxn ang="T6">
                <a:pos x="T0" y="T1"/>
              </a:cxn>
              <a:cxn ang="T7">
                <a:pos x="T2" y="T3"/>
              </a:cxn>
              <a:cxn ang="T8">
                <a:pos x="T4" y="T5"/>
              </a:cxn>
            </a:cxnLst>
            <a:rect l="T9" t="T10" r="T11" b="T12"/>
            <a:pathLst>
              <a:path w="43200" h="24088" fill="none" extrusionOk="0">
                <a:moveTo>
                  <a:pt x="143" y="24088"/>
                </a:moveTo>
                <a:cubicBezTo>
                  <a:pt x="48" y="23262"/>
                  <a:pt x="0" y="22431"/>
                  <a:pt x="0" y="21600"/>
                </a:cubicBezTo>
                <a:cubicBezTo>
                  <a:pt x="0" y="9670"/>
                  <a:pt x="9670" y="0"/>
                  <a:pt x="21600" y="0"/>
                </a:cubicBezTo>
                <a:cubicBezTo>
                  <a:pt x="33529" y="0"/>
                  <a:pt x="43200" y="9670"/>
                  <a:pt x="43200" y="21600"/>
                </a:cubicBezTo>
                <a:cubicBezTo>
                  <a:pt x="43200" y="22312"/>
                  <a:pt x="43164" y="23024"/>
                  <a:pt x="43094" y="23733"/>
                </a:cubicBezTo>
              </a:path>
              <a:path w="43200" h="24088" stroke="0" extrusionOk="0">
                <a:moveTo>
                  <a:pt x="143" y="24088"/>
                </a:moveTo>
                <a:cubicBezTo>
                  <a:pt x="48" y="23262"/>
                  <a:pt x="0" y="22431"/>
                  <a:pt x="0" y="21600"/>
                </a:cubicBezTo>
                <a:cubicBezTo>
                  <a:pt x="0" y="9670"/>
                  <a:pt x="9670" y="0"/>
                  <a:pt x="21600" y="0"/>
                </a:cubicBezTo>
                <a:cubicBezTo>
                  <a:pt x="33529" y="0"/>
                  <a:pt x="43200" y="9670"/>
                  <a:pt x="43200" y="21600"/>
                </a:cubicBezTo>
                <a:cubicBezTo>
                  <a:pt x="43200" y="22312"/>
                  <a:pt x="43164" y="23024"/>
                  <a:pt x="43094" y="23733"/>
                </a:cubicBezTo>
                <a:lnTo>
                  <a:pt x="21600" y="21600"/>
                </a:lnTo>
                <a:close/>
              </a:path>
            </a:pathLst>
          </a:custGeom>
          <a:noFill/>
          <a:ln w="9525">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sp macro="" textlink="">
        <xdr:nvSpPr>
          <xdr:cNvPr id="14" name="AutoShape 30"/>
          <xdr:cNvSpPr>
            <a:spLocks/>
          </xdr:cNvSpPr>
        </xdr:nvSpPr>
        <xdr:spPr bwMode="auto">
          <a:xfrm>
            <a:off x="1151" y="105"/>
            <a:ext cx="100" cy="24"/>
          </a:xfrm>
          <a:prstGeom prst="callout2">
            <a:avLst>
              <a:gd name="adj1" fmla="val 50000"/>
              <a:gd name="adj2" fmla="val -8000"/>
              <a:gd name="adj3" fmla="val 50000"/>
              <a:gd name="adj4" fmla="val -45000"/>
              <a:gd name="adj5" fmla="val 208333"/>
              <a:gd name="adj6" fmla="val -63000"/>
            </a:avLst>
          </a:prstGeom>
          <a:solidFill>
            <a:srgbClr val="FFFFFF"/>
          </a:solidFill>
          <a:ln w="9525">
            <a:solidFill>
              <a:srgbClr val="969696"/>
            </a:solidFill>
            <a:miter lim="800000"/>
            <a:headEnd/>
            <a:tailEnd/>
          </a:ln>
        </xdr:spPr>
        <xdr:txBody>
          <a:bodyPr vertOverflow="clip" wrap="square" lIns="36576" tIns="27432" rIns="0" bIns="0" anchor="t" upright="1"/>
          <a:lstStyle/>
          <a:p>
            <a:pPr algn="l" rtl="0">
              <a:defRPr sz="1000"/>
            </a:pPr>
            <a:r>
              <a:rPr lang="en-US" sz="1400" b="1" i="0" strike="noStrike">
                <a:solidFill>
                  <a:srgbClr val="000000"/>
                </a:solidFill>
                <a:latin typeface="Arial"/>
                <a:cs typeface="Arial"/>
              </a:rPr>
              <a:t>Low Orbit</a:t>
            </a:r>
          </a:p>
        </xdr:txBody>
      </xdr:sp>
      <xdr:sp macro="" textlink="">
        <xdr:nvSpPr>
          <xdr:cNvPr id="15" name="AutoShape 31"/>
          <xdr:cNvSpPr>
            <a:spLocks/>
          </xdr:cNvSpPr>
        </xdr:nvSpPr>
        <xdr:spPr bwMode="auto">
          <a:xfrm>
            <a:off x="1147" y="21"/>
            <a:ext cx="177" cy="25"/>
          </a:xfrm>
          <a:prstGeom prst="callout2">
            <a:avLst>
              <a:gd name="adj1" fmla="val 50000"/>
              <a:gd name="adj2" fmla="val -4519"/>
              <a:gd name="adj3" fmla="val 50000"/>
              <a:gd name="adj4" fmla="val -13560"/>
              <a:gd name="adj5" fmla="val 179167"/>
              <a:gd name="adj6" fmla="val -21468"/>
            </a:avLst>
          </a:prstGeom>
          <a:solidFill>
            <a:srgbClr val="FFFFFF"/>
          </a:solidFill>
          <a:ln w="9525">
            <a:solidFill>
              <a:srgbClr val="969696"/>
            </a:solidFill>
            <a:miter lim="800000"/>
            <a:headEnd/>
            <a:tailEnd/>
          </a:ln>
        </xdr:spPr>
        <xdr:txBody>
          <a:bodyPr vertOverflow="clip" wrap="square" lIns="36576" tIns="27432" rIns="0" bIns="0" anchor="t" upright="1"/>
          <a:lstStyle/>
          <a:p>
            <a:pPr algn="l" rtl="0">
              <a:defRPr sz="1000"/>
            </a:pPr>
            <a:r>
              <a:rPr lang="en-US" sz="1400" b="1" i="0" strike="noStrike">
                <a:solidFill>
                  <a:srgbClr val="000000"/>
                </a:solidFill>
                <a:latin typeface="Arial"/>
                <a:cs typeface="Arial"/>
              </a:rPr>
              <a:t>High Orbit</a:t>
            </a:r>
          </a:p>
        </xdr:txBody>
      </xdr:sp>
      <xdr:sp macro="" textlink="">
        <xdr:nvSpPr>
          <xdr:cNvPr id="16" name="Oval 32"/>
          <xdr:cNvSpPr>
            <a:spLocks noChangeArrowheads="1"/>
          </xdr:cNvSpPr>
        </xdr:nvSpPr>
        <xdr:spPr bwMode="auto">
          <a:xfrm>
            <a:off x="1313" y="178"/>
            <a:ext cx="15" cy="17"/>
          </a:xfrm>
          <a:prstGeom prst="ellipse">
            <a:avLst/>
          </a:prstGeom>
          <a:solidFill>
            <a:srgbClr val="FFFFFF"/>
          </a:solidFill>
          <a:ln w="9525">
            <a:round/>
            <a:headEnd/>
            <a:tailEnd/>
          </a:ln>
          <a:scene3d>
            <a:camera prst="legacyPerspectiveFront">
              <a:rot lat="18900000" lon="600000" rev="0"/>
            </a:camera>
            <a:lightRig rig="legacyFlat4" dir="b"/>
          </a:scene3d>
          <a:sp3d extrusionH="100000" prstMaterial="legacyMetal">
            <a:bevelT w="13500" h="13500" prst="angle"/>
            <a:bevelB w="13500" h="13500" prst="angle"/>
            <a:extrusionClr>
              <a:srgbClr val="FFFFFF"/>
            </a:extrusionClr>
          </a:sp3d>
        </xdr:spPr>
        <xdr:txBody>
          <a:bodyPr rtlCol="0"/>
          <a:lstStyle/>
          <a:p>
            <a:pPr algn="ctr"/>
            <a:endParaRPr lang="en-US"/>
          </a:p>
        </xdr:txBody>
      </xdr:sp>
      <xdr:sp macro="" textlink="">
        <xdr:nvSpPr>
          <xdr:cNvPr id="17" name="AutoShape 33"/>
          <xdr:cNvSpPr>
            <a:spLocks/>
          </xdr:cNvSpPr>
        </xdr:nvSpPr>
        <xdr:spPr bwMode="auto">
          <a:xfrm>
            <a:off x="1067" y="302"/>
            <a:ext cx="141" cy="24"/>
          </a:xfrm>
          <a:prstGeom prst="callout2">
            <a:avLst>
              <a:gd name="adj1" fmla="val 50000"/>
              <a:gd name="adj2" fmla="val 105676"/>
              <a:gd name="adj3" fmla="val 50000"/>
              <a:gd name="adj4" fmla="val 116310"/>
              <a:gd name="adj5" fmla="val -37500"/>
              <a:gd name="adj6" fmla="val 121278"/>
            </a:avLst>
          </a:prstGeom>
          <a:solidFill>
            <a:srgbClr val="FFFFFF"/>
          </a:solidFill>
          <a:ln w="9525">
            <a:solidFill>
              <a:srgbClr val="969696"/>
            </a:solidFill>
            <a:miter lim="800000"/>
            <a:headEnd/>
            <a:tailEnd/>
          </a:ln>
        </xdr:spPr>
        <xdr:txBody>
          <a:bodyPr vertOverflow="clip" wrap="square" lIns="36576" tIns="27432" rIns="0" bIns="0" anchor="t" upright="1"/>
          <a:lstStyle/>
          <a:p>
            <a:pPr algn="l" rtl="0">
              <a:defRPr sz="1000"/>
            </a:pPr>
            <a:r>
              <a:rPr lang="en-US" sz="1400" b="1" i="0" strike="noStrike">
                <a:solidFill>
                  <a:srgbClr val="000000"/>
                </a:solidFill>
                <a:latin typeface="Arial"/>
                <a:cs typeface="Arial"/>
              </a:rPr>
              <a:t>Transfer Orbit</a:t>
            </a:r>
          </a:p>
        </xdr:txBody>
      </xdr:sp>
      <xdr:sp macro="" textlink="">
        <xdr:nvSpPr>
          <xdr:cNvPr id="18" name="AutoShape 34"/>
          <xdr:cNvSpPr>
            <a:spLocks/>
          </xdr:cNvSpPr>
        </xdr:nvSpPr>
        <xdr:spPr bwMode="auto">
          <a:xfrm>
            <a:off x="1006" y="220"/>
            <a:ext cx="30" cy="25"/>
          </a:xfrm>
          <a:prstGeom prst="callout2">
            <a:avLst>
              <a:gd name="adj1" fmla="val 50000"/>
              <a:gd name="adj2" fmla="val 126667"/>
              <a:gd name="adj3" fmla="val 50000"/>
              <a:gd name="adj4" fmla="val 163333"/>
              <a:gd name="adj5" fmla="val -25000"/>
              <a:gd name="adj6" fmla="val 180000"/>
            </a:avLst>
          </a:prstGeom>
          <a:solidFill>
            <a:srgbClr val="FFFFFF"/>
          </a:solidFill>
          <a:ln w="9525">
            <a:solidFill>
              <a:srgbClr val="969696"/>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Symbol"/>
              </a:rPr>
              <a:t>D</a:t>
            </a:r>
            <a:r>
              <a:rPr lang="en-US" sz="1000" b="1" i="0" strike="noStrike">
                <a:solidFill>
                  <a:srgbClr val="000000"/>
                </a:solidFill>
                <a:latin typeface="Arial"/>
                <a:cs typeface="Arial"/>
              </a:rPr>
              <a:t>V</a:t>
            </a:r>
            <a:r>
              <a:rPr lang="en-US" sz="1000" b="1" i="0" strike="noStrike" baseline="-25000">
                <a:solidFill>
                  <a:srgbClr val="000000"/>
                </a:solidFill>
                <a:latin typeface="Arial"/>
                <a:cs typeface="Arial"/>
              </a:rPr>
              <a:t>1</a:t>
            </a:r>
          </a:p>
        </xdr:txBody>
      </xdr:sp>
      <xdr:sp macro="" textlink="">
        <xdr:nvSpPr>
          <xdr:cNvPr id="19" name="AutoShape 35"/>
          <xdr:cNvSpPr>
            <a:spLocks/>
          </xdr:cNvSpPr>
        </xdr:nvSpPr>
        <xdr:spPr bwMode="auto">
          <a:xfrm>
            <a:off x="1241" y="213"/>
            <a:ext cx="29" cy="25"/>
          </a:xfrm>
          <a:prstGeom prst="callout2">
            <a:avLst>
              <a:gd name="adj1" fmla="val 50000"/>
              <a:gd name="adj2" fmla="val 126667"/>
              <a:gd name="adj3" fmla="val 50000"/>
              <a:gd name="adj4" fmla="val 226667"/>
              <a:gd name="adj5" fmla="val -33333"/>
              <a:gd name="adj6" fmla="val 273333"/>
            </a:avLst>
          </a:prstGeom>
          <a:solidFill>
            <a:srgbClr val="FFFFFF"/>
          </a:solidFill>
          <a:ln w="9525">
            <a:solidFill>
              <a:srgbClr val="969696"/>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Symbol"/>
              </a:rPr>
              <a:t>D</a:t>
            </a:r>
            <a:r>
              <a:rPr lang="en-US" sz="1000" b="1" i="0" strike="noStrike">
                <a:solidFill>
                  <a:srgbClr val="000000"/>
                </a:solidFill>
                <a:latin typeface="Arial"/>
                <a:cs typeface="Arial"/>
              </a:rPr>
              <a:t>V</a:t>
            </a:r>
            <a:r>
              <a:rPr lang="en-US" sz="1000" b="1" i="0" strike="noStrike" baseline="-25000">
                <a:solidFill>
                  <a:srgbClr val="000000"/>
                </a:solidFill>
                <a:latin typeface="Arial"/>
                <a:cs typeface="Arial"/>
              </a:rPr>
              <a:t>2</a:t>
            </a:r>
          </a:p>
        </xdr:txBody>
      </xdr:sp>
    </xdr:grpSp>
    <xdr:clientData/>
  </xdr:twoCellAnchor>
  <mc:AlternateContent xmlns:mc="http://schemas.openxmlformats.org/markup-compatibility/2006">
    <mc:Choice xmlns:a14="http://schemas.microsoft.com/office/drawing/2010/main" Requires="a14">
      <xdr:twoCellAnchor>
        <xdr:from>
          <xdr:col>11</xdr:col>
          <xdr:colOff>1266825</xdr:colOff>
          <xdr:row>8</xdr:row>
          <xdr:rowOff>152400</xdr:rowOff>
        </xdr:from>
        <xdr:to>
          <xdr:col>12</xdr:col>
          <xdr:colOff>266700</xdr:colOff>
          <xdr:row>14</xdr:row>
          <xdr:rowOff>85725</xdr:rowOff>
        </xdr:to>
        <xdr:sp macro="" textlink="">
          <xdr:nvSpPr>
            <xdr:cNvPr id="377857" name="Object 1" hidden="1">
              <a:extLst>
                <a:ext uri="{63B3BB69-23CF-44E3-9099-C40C66FF867C}">
                  <a14:compatExt spid="_x0000_s377857"/>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1038225</xdr:colOff>
          <xdr:row>140</xdr:row>
          <xdr:rowOff>47625</xdr:rowOff>
        </xdr:from>
        <xdr:to>
          <xdr:col>12</xdr:col>
          <xdr:colOff>9525</xdr:colOff>
          <xdr:row>146</xdr:row>
          <xdr:rowOff>85725</xdr:rowOff>
        </xdr:to>
        <xdr:sp macro="" textlink="">
          <xdr:nvSpPr>
            <xdr:cNvPr id="377858" name="Object 2" hidden="1">
              <a:extLst>
                <a:ext uri="{63B3BB69-23CF-44E3-9099-C40C66FF867C}">
                  <a14:compatExt spid="_x0000_s377858"/>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5</xdr:col>
      <xdr:colOff>133105</xdr:colOff>
      <xdr:row>12</xdr:row>
      <xdr:rowOff>108690</xdr:rowOff>
    </xdr:from>
    <xdr:to>
      <xdr:col>14</xdr:col>
      <xdr:colOff>199292</xdr:colOff>
      <xdr:row>37</xdr:row>
      <xdr:rowOff>61066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1365250</xdr:colOff>
      <xdr:row>34</xdr:row>
      <xdr:rowOff>72513</xdr:rowOff>
    </xdr:from>
    <xdr:to>
      <xdr:col>15</xdr:col>
      <xdr:colOff>57150</xdr:colOff>
      <xdr:row>54</xdr:row>
      <xdr:rowOff>62989</xdr:rowOff>
    </xdr:to>
    <xdr:graphicFrame macro="">
      <xdr:nvGraphicFramePr>
        <xdr:cNvPr id="2"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59</xdr:row>
      <xdr:rowOff>177800</xdr:rowOff>
    </xdr:from>
    <xdr:to>
      <xdr:col>16</xdr:col>
      <xdr:colOff>711200</xdr:colOff>
      <xdr:row>80</xdr:row>
      <xdr:rowOff>25400</xdr:rowOff>
    </xdr:to>
    <xdr:graphicFrame macro="">
      <xdr:nvGraphicFramePr>
        <xdr:cNvPr id="3"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81</xdr:row>
      <xdr:rowOff>0</xdr:rowOff>
    </xdr:from>
    <xdr:to>
      <xdr:col>17</xdr:col>
      <xdr:colOff>0</xdr:colOff>
      <xdr:row>101</xdr:row>
      <xdr:rowOff>38100</xdr:rowOff>
    </xdr:to>
    <xdr:graphicFrame macro="">
      <xdr:nvGraphicFramePr>
        <xdr:cNvPr id="4" name="Chart 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1000125</xdr:colOff>
          <xdr:row>17</xdr:row>
          <xdr:rowOff>0</xdr:rowOff>
        </xdr:from>
        <xdr:to>
          <xdr:col>8</xdr:col>
          <xdr:colOff>9525</xdr:colOff>
          <xdr:row>18</xdr:row>
          <xdr:rowOff>0</xdr:rowOff>
        </xdr:to>
        <xdr:sp macro="" textlink="">
          <xdr:nvSpPr>
            <xdr:cNvPr id="385028" name="Group Box 4" hidden="1">
              <a:extLst>
                <a:ext uri="{63B3BB69-23CF-44E3-9099-C40C66FF867C}">
                  <a14:compatExt spid="_x0000_s38502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7</xdr:col>
      <xdr:colOff>38100</xdr:colOff>
      <xdr:row>105</xdr:row>
      <xdr:rowOff>25400</xdr:rowOff>
    </xdr:from>
    <xdr:to>
      <xdr:col>17</xdr:col>
      <xdr:colOff>38100</xdr:colOff>
      <xdr:row>125</xdr:row>
      <xdr:rowOff>63500</xdr:rowOff>
    </xdr:to>
    <xdr:graphicFrame macro="">
      <xdr:nvGraphicFramePr>
        <xdr:cNvPr id="9" name="Chart 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25</xdr:col>
          <xdr:colOff>257175</xdr:colOff>
          <xdr:row>20</xdr:row>
          <xdr:rowOff>104775</xdr:rowOff>
        </xdr:from>
        <xdr:to>
          <xdr:col>26</xdr:col>
          <xdr:colOff>371475</xdr:colOff>
          <xdr:row>22</xdr:row>
          <xdr:rowOff>123825</xdr:rowOff>
        </xdr:to>
        <xdr:sp macro="" textlink="">
          <xdr:nvSpPr>
            <xdr:cNvPr id="385029" name="Button 5" hidden="1">
              <a:extLst>
                <a:ext uri="{63B3BB69-23CF-44E3-9099-C40C66FF867C}">
                  <a14:compatExt spid="_x0000_s385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 Table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257175</xdr:colOff>
          <xdr:row>16</xdr:row>
          <xdr:rowOff>104775</xdr:rowOff>
        </xdr:from>
        <xdr:to>
          <xdr:col>28</xdr:col>
          <xdr:colOff>19050</xdr:colOff>
          <xdr:row>18</xdr:row>
          <xdr:rowOff>123825</xdr:rowOff>
        </xdr:to>
        <xdr:sp macro="" textlink="">
          <xdr:nvSpPr>
            <xdr:cNvPr id="385030" name="Button 6" hidden="1">
              <a:extLst>
                <a:ext uri="{63B3BB69-23CF-44E3-9099-C40C66FF867C}">
                  <a14:compatExt spid="_x0000_s385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Input Output Table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971550</xdr:colOff>
          <xdr:row>16</xdr:row>
          <xdr:rowOff>190500</xdr:rowOff>
        </xdr:from>
        <xdr:to>
          <xdr:col>6</xdr:col>
          <xdr:colOff>1314450</xdr:colOff>
          <xdr:row>18</xdr:row>
          <xdr:rowOff>19050</xdr:rowOff>
        </xdr:to>
        <xdr:sp macro="" textlink="">
          <xdr:nvSpPr>
            <xdr:cNvPr id="385046" name="Option Button 22" descr="LOW" hidden="1">
              <a:extLst>
                <a:ext uri="{63B3BB69-23CF-44E3-9099-C40C66FF867C}">
                  <a14:compatExt spid="_x0000_s385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1381125</xdr:colOff>
          <xdr:row>16</xdr:row>
          <xdr:rowOff>200025</xdr:rowOff>
        </xdr:from>
        <xdr:to>
          <xdr:col>7</xdr:col>
          <xdr:colOff>247650</xdr:colOff>
          <xdr:row>18</xdr:row>
          <xdr:rowOff>19050</xdr:rowOff>
        </xdr:to>
        <xdr:sp macro="" textlink="">
          <xdr:nvSpPr>
            <xdr:cNvPr id="385047" name="Option Button 23" hidden="1">
              <a:extLst>
                <a:ext uri="{63B3BB69-23CF-44E3-9099-C40C66FF867C}">
                  <a14:compatExt spid="_x0000_s385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AVG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16</xdr:row>
          <xdr:rowOff>200025</xdr:rowOff>
        </xdr:from>
        <xdr:to>
          <xdr:col>7</xdr:col>
          <xdr:colOff>638175</xdr:colOff>
          <xdr:row>18</xdr:row>
          <xdr:rowOff>19050</xdr:rowOff>
        </xdr:to>
        <xdr:sp macro="" textlink="">
          <xdr:nvSpPr>
            <xdr:cNvPr id="385048" name="Option Button 24" hidden="1">
              <a:extLst>
                <a:ext uri="{63B3BB69-23CF-44E3-9099-C40C66FF867C}">
                  <a14:compatExt spid="_x0000_s385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11</xdr:col>
      <xdr:colOff>3175</xdr:colOff>
      <xdr:row>132</xdr:row>
      <xdr:rowOff>63500</xdr:rowOff>
    </xdr:from>
    <xdr:to>
      <xdr:col>14</xdr:col>
      <xdr:colOff>215900</xdr:colOff>
      <xdr:row>154</xdr:row>
      <xdr:rowOff>25400</xdr:rowOff>
    </xdr:to>
    <xdr:grpSp>
      <xdr:nvGrpSpPr>
        <xdr:cNvPr id="2" name="Group 17"/>
        <xdr:cNvGrpSpPr>
          <a:grpSpLocks/>
        </xdr:cNvGrpSpPr>
      </xdr:nvGrpSpPr>
      <xdr:grpSpPr bwMode="auto">
        <a:xfrm>
          <a:off x="8128000" y="22409150"/>
          <a:ext cx="3279775" cy="3524250"/>
          <a:chOff x="925" y="1231"/>
          <a:chExt cx="356" cy="369"/>
        </a:xfrm>
      </xdr:grpSpPr>
      <xdr:sp macro="" textlink="">
        <xdr:nvSpPr>
          <xdr:cNvPr id="3" name="Oval 19"/>
          <xdr:cNvSpPr>
            <a:spLocks noChangeArrowheads="1"/>
          </xdr:cNvSpPr>
        </xdr:nvSpPr>
        <xdr:spPr bwMode="auto">
          <a:xfrm>
            <a:off x="925" y="1275"/>
            <a:ext cx="285" cy="282"/>
          </a:xfrm>
          <a:prstGeom prst="ellipse">
            <a:avLst/>
          </a:prstGeom>
          <a:noFill/>
          <a:ln w="19050">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sp macro="" textlink="">
        <xdr:nvSpPr>
          <xdr:cNvPr id="4" name="Oval 20"/>
          <xdr:cNvSpPr>
            <a:spLocks noChangeArrowheads="1"/>
          </xdr:cNvSpPr>
        </xdr:nvSpPr>
        <xdr:spPr bwMode="auto">
          <a:xfrm>
            <a:off x="1019" y="1349"/>
            <a:ext cx="191" cy="137"/>
          </a:xfrm>
          <a:prstGeom prst="ellipse">
            <a:avLst/>
          </a:prstGeom>
          <a:noFill/>
          <a:ln w="9525">
            <a:solidFill>
              <a:srgbClr val="0000FF"/>
            </a:solidFill>
            <a:round/>
            <a:headEnd/>
            <a:tailEnd/>
          </a:ln>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sp macro="" textlink="">
        <xdr:nvSpPr>
          <xdr:cNvPr id="5" name="Arc 21"/>
          <xdr:cNvSpPr>
            <a:spLocks/>
          </xdr:cNvSpPr>
        </xdr:nvSpPr>
        <xdr:spPr bwMode="auto">
          <a:xfrm flipH="1" flipV="1">
            <a:off x="926" y="1411"/>
            <a:ext cx="145" cy="60"/>
          </a:xfrm>
          <a:custGeom>
            <a:avLst/>
            <a:gdLst>
              <a:gd name="T0" fmla="*/ 0 w 25906"/>
              <a:gd name="T1" fmla="*/ 0 h 23733"/>
              <a:gd name="T2" fmla="*/ 0 w 25906"/>
              <a:gd name="T3" fmla="*/ 0 h 23733"/>
              <a:gd name="T4" fmla="*/ 0 w 25906"/>
              <a:gd name="T5" fmla="*/ 0 h 23733"/>
              <a:gd name="T6" fmla="*/ 0 60000 65536"/>
              <a:gd name="T7" fmla="*/ 0 60000 65536"/>
              <a:gd name="T8" fmla="*/ 0 60000 65536"/>
              <a:gd name="T9" fmla="*/ 0 w 25906"/>
              <a:gd name="T10" fmla="*/ 0 h 23733"/>
              <a:gd name="T11" fmla="*/ 25906 w 25906"/>
              <a:gd name="T12" fmla="*/ 23733 h 23733"/>
            </a:gdLst>
            <a:ahLst/>
            <a:cxnLst>
              <a:cxn ang="T6">
                <a:pos x="T0" y="T1"/>
              </a:cxn>
              <a:cxn ang="T7">
                <a:pos x="T2" y="T3"/>
              </a:cxn>
              <a:cxn ang="T8">
                <a:pos x="T4" y="T5"/>
              </a:cxn>
            </a:cxnLst>
            <a:rect l="T9" t="T10" r="T11" b="T12"/>
            <a:pathLst>
              <a:path w="25906" h="23733" fill="none" extrusionOk="0">
                <a:moveTo>
                  <a:pt x="-1" y="433"/>
                </a:moveTo>
                <a:cubicBezTo>
                  <a:pt x="1417" y="145"/>
                  <a:pt x="2859" y="-1"/>
                  <a:pt x="4306" y="0"/>
                </a:cubicBezTo>
                <a:cubicBezTo>
                  <a:pt x="16235" y="0"/>
                  <a:pt x="25906" y="9670"/>
                  <a:pt x="25906" y="21600"/>
                </a:cubicBezTo>
                <a:cubicBezTo>
                  <a:pt x="25906" y="22312"/>
                  <a:pt x="25870" y="23024"/>
                  <a:pt x="25800" y="23733"/>
                </a:cubicBezTo>
              </a:path>
              <a:path w="25906" h="23733" stroke="0" extrusionOk="0">
                <a:moveTo>
                  <a:pt x="-1" y="433"/>
                </a:moveTo>
                <a:cubicBezTo>
                  <a:pt x="1417" y="145"/>
                  <a:pt x="2859" y="-1"/>
                  <a:pt x="4306" y="0"/>
                </a:cubicBezTo>
                <a:cubicBezTo>
                  <a:pt x="16235" y="0"/>
                  <a:pt x="25906" y="9670"/>
                  <a:pt x="25906" y="21600"/>
                </a:cubicBezTo>
                <a:cubicBezTo>
                  <a:pt x="25906" y="22312"/>
                  <a:pt x="25870" y="23024"/>
                  <a:pt x="25800" y="23733"/>
                </a:cubicBezTo>
                <a:lnTo>
                  <a:pt x="4306" y="21600"/>
                </a:lnTo>
                <a:close/>
              </a:path>
            </a:pathLst>
          </a:custGeom>
          <a:noFill/>
          <a:ln w="9525">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sp macro="" textlink="">
        <xdr:nvSpPr>
          <xdr:cNvPr id="6" name="AutoShape 22"/>
          <xdr:cNvSpPr>
            <a:spLocks/>
          </xdr:cNvSpPr>
        </xdr:nvSpPr>
        <xdr:spPr bwMode="auto">
          <a:xfrm>
            <a:off x="1021" y="1576"/>
            <a:ext cx="146" cy="24"/>
          </a:xfrm>
          <a:prstGeom prst="callout2">
            <a:avLst>
              <a:gd name="adj1" fmla="val 50000"/>
              <a:gd name="adj2" fmla="val -5556"/>
              <a:gd name="adj3" fmla="val 50000"/>
              <a:gd name="adj4" fmla="val -22222"/>
              <a:gd name="adj5" fmla="val -491667"/>
              <a:gd name="adj6" fmla="val -35417"/>
            </a:avLst>
          </a:prstGeom>
          <a:solidFill>
            <a:srgbClr val="FFFFFF"/>
          </a:solidFill>
          <a:ln w="9525">
            <a:solidFill>
              <a:srgbClr val="969696"/>
            </a:solidFill>
            <a:miter lim="800000"/>
            <a:headEnd/>
            <a:tailEnd/>
          </a:ln>
        </xdr:spPr>
        <xdr:txBody>
          <a:bodyPr vertOverflow="clip" wrap="square" lIns="36576" tIns="27432" rIns="0" bIns="0" anchor="t" upright="1"/>
          <a:lstStyle/>
          <a:p>
            <a:pPr algn="l" rtl="0">
              <a:defRPr sz="1000"/>
            </a:pPr>
            <a:r>
              <a:rPr lang="en-US" sz="1400" b="1" i="0" strike="noStrike">
                <a:solidFill>
                  <a:srgbClr val="000000"/>
                </a:solidFill>
                <a:latin typeface="Arial"/>
                <a:cs typeface="Arial"/>
              </a:rPr>
              <a:t>Disposal Orbit</a:t>
            </a:r>
          </a:p>
        </xdr:txBody>
      </xdr:sp>
      <xdr:sp macro="" textlink="">
        <xdr:nvSpPr>
          <xdr:cNvPr id="7" name="AutoShape 23"/>
          <xdr:cNvSpPr>
            <a:spLocks/>
          </xdr:cNvSpPr>
        </xdr:nvSpPr>
        <xdr:spPr bwMode="auto">
          <a:xfrm>
            <a:off x="1104" y="1231"/>
            <a:ext cx="177" cy="24"/>
          </a:xfrm>
          <a:prstGeom prst="callout2">
            <a:avLst>
              <a:gd name="adj1" fmla="val 50000"/>
              <a:gd name="adj2" fmla="val -4519"/>
              <a:gd name="adj3" fmla="val 50000"/>
              <a:gd name="adj4" fmla="val -13560"/>
              <a:gd name="adj5" fmla="val 179167"/>
              <a:gd name="adj6" fmla="val -21468"/>
            </a:avLst>
          </a:prstGeom>
          <a:solidFill>
            <a:srgbClr val="FFFFFF"/>
          </a:solidFill>
          <a:ln w="9525">
            <a:solidFill>
              <a:srgbClr val="969696"/>
            </a:solidFill>
            <a:miter lim="800000"/>
            <a:headEnd/>
            <a:tailEnd/>
          </a:ln>
        </xdr:spPr>
        <xdr:txBody>
          <a:bodyPr vertOverflow="clip" wrap="square" lIns="36576" tIns="27432" rIns="0" bIns="0" anchor="t" upright="1"/>
          <a:lstStyle/>
          <a:p>
            <a:pPr algn="l" rtl="0">
              <a:defRPr sz="1000"/>
            </a:pPr>
            <a:r>
              <a:rPr lang="en-US" sz="1400" b="1" i="0" strike="noStrike">
                <a:solidFill>
                  <a:srgbClr val="000000"/>
                </a:solidFill>
                <a:latin typeface="Arial"/>
                <a:cs typeface="Arial"/>
              </a:rPr>
              <a:t>Operational Orbit</a:t>
            </a:r>
          </a:p>
        </xdr:txBody>
      </xdr:sp>
      <xdr:sp macro="" textlink="">
        <xdr:nvSpPr>
          <xdr:cNvPr id="8" name="Oval 24"/>
          <xdr:cNvSpPr>
            <a:spLocks noChangeArrowheads="1"/>
          </xdr:cNvSpPr>
        </xdr:nvSpPr>
        <xdr:spPr bwMode="auto">
          <a:xfrm>
            <a:off x="1162" y="1305"/>
            <a:ext cx="15" cy="17"/>
          </a:xfrm>
          <a:prstGeom prst="ellipse">
            <a:avLst/>
          </a:prstGeom>
          <a:solidFill>
            <a:srgbClr val="FFFFFF"/>
          </a:solidFill>
          <a:ln w="9525">
            <a:round/>
            <a:headEnd/>
            <a:tailEnd/>
          </a:ln>
          <a:scene3d>
            <a:camera prst="legacyPerspectiveFront">
              <a:rot lat="18900000" lon="600000" rev="0"/>
            </a:camera>
            <a:lightRig rig="legacyFlat4" dir="b"/>
          </a:scene3d>
          <a:sp3d extrusionH="100000" prstMaterial="legacyMetal">
            <a:bevelT w="13500" h="13500" prst="angle"/>
            <a:bevelB w="13500" h="13500" prst="angle"/>
            <a:extrusionClr>
              <a:srgbClr val="FFFFFF"/>
            </a:extrusionClr>
          </a:sp3d>
        </xdr:spPr>
        <xdr:txBody>
          <a:bodyPr rtlCol="0"/>
          <a:lstStyle/>
          <a:p>
            <a:pPr algn="ctr"/>
            <a:endParaRPr lang="en-US"/>
          </a:p>
        </xdr:txBody>
      </xdr:sp>
    </xdr:grpSp>
    <xdr:clientData/>
  </xdr:twoCellAnchor>
  <xdr:twoCellAnchor editAs="absolute">
    <xdr:from>
      <xdr:col>11</xdr:col>
      <xdr:colOff>98425</xdr:colOff>
      <xdr:row>2</xdr:row>
      <xdr:rowOff>25400</xdr:rowOff>
    </xdr:from>
    <xdr:to>
      <xdr:col>15</xdr:col>
      <xdr:colOff>9525</xdr:colOff>
      <xdr:row>19</xdr:row>
      <xdr:rowOff>139700</xdr:rowOff>
    </xdr:to>
    <xdr:grpSp>
      <xdr:nvGrpSpPr>
        <xdr:cNvPr id="9" name="Group 36"/>
        <xdr:cNvGrpSpPr>
          <a:grpSpLocks/>
        </xdr:cNvGrpSpPr>
      </xdr:nvGrpSpPr>
      <xdr:grpSpPr bwMode="auto">
        <a:xfrm>
          <a:off x="8223250" y="520700"/>
          <a:ext cx="3502025" cy="3305175"/>
          <a:chOff x="974" y="15"/>
          <a:chExt cx="369" cy="348"/>
        </a:xfrm>
      </xdr:grpSpPr>
      <xdr:sp macro="" textlink="">
        <xdr:nvSpPr>
          <xdr:cNvPr id="10" name="Rectangle 16"/>
          <xdr:cNvSpPr>
            <a:spLocks noChangeArrowheads="1"/>
          </xdr:cNvSpPr>
        </xdr:nvSpPr>
        <xdr:spPr bwMode="auto">
          <a:xfrm>
            <a:off x="974" y="15"/>
            <a:ext cx="369" cy="348"/>
          </a:xfrm>
          <a:prstGeom prst="rect">
            <a:avLst/>
          </a:prstGeom>
          <a:solidFill>
            <a:srgbClr val="FFFFFF"/>
          </a:solidFill>
          <a:ln w="9525">
            <a:solidFill>
              <a:srgbClr val="000000"/>
            </a:solidFill>
            <a:miter lim="800000"/>
            <a:headEnd/>
            <a:tailEnd/>
          </a:ln>
        </xdr:spPr>
        <xdr:txBody>
          <a:bodyPr rtlCol="0"/>
          <a:lstStyle/>
          <a:p>
            <a:pPr algn="ctr"/>
            <a:endParaRPr lang="en-US"/>
          </a:p>
        </xdr:txBody>
      </xdr:sp>
      <xdr:sp macro="" textlink="">
        <xdr:nvSpPr>
          <xdr:cNvPr id="11" name="Oval 27"/>
          <xdr:cNvSpPr>
            <a:spLocks noChangeArrowheads="1"/>
          </xdr:cNvSpPr>
        </xdr:nvSpPr>
        <xdr:spPr bwMode="auto">
          <a:xfrm>
            <a:off x="988" y="66"/>
            <a:ext cx="335" cy="282"/>
          </a:xfrm>
          <a:prstGeom prst="ellipse">
            <a:avLst/>
          </a:prstGeom>
          <a:noFill/>
          <a:ln w="19050">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sp macro="" textlink="">
        <xdr:nvSpPr>
          <xdr:cNvPr id="12" name="Oval 28"/>
          <xdr:cNvSpPr>
            <a:spLocks noChangeArrowheads="1"/>
          </xdr:cNvSpPr>
        </xdr:nvSpPr>
        <xdr:spPr bwMode="auto">
          <a:xfrm>
            <a:off x="1062" y="140"/>
            <a:ext cx="156" cy="137"/>
          </a:xfrm>
          <a:prstGeom prst="ellipse">
            <a:avLst/>
          </a:prstGeom>
          <a:noFill/>
          <a:ln w="9525">
            <a:solidFill>
              <a:srgbClr val="0000FF"/>
            </a:solidFill>
            <a:round/>
            <a:headEnd/>
            <a:tailEnd/>
          </a:ln>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sp macro="" textlink="">
        <xdr:nvSpPr>
          <xdr:cNvPr id="13" name="Arc 29"/>
          <xdr:cNvSpPr>
            <a:spLocks/>
          </xdr:cNvSpPr>
        </xdr:nvSpPr>
        <xdr:spPr bwMode="auto">
          <a:xfrm flipH="1" flipV="1">
            <a:off x="1062" y="203"/>
            <a:ext cx="260" cy="96"/>
          </a:xfrm>
          <a:custGeom>
            <a:avLst/>
            <a:gdLst>
              <a:gd name="T0" fmla="*/ 0 w 43200"/>
              <a:gd name="T1" fmla="*/ 0 h 24088"/>
              <a:gd name="T2" fmla="*/ 0 w 43200"/>
              <a:gd name="T3" fmla="*/ 0 h 24088"/>
              <a:gd name="T4" fmla="*/ 0 w 43200"/>
              <a:gd name="T5" fmla="*/ 0 h 24088"/>
              <a:gd name="T6" fmla="*/ 0 60000 65536"/>
              <a:gd name="T7" fmla="*/ 0 60000 65536"/>
              <a:gd name="T8" fmla="*/ 0 60000 65536"/>
              <a:gd name="T9" fmla="*/ 0 w 43200"/>
              <a:gd name="T10" fmla="*/ 0 h 24088"/>
              <a:gd name="T11" fmla="*/ 43200 w 43200"/>
              <a:gd name="T12" fmla="*/ 24088 h 24088"/>
            </a:gdLst>
            <a:ahLst/>
            <a:cxnLst>
              <a:cxn ang="T6">
                <a:pos x="T0" y="T1"/>
              </a:cxn>
              <a:cxn ang="T7">
                <a:pos x="T2" y="T3"/>
              </a:cxn>
              <a:cxn ang="T8">
                <a:pos x="T4" y="T5"/>
              </a:cxn>
            </a:cxnLst>
            <a:rect l="T9" t="T10" r="T11" b="T12"/>
            <a:pathLst>
              <a:path w="43200" h="24088" fill="none" extrusionOk="0">
                <a:moveTo>
                  <a:pt x="143" y="24088"/>
                </a:moveTo>
                <a:cubicBezTo>
                  <a:pt x="48" y="23262"/>
                  <a:pt x="0" y="22431"/>
                  <a:pt x="0" y="21600"/>
                </a:cubicBezTo>
                <a:cubicBezTo>
                  <a:pt x="0" y="9670"/>
                  <a:pt x="9670" y="0"/>
                  <a:pt x="21600" y="0"/>
                </a:cubicBezTo>
                <a:cubicBezTo>
                  <a:pt x="33529" y="0"/>
                  <a:pt x="43200" y="9670"/>
                  <a:pt x="43200" y="21600"/>
                </a:cubicBezTo>
                <a:cubicBezTo>
                  <a:pt x="43200" y="22312"/>
                  <a:pt x="43164" y="23024"/>
                  <a:pt x="43094" y="23733"/>
                </a:cubicBezTo>
              </a:path>
              <a:path w="43200" h="24088" stroke="0" extrusionOk="0">
                <a:moveTo>
                  <a:pt x="143" y="24088"/>
                </a:moveTo>
                <a:cubicBezTo>
                  <a:pt x="48" y="23262"/>
                  <a:pt x="0" y="22431"/>
                  <a:pt x="0" y="21600"/>
                </a:cubicBezTo>
                <a:cubicBezTo>
                  <a:pt x="0" y="9670"/>
                  <a:pt x="9670" y="0"/>
                  <a:pt x="21600" y="0"/>
                </a:cubicBezTo>
                <a:cubicBezTo>
                  <a:pt x="33529" y="0"/>
                  <a:pt x="43200" y="9670"/>
                  <a:pt x="43200" y="21600"/>
                </a:cubicBezTo>
                <a:cubicBezTo>
                  <a:pt x="43200" y="22312"/>
                  <a:pt x="43164" y="23024"/>
                  <a:pt x="43094" y="23733"/>
                </a:cubicBezTo>
                <a:lnTo>
                  <a:pt x="21600" y="21600"/>
                </a:lnTo>
                <a:close/>
              </a:path>
            </a:pathLst>
          </a:custGeom>
          <a:noFill/>
          <a:ln w="9525">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rtlCol="0"/>
          <a:lstStyle/>
          <a:p>
            <a:pPr algn="ctr"/>
            <a:endParaRPr lang="en-US"/>
          </a:p>
        </xdr:txBody>
      </xdr:sp>
      <xdr:sp macro="" textlink="">
        <xdr:nvSpPr>
          <xdr:cNvPr id="14" name="AutoShape 30"/>
          <xdr:cNvSpPr>
            <a:spLocks/>
          </xdr:cNvSpPr>
        </xdr:nvSpPr>
        <xdr:spPr bwMode="auto">
          <a:xfrm>
            <a:off x="1151" y="105"/>
            <a:ext cx="100" cy="24"/>
          </a:xfrm>
          <a:prstGeom prst="callout2">
            <a:avLst>
              <a:gd name="adj1" fmla="val 50000"/>
              <a:gd name="adj2" fmla="val -8000"/>
              <a:gd name="adj3" fmla="val 50000"/>
              <a:gd name="adj4" fmla="val -45000"/>
              <a:gd name="adj5" fmla="val 208333"/>
              <a:gd name="adj6" fmla="val -63000"/>
            </a:avLst>
          </a:prstGeom>
          <a:solidFill>
            <a:srgbClr val="FFFFFF"/>
          </a:solidFill>
          <a:ln w="9525">
            <a:solidFill>
              <a:srgbClr val="969696"/>
            </a:solidFill>
            <a:miter lim="800000"/>
            <a:headEnd/>
            <a:tailEnd/>
          </a:ln>
        </xdr:spPr>
        <xdr:txBody>
          <a:bodyPr vertOverflow="clip" wrap="square" lIns="36576" tIns="27432" rIns="0" bIns="0" anchor="t" upright="1"/>
          <a:lstStyle/>
          <a:p>
            <a:pPr algn="l" rtl="0">
              <a:defRPr sz="1000"/>
            </a:pPr>
            <a:r>
              <a:rPr lang="en-US" sz="1400" b="1" i="0" strike="noStrike">
                <a:solidFill>
                  <a:srgbClr val="000000"/>
                </a:solidFill>
                <a:latin typeface="Arial"/>
                <a:cs typeface="Arial"/>
              </a:rPr>
              <a:t>Low Orbit</a:t>
            </a:r>
          </a:p>
        </xdr:txBody>
      </xdr:sp>
      <xdr:sp macro="" textlink="">
        <xdr:nvSpPr>
          <xdr:cNvPr id="15" name="AutoShape 31"/>
          <xdr:cNvSpPr>
            <a:spLocks/>
          </xdr:cNvSpPr>
        </xdr:nvSpPr>
        <xdr:spPr bwMode="auto">
          <a:xfrm>
            <a:off x="1147" y="21"/>
            <a:ext cx="177" cy="25"/>
          </a:xfrm>
          <a:prstGeom prst="callout2">
            <a:avLst>
              <a:gd name="adj1" fmla="val 50000"/>
              <a:gd name="adj2" fmla="val -4519"/>
              <a:gd name="adj3" fmla="val 50000"/>
              <a:gd name="adj4" fmla="val -13560"/>
              <a:gd name="adj5" fmla="val 179167"/>
              <a:gd name="adj6" fmla="val -21468"/>
            </a:avLst>
          </a:prstGeom>
          <a:solidFill>
            <a:srgbClr val="FFFFFF"/>
          </a:solidFill>
          <a:ln w="9525">
            <a:solidFill>
              <a:srgbClr val="969696"/>
            </a:solidFill>
            <a:miter lim="800000"/>
            <a:headEnd/>
            <a:tailEnd/>
          </a:ln>
        </xdr:spPr>
        <xdr:txBody>
          <a:bodyPr vertOverflow="clip" wrap="square" lIns="36576" tIns="27432" rIns="0" bIns="0" anchor="t" upright="1"/>
          <a:lstStyle/>
          <a:p>
            <a:pPr algn="l" rtl="0">
              <a:defRPr sz="1000"/>
            </a:pPr>
            <a:r>
              <a:rPr lang="en-US" sz="1400" b="1" i="0" strike="noStrike">
                <a:solidFill>
                  <a:srgbClr val="000000"/>
                </a:solidFill>
                <a:latin typeface="Arial"/>
                <a:cs typeface="Arial"/>
              </a:rPr>
              <a:t>High Orbit</a:t>
            </a:r>
          </a:p>
        </xdr:txBody>
      </xdr:sp>
      <xdr:sp macro="" textlink="">
        <xdr:nvSpPr>
          <xdr:cNvPr id="16" name="Oval 32"/>
          <xdr:cNvSpPr>
            <a:spLocks noChangeArrowheads="1"/>
          </xdr:cNvSpPr>
        </xdr:nvSpPr>
        <xdr:spPr bwMode="auto">
          <a:xfrm>
            <a:off x="1313" y="178"/>
            <a:ext cx="15" cy="17"/>
          </a:xfrm>
          <a:prstGeom prst="ellipse">
            <a:avLst/>
          </a:prstGeom>
          <a:solidFill>
            <a:srgbClr val="FFFFFF"/>
          </a:solidFill>
          <a:ln w="9525">
            <a:round/>
            <a:headEnd/>
            <a:tailEnd/>
          </a:ln>
          <a:scene3d>
            <a:camera prst="legacyPerspectiveFront">
              <a:rot lat="18900000" lon="600000" rev="0"/>
            </a:camera>
            <a:lightRig rig="legacyFlat4" dir="b"/>
          </a:scene3d>
          <a:sp3d extrusionH="100000" prstMaterial="legacyMetal">
            <a:bevelT w="13500" h="13500" prst="angle"/>
            <a:bevelB w="13500" h="13500" prst="angle"/>
            <a:extrusionClr>
              <a:srgbClr val="FFFFFF"/>
            </a:extrusionClr>
          </a:sp3d>
        </xdr:spPr>
        <xdr:txBody>
          <a:bodyPr rtlCol="0"/>
          <a:lstStyle/>
          <a:p>
            <a:pPr algn="ctr"/>
            <a:endParaRPr lang="en-US"/>
          </a:p>
        </xdr:txBody>
      </xdr:sp>
      <xdr:sp macro="" textlink="">
        <xdr:nvSpPr>
          <xdr:cNvPr id="17" name="AutoShape 33"/>
          <xdr:cNvSpPr>
            <a:spLocks/>
          </xdr:cNvSpPr>
        </xdr:nvSpPr>
        <xdr:spPr bwMode="auto">
          <a:xfrm>
            <a:off x="1067" y="302"/>
            <a:ext cx="141" cy="24"/>
          </a:xfrm>
          <a:prstGeom prst="callout2">
            <a:avLst>
              <a:gd name="adj1" fmla="val 50000"/>
              <a:gd name="adj2" fmla="val 105676"/>
              <a:gd name="adj3" fmla="val 50000"/>
              <a:gd name="adj4" fmla="val 116310"/>
              <a:gd name="adj5" fmla="val -37500"/>
              <a:gd name="adj6" fmla="val 121278"/>
            </a:avLst>
          </a:prstGeom>
          <a:solidFill>
            <a:srgbClr val="FFFFFF"/>
          </a:solidFill>
          <a:ln w="9525">
            <a:solidFill>
              <a:srgbClr val="969696"/>
            </a:solidFill>
            <a:miter lim="800000"/>
            <a:headEnd/>
            <a:tailEnd/>
          </a:ln>
        </xdr:spPr>
        <xdr:txBody>
          <a:bodyPr vertOverflow="clip" wrap="square" lIns="36576" tIns="27432" rIns="0" bIns="0" anchor="t" upright="1"/>
          <a:lstStyle/>
          <a:p>
            <a:pPr algn="l" rtl="0">
              <a:defRPr sz="1000"/>
            </a:pPr>
            <a:r>
              <a:rPr lang="en-US" sz="1400" b="1" i="0" strike="noStrike">
                <a:solidFill>
                  <a:srgbClr val="000000"/>
                </a:solidFill>
                <a:latin typeface="Arial"/>
                <a:cs typeface="Arial"/>
              </a:rPr>
              <a:t>Transfer Orbit</a:t>
            </a:r>
          </a:p>
        </xdr:txBody>
      </xdr:sp>
      <xdr:sp macro="" textlink="">
        <xdr:nvSpPr>
          <xdr:cNvPr id="18" name="AutoShape 34"/>
          <xdr:cNvSpPr>
            <a:spLocks/>
          </xdr:cNvSpPr>
        </xdr:nvSpPr>
        <xdr:spPr bwMode="auto">
          <a:xfrm>
            <a:off x="1006" y="220"/>
            <a:ext cx="30" cy="25"/>
          </a:xfrm>
          <a:prstGeom prst="callout2">
            <a:avLst>
              <a:gd name="adj1" fmla="val 50000"/>
              <a:gd name="adj2" fmla="val 126667"/>
              <a:gd name="adj3" fmla="val 50000"/>
              <a:gd name="adj4" fmla="val 163333"/>
              <a:gd name="adj5" fmla="val -25000"/>
              <a:gd name="adj6" fmla="val 180000"/>
            </a:avLst>
          </a:prstGeom>
          <a:solidFill>
            <a:srgbClr val="FFFFFF"/>
          </a:solidFill>
          <a:ln w="9525">
            <a:solidFill>
              <a:srgbClr val="969696"/>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Symbol"/>
              </a:rPr>
              <a:t>D</a:t>
            </a:r>
            <a:r>
              <a:rPr lang="en-US" sz="1000" b="1" i="0" strike="noStrike">
                <a:solidFill>
                  <a:srgbClr val="000000"/>
                </a:solidFill>
                <a:latin typeface="Arial"/>
                <a:cs typeface="Arial"/>
              </a:rPr>
              <a:t>V</a:t>
            </a:r>
            <a:r>
              <a:rPr lang="en-US" sz="1000" b="1" i="0" strike="noStrike" baseline="-25000">
                <a:solidFill>
                  <a:srgbClr val="000000"/>
                </a:solidFill>
                <a:latin typeface="Arial"/>
                <a:cs typeface="Arial"/>
              </a:rPr>
              <a:t>1</a:t>
            </a:r>
          </a:p>
        </xdr:txBody>
      </xdr:sp>
      <xdr:sp macro="" textlink="">
        <xdr:nvSpPr>
          <xdr:cNvPr id="19" name="AutoShape 35"/>
          <xdr:cNvSpPr>
            <a:spLocks/>
          </xdr:cNvSpPr>
        </xdr:nvSpPr>
        <xdr:spPr bwMode="auto">
          <a:xfrm>
            <a:off x="1241" y="213"/>
            <a:ext cx="29" cy="25"/>
          </a:xfrm>
          <a:prstGeom prst="callout2">
            <a:avLst>
              <a:gd name="adj1" fmla="val 50000"/>
              <a:gd name="adj2" fmla="val 126667"/>
              <a:gd name="adj3" fmla="val 50000"/>
              <a:gd name="adj4" fmla="val 226667"/>
              <a:gd name="adj5" fmla="val -33333"/>
              <a:gd name="adj6" fmla="val 273333"/>
            </a:avLst>
          </a:prstGeom>
          <a:solidFill>
            <a:srgbClr val="FFFFFF"/>
          </a:solidFill>
          <a:ln w="9525">
            <a:solidFill>
              <a:srgbClr val="969696"/>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Symbol"/>
              </a:rPr>
              <a:t>D</a:t>
            </a:r>
            <a:r>
              <a:rPr lang="en-US" sz="1000" b="1" i="0" strike="noStrike">
                <a:solidFill>
                  <a:srgbClr val="000000"/>
                </a:solidFill>
                <a:latin typeface="Arial"/>
                <a:cs typeface="Arial"/>
              </a:rPr>
              <a:t>V</a:t>
            </a:r>
            <a:r>
              <a:rPr lang="en-US" sz="1000" b="1" i="0" strike="noStrike" baseline="-25000">
                <a:solidFill>
                  <a:srgbClr val="000000"/>
                </a:solidFill>
                <a:latin typeface="Arial"/>
                <a:cs typeface="Arial"/>
              </a:rPr>
              <a:t>2</a:t>
            </a:r>
          </a:p>
        </xdr:txBody>
      </xdr:sp>
    </xdr:grpSp>
    <xdr:clientData/>
  </xdr:twoCellAnchor>
  <mc:AlternateContent xmlns:mc="http://schemas.openxmlformats.org/markup-compatibility/2006">
    <mc:Choice xmlns:a14="http://schemas.microsoft.com/office/drawing/2010/main" Requires="a14">
      <xdr:twoCellAnchor>
        <xdr:from>
          <xdr:col>11</xdr:col>
          <xdr:colOff>1266825</xdr:colOff>
          <xdr:row>8</xdr:row>
          <xdr:rowOff>152400</xdr:rowOff>
        </xdr:from>
        <xdr:to>
          <xdr:col>12</xdr:col>
          <xdr:colOff>266700</xdr:colOff>
          <xdr:row>14</xdr:row>
          <xdr:rowOff>85725</xdr:rowOff>
        </xdr:to>
        <xdr:sp macro="" textlink="">
          <xdr:nvSpPr>
            <xdr:cNvPr id="386049" name="Object 1" hidden="1">
              <a:extLst>
                <a:ext uri="{63B3BB69-23CF-44E3-9099-C40C66FF867C}">
                  <a14:compatExt spid="_x0000_s386049"/>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1038225</xdr:colOff>
          <xdr:row>140</xdr:row>
          <xdr:rowOff>47625</xdr:rowOff>
        </xdr:from>
        <xdr:to>
          <xdr:col>12</xdr:col>
          <xdr:colOff>9525</xdr:colOff>
          <xdr:row>146</xdr:row>
          <xdr:rowOff>85725</xdr:rowOff>
        </xdr:to>
        <xdr:sp macro="" textlink="">
          <xdr:nvSpPr>
            <xdr:cNvPr id="386050" name="Object 2" hidden="1">
              <a:extLst>
                <a:ext uri="{63B3BB69-23CF-44E3-9099-C40C66FF867C}">
                  <a14:compatExt spid="_x0000_s38605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5</xdr:col>
      <xdr:colOff>40723</xdr:colOff>
      <xdr:row>9</xdr:row>
      <xdr:rowOff>123982</xdr:rowOff>
    </xdr:from>
    <xdr:to>
      <xdr:col>14</xdr:col>
      <xdr:colOff>96078</xdr:colOff>
      <xdr:row>34</xdr:row>
      <xdr:rowOff>80086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omments" Target="../comments3.xml"/><Relationship Id="rId5" Type="http://schemas.openxmlformats.org/officeDocument/2006/relationships/oleObject" Target="../embeddings/oleObject2.bin"/><Relationship Id="rId4" Type="http://schemas.openxmlformats.org/officeDocument/2006/relationships/image" Target="../media/image11.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comments" Target="../comments4.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oleObject" Target="../embeddings/oleObject3.bin"/><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omments" Target="../comments5.xml"/><Relationship Id="rId5" Type="http://schemas.openxmlformats.org/officeDocument/2006/relationships/oleObject" Target="../embeddings/oleObject4.bin"/><Relationship Id="rId4" Type="http://schemas.openxmlformats.org/officeDocument/2006/relationships/image" Target="../media/image11.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1:AU432"/>
  <sheetViews>
    <sheetView topLeftCell="Z94" zoomScaleNormal="100" workbookViewId="0">
      <selection activeCell="D5" sqref="D5"/>
    </sheetView>
  </sheetViews>
  <sheetFormatPr defaultColWidth="8.85546875" defaultRowHeight="12.75" x14ac:dyDescent="0.2"/>
  <cols>
    <col min="1" max="1" width="4.140625" style="129" customWidth="1"/>
    <col min="2" max="2" width="26.85546875" style="129" customWidth="1"/>
    <col min="3" max="3" width="8.140625" style="129" customWidth="1"/>
    <col min="4" max="16" width="11" style="129" customWidth="1"/>
    <col min="17" max="21" width="10.7109375" style="129" customWidth="1"/>
    <col min="22" max="25" width="7.42578125" style="129" customWidth="1"/>
    <col min="26" max="34" width="10.7109375" style="129" customWidth="1"/>
    <col min="35" max="38" width="7" style="129" customWidth="1"/>
    <col min="39" max="41" width="10.7109375" style="129" customWidth="1"/>
    <col min="42" max="42" width="8.85546875" style="129"/>
    <col min="43" max="43" width="11.42578125" style="129" customWidth="1"/>
    <col min="44" max="46" width="12.42578125" style="129" customWidth="1"/>
    <col min="47" max="16384" width="8.85546875" style="129"/>
  </cols>
  <sheetData>
    <row r="1" spans="2:16" ht="25.5" x14ac:dyDescent="0.35">
      <c r="B1" s="128" t="s">
        <v>152</v>
      </c>
    </row>
    <row r="2" spans="2:16" ht="15" customHeight="1" thickBot="1" x14ac:dyDescent="0.4">
      <c r="B2" s="128"/>
    </row>
    <row r="3" spans="2:16" ht="21" thickBot="1" x14ac:dyDescent="0.35">
      <c r="B3" s="166" t="s">
        <v>153</v>
      </c>
      <c r="G3" s="133" t="s">
        <v>64</v>
      </c>
      <c r="H3" s="134"/>
    </row>
    <row r="4" spans="2:16" ht="13.5" thickBot="1" x14ac:dyDescent="0.25">
      <c r="B4" s="130" t="s">
        <v>78</v>
      </c>
      <c r="C4" s="131" t="s">
        <v>33</v>
      </c>
      <c r="D4" s="131" t="s">
        <v>10</v>
      </c>
      <c r="E4" s="132" t="s">
        <v>11</v>
      </c>
      <c r="G4" s="135" t="s">
        <v>65</v>
      </c>
      <c r="H4" s="136"/>
    </row>
    <row r="5" spans="2:16" ht="13.5" thickBot="1" x14ac:dyDescent="0.25">
      <c r="B5" s="167" t="s">
        <v>154</v>
      </c>
      <c r="C5" s="168"/>
      <c r="D5" s="169">
        <f>'Orbital Mechanics Blank'!S27</f>
        <v>42005</v>
      </c>
      <c r="E5" s="140" t="s">
        <v>155</v>
      </c>
      <c r="G5" s="138" t="s">
        <v>66</v>
      </c>
      <c r="H5" s="139"/>
      <c r="J5" s="170"/>
      <c r="K5" s="170"/>
      <c r="L5" s="170"/>
      <c r="M5" s="170"/>
      <c r="N5" s="170"/>
      <c r="O5" s="170"/>
      <c r="P5" s="170"/>
    </row>
    <row r="6" spans="2:16" ht="13.5" thickBot="1" x14ac:dyDescent="0.25">
      <c r="B6" s="167" t="s">
        <v>1</v>
      </c>
      <c r="C6" s="168"/>
      <c r="D6" s="171">
        <f>D5/365.25+1900</f>
        <v>2015.003422313484</v>
      </c>
      <c r="E6" s="172" t="s">
        <v>2</v>
      </c>
      <c r="G6" s="141" t="s">
        <v>67</v>
      </c>
      <c r="H6" s="142"/>
    </row>
    <row r="7" spans="2:16" ht="13.5" thickBot="1" x14ac:dyDescent="0.25">
      <c r="B7" s="167" t="s">
        <v>95</v>
      </c>
      <c r="C7" s="168"/>
      <c r="D7" s="171">
        <f>LinearInterp($E$25:$E$300,$F$25:$F$300,$D$6)</f>
        <v>82.538398357288798</v>
      </c>
      <c r="E7" s="172" t="s">
        <v>156</v>
      </c>
      <c r="G7" s="143" t="s">
        <v>68</v>
      </c>
      <c r="H7" s="144"/>
    </row>
    <row r="8" spans="2:16" ht="13.5" thickBot="1" x14ac:dyDescent="0.25">
      <c r="B8" s="167" t="s">
        <v>96</v>
      </c>
      <c r="C8" s="168"/>
      <c r="D8" s="171">
        <f>LinearInterp($E$25:$E$300,$G$25:$G$300,$D$6)</f>
        <v>57.450718685831042</v>
      </c>
      <c r="E8" s="172" t="s">
        <v>156</v>
      </c>
      <c r="G8" s="145" t="s">
        <v>138</v>
      </c>
      <c r="H8" s="146"/>
    </row>
    <row r="9" spans="2:16" x14ac:dyDescent="0.2">
      <c r="B9" s="167" t="s">
        <v>97</v>
      </c>
      <c r="C9" s="168"/>
      <c r="D9" s="171">
        <f>LinearInterp($E$25:$E$300,$H$25:$H$300,$D$6)</f>
        <v>32.46303901437328</v>
      </c>
      <c r="E9" s="172" t="s">
        <v>156</v>
      </c>
    </row>
    <row r="10" spans="2:16" x14ac:dyDescent="0.2">
      <c r="B10" s="167" t="s">
        <v>157</v>
      </c>
      <c r="C10" s="168"/>
      <c r="D10" s="171">
        <f>LinearInterp($L$157:$L$300,$M$157:$M$300,$D$6)</f>
        <v>148.83022004081786</v>
      </c>
      <c r="E10" s="172" t="s">
        <v>94</v>
      </c>
    </row>
    <row r="11" spans="2:16" x14ac:dyDescent="0.2">
      <c r="B11" s="167" t="s">
        <v>158</v>
      </c>
      <c r="C11" s="168"/>
      <c r="D11" s="171">
        <f>LinearInterp($L$157:$L$300,$N$157:$N$300,$D$6)</f>
        <v>123.87272530847096</v>
      </c>
      <c r="E11" s="172" t="s">
        <v>94</v>
      </c>
    </row>
    <row r="12" spans="2:16" ht="13.5" thickBot="1" x14ac:dyDescent="0.25">
      <c r="B12" s="173" t="s">
        <v>159</v>
      </c>
      <c r="C12" s="174"/>
      <c r="D12" s="175">
        <f>LinearInterp($L$157:$L$300,$O$157:$O$300,$D$6)</f>
        <v>98.08504472652497</v>
      </c>
      <c r="E12" s="176" t="s">
        <v>94</v>
      </c>
    </row>
    <row r="14" spans="2:16" ht="21" thickBot="1" x14ac:dyDescent="0.35">
      <c r="B14" s="177" t="s">
        <v>160</v>
      </c>
      <c r="C14" s="178"/>
      <c r="D14" s="178"/>
      <c r="E14" s="178"/>
    </row>
    <row r="15" spans="2:16" x14ac:dyDescent="0.2">
      <c r="B15" s="130" t="s">
        <v>78</v>
      </c>
      <c r="C15" s="131" t="s">
        <v>33</v>
      </c>
      <c r="D15" s="131" t="s">
        <v>10</v>
      </c>
      <c r="E15" s="132" t="s">
        <v>11</v>
      </c>
    </row>
    <row r="16" spans="2:16" x14ac:dyDescent="0.2">
      <c r="B16" s="167" t="s">
        <v>3</v>
      </c>
      <c r="C16" s="168"/>
      <c r="D16" s="137">
        <v>700</v>
      </c>
      <c r="E16" s="172" t="s">
        <v>8</v>
      </c>
    </row>
    <row r="17" spans="2:47" x14ac:dyDescent="0.2">
      <c r="B17" s="167" t="s">
        <v>4</v>
      </c>
      <c r="C17" s="168"/>
      <c r="D17" s="179">
        <f>LinearInterp(AQ26:$AQ$126,AR26:AR126,D16)</f>
        <v>7.6934692939291585E-17</v>
      </c>
      <c r="E17" s="172" t="s">
        <v>161</v>
      </c>
    </row>
    <row r="18" spans="2:47" x14ac:dyDescent="0.2">
      <c r="B18" s="167" t="s">
        <v>5</v>
      </c>
      <c r="C18" s="168"/>
      <c r="D18" s="179">
        <f>LinearInterp(AQ26:$AQ$125,AS26:AS126,D16)</f>
        <v>4.8018939542394455E-17</v>
      </c>
      <c r="E18" s="172" t="s">
        <v>161</v>
      </c>
    </row>
    <row r="19" spans="2:47" ht="13.5" thickBot="1" x14ac:dyDescent="0.25">
      <c r="B19" s="173" t="s">
        <v>6</v>
      </c>
      <c r="C19" s="174"/>
      <c r="D19" s="180">
        <f>LinearInterp(AQ26:$AQ$124,AT26:AT126,D16)</f>
        <v>1.9768470316023561E-17</v>
      </c>
      <c r="E19" s="176" t="s">
        <v>161</v>
      </c>
    </row>
    <row r="22" spans="2:47" ht="21" thickBot="1" x14ac:dyDescent="0.35">
      <c r="C22" s="166" t="s">
        <v>162</v>
      </c>
      <c r="J22" s="166" t="s">
        <v>163</v>
      </c>
      <c r="Q22" s="166" t="s">
        <v>164</v>
      </c>
      <c r="AD22" s="166" t="s">
        <v>165</v>
      </c>
      <c r="AQ22" s="166" t="s">
        <v>166</v>
      </c>
    </row>
    <row r="23" spans="2:47" ht="15.75" thickBot="1" x14ac:dyDescent="0.35">
      <c r="C23" s="147" t="s">
        <v>167</v>
      </c>
      <c r="D23" s="181"/>
      <c r="E23" s="148"/>
      <c r="F23" s="181"/>
      <c r="G23" s="181"/>
      <c r="H23" s="182"/>
      <c r="J23" s="147" t="s">
        <v>168</v>
      </c>
      <c r="K23" s="181"/>
      <c r="L23" s="148"/>
      <c r="M23" s="181"/>
      <c r="N23" s="181"/>
      <c r="O23" s="182"/>
      <c r="Q23" s="302" t="s">
        <v>169</v>
      </c>
      <c r="R23" s="303"/>
      <c r="S23" s="303"/>
      <c r="T23" s="303"/>
      <c r="U23" s="303"/>
      <c r="V23" s="303"/>
      <c r="W23" s="303"/>
      <c r="X23" s="303"/>
      <c r="Y23" s="303"/>
      <c r="Z23" s="303"/>
      <c r="AA23" s="303"/>
      <c r="AB23" s="304"/>
      <c r="AD23" s="302" t="s">
        <v>170</v>
      </c>
      <c r="AE23" s="303"/>
      <c r="AF23" s="303"/>
      <c r="AG23" s="303"/>
      <c r="AH23" s="303"/>
      <c r="AI23" s="303"/>
      <c r="AJ23" s="303"/>
      <c r="AK23" s="303"/>
      <c r="AL23" s="303"/>
      <c r="AM23" s="303"/>
      <c r="AN23" s="303"/>
      <c r="AO23" s="304"/>
      <c r="AQ23" s="183"/>
      <c r="AR23" s="184" t="s">
        <v>171</v>
      </c>
      <c r="AS23" s="184"/>
      <c r="AT23" s="184"/>
      <c r="AU23" s="185"/>
    </row>
    <row r="24" spans="2:47" x14ac:dyDescent="0.2">
      <c r="C24" s="186" t="s">
        <v>92</v>
      </c>
      <c r="D24" s="187" t="s">
        <v>93</v>
      </c>
      <c r="E24" s="188" t="s">
        <v>94</v>
      </c>
      <c r="F24" s="189" t="s">
        <v>172</v>
      </c>
      <c r="G24" s="189" t="s">
        <v>173</v>
      </c>
      <c r="H24" s="190" t="s">
        <v>174</v>
      </c>
      <c r="J24" s="186" t="s">
        <v>92</v>
      </c>
      <c r="K24" s="187" t="s">
        <v>93</v>
      </c>
      <c r="L24" s="188" t="s">
        <v>94</v>
      </c>
      <c r="M24" s="189" t="s">
        <v>175</v>
      </c>
      <c r="N24" s="189" t="s">
        <v>176</v>
      </c>
      <c r="O24" s="190" t="s">
        <v>177</v>
      </c>
      <c r="Q24" s="191" t="s">
        <v>178</v>
      </c>
      <c r="R24" s="305" t="s">
        <v>179</v>
      </c>
      <c r="S24" s="305"/>
      <c r="T24" s="305"/>
      <c r="U24" s="306"/>
      <c r="V24" s="307" t="s">
        <v>180</v>
      </c>
      <c r="W24" s="305"/>
      <c r="X24" s="305"/>
      <c r="Y24" s="306"/>
      <c r="Z24" s="308" t="s">
        <v>181</v>
      </c>
      <c r="AA24" s="309"/>
      <c r="AB24" s="310"/>
      <c r="AD24" s="191" t="s">
        <v>178</v>
      </c>
      <c r="AE24" s="305" t="s">
        <v>179</v>
      </c>
      <c r="AF24" s="305"/>
      <c r="AG24" s="305"/>
      <c r="AH24" s="306"/>
      <c r="AI24" s="305" t="s">
        <v>180</v>
      </c>
      <c r="AJ24" s="305"/>
      <c r="AK24" s="305"/>
      <c r="AL24" s="311"/>
      <c r="AM24" s="308" t="s">
        <v>181</v>
      </c>
      <c r="AN24" s="309"/>
      <c r="AO24" s="310"/>
      <c r="AQ24" s="192" t="s">
        <v>178</v>
      </c>
      <c r="AR24" s="301" t="s">
        <v>181</v>
      </c>
      <c r="AS24" s="301"/>
      <c r="AT24" s="301"/>
      <c r="AU24" s="193"/>
    </row>
    <row r="25" spans="2:47" s="194" customFormat="1" ht="12.75" customHeight="1" thickBot="1" x14ac:dyDescent="0.25">
      <c r="C25" s="195">
        <v>1997</v>
      </c>
      <c r="D25" s="196">
        <v>1</v>
      </c>
      <c r="E25" s="197">
        <f t="shared" ref="E25:E88" si="0">C25+D25/12</f>
        <v>1997.0833333333333</v>
      </c>
      <c r="F25" s="198">
        <v>19.5</v>
      </c>
      <c r="G25" s="198">
        <v>9.4</v>
      </c>
      <c r="H25" s="199">
        <v>0</v>
      </c>
      <c r="J25" s="195">
        <v>1995</v>
      </c>
      <c r="K25" s="196">
        <v>1</v>
      </c>
      <c r="L25" s="197">
        <f>J25+K25/12</f>
        <v>1995.0833333333333</v>
      </c>
      <c r="M25" s="200">
        <v>88.656414319250118</v>
      </c>
      <c r="N25" s="200">
        <v>79.141878019324523</v>
      </c>
      <c r="O25" s="201">
        <v>71.61663580246946</v>
      </c>
      <c r="Q25" s="202" t="s">
        <v>182</v>
      </c>
      <c r="R25" s="203">
        <v>50</v>
      </c>
      <c r="S25" s="203">
        <v>100</v>
      </c>
      <c r="T25" s="203">
        <v>150</v>
      </c>
      <c r="U25" s="204">
        <v>200</v>
      </c>
      <c r="V25" s="205">
        <v>50</v>
      </c>
      <c r="W25" s="205">
        <v>100</v>
      </c>
      <c r="X25" s="205">
        <v>150</v>
      </c>
      <c r="Y25" s="206">
        <v>200</v>
      </c>
      <c r="Z25" s="207" t="s">
        <v>175</v>
      </c>
      <c r="AA25" s="208" t="s">
        <v>176</v>
      </c>
      <c r="AB25" s="209" t="s">
        <v>177</v>
      </c>
      <c r="AD25" s="202" t="s">
        <v>182</v>
      </c>
      <c r="AE25" s="205">
        <v>50</v>
      </c>
      <c r="AF25" s="205">
        <v>100</v>
      </c>
      <c r="AG25" s="205">
        <v>150</v>
      </c>
      <c r="AH25" s="206">
        <v>200</v>
      </c>
      <c r="AI25" s="205">
        <v>50</v>
      </c>
      <c r="AJ25" s="205">
        <v>100</v>
      </c>
      <c r="AK25" s="205">
        <v>150</v>
      </c>
      <c r="AL25" s="210">
        <v>200</v>
      </c>
      <c r="AM25" s="207" t="s">
        <v>175</v>
      </c>
      <c r="AN25" s="208" t="s">
        <v>176</v>
      </c>
      <c r="AO25" s="209" t="s">
        <v>177</v>
      </c>
      <c r="AQ25" s="211" t="s">
        <v>182</v>
      </c>
      <c r="AR25" s="208" t="s">
        <v>175</v>
      </c>
      <c r="AS25" s="208" t="s">
        <v>176</v>
      </c>
      <c r="AT25" s="208" t="s">
        <v>177</v>
      </c>
      <c r="AU25" s="212" t="s">
        <v>183</v>
      </c>
    </row>
    <row r="26" spans="2:47" s="194" customFormat="1" ht="12.75" customHeight="1" x14ac:dyDescent="0.2">
      <c r="C26" s="195">
        <v>1997</v>
      </c>
      <c r="D26" s="196">
        <v>2</v>
      </c>
      <c r="E26" s="197">
        <f t="shared" si="0"/>
        <v>1997.1666666666667</v>
      </c>
      <c r="F26" s="198">
        <v>21.8</v>
      </c>
      <c r="G26" s="198">
        <v>10.9</v>
      </c>
      <c r="H26" s="199">
        <v>0</v>
      </c>
      <c r="J26" s="195">
        <v>1995</v>
      </c>
      <c r="K26" s="196">
        <v>2</v>
      </c>
      <c r="L26" s="197">
        <f t="shared" ref="L26:L48" si="1">J26+K26/12</f>
        <v>1995.1666666666667</v>
      </c>
      <c r="M26" s="200">
        <v>87.312828638496569</v>
      </c>
      <c r="N26" s="200">
        <v>78.2837560386467</v>
      </c>
      <c r="O26" s="201">
        <v>71.233271604937869</v>
      </c>
      <c r="Q26" s="213">
        <v>0</v>
      </c>
      <c r="R26" s="214">
        <v>1.1659999999999999E-3</v>
      </c>
      <c r="S26" s="214">
        <v>1.168E-3</v>
      </c>
      <c r="T26" s="214">
        <v>1.168E-3</v>
      </c>
      <c r="U26" s="215">
        <v>1.1689999999999999E-3</v>
      </c>
      <c r="V26" s="216">
        <v>299.5</v>
      </c>
      <c r="W26" s="216">
        <v>299.5</v>
      </c>
      <c r="X26" s="216">
        <v>299.5</v>
      </c>
      <c r="Y26" s="217">
        <v>299.5</v>
      </c>
      <c r="Z26" s="218">
        <f t="shared" ref="Z26:Z57" si="2">LinearInterp($R$25:$U$25,$R26:$U26,$D$10)</f>
        <v>1.168E-3</v>
      </c>
      <c r="AA26" s="218">
        <f t="shared" ref="AA26:AA57" si="3">LinearInterp($R$25:$U$25,$R26:$U26,$D$11)</f>
        <v>1.168E-3</v>
      </c>
      <c r="AB26" s="219">
        <f t="shared" ref="AB26:AB57" si="4">LinearInterp($R$25:$U$25,$R26:$U26,$D$12)</f>
        <v>1.167923401789061E-3</v>
      </c>
      <c r="AD26" s="213">
        <v>0</v>
      </c>
      <c r="AE26" s="220">
        <v>1.1659999999999999E-3</v>
      </c>
      <c r="AF26" s="221">
        <v>1.1670000000000001E-3</v>
      </c>
      <c r="AG26" s="221">
        <v>1.1670000000000001E-3</v>
      </c>
      <c r="AH26" s="222">
        <v>1.1670000000000001E-3</v>
      </c>
      <c r="AI26" s="223">
        <v>299.5</v>
      </c>
      <c r="AJ26" s="223">
        <v>299.5</v>
      </c>
      <c r="AK26" s="223">
        <v>299.5</v>
      </c>
      <c r="AL26" s="224">
        <v>299.5</v>
      </c>
      <c r="AM26" s="218">
        <f t="shared" ref="AM26:AM57" si="5">LinearInterp($AE$25:$AH$25,$AE26:$AH26,$D$10)</f>
        <v>1.1670000000000001E-3</v>
      </c>
      <c r="AN26" s="218">
        <f t="shared" ref="AN26:AN57" si="6">LinearInterp($AE$25:$AH$25,$AE26:$AH26,$D$11)</f>
        <v>1.1670000000000001E-3</v>
      </c>
      <c r="AO26" s="219">
        <f t="shared" ref="AO26:AO57" si="7">LinearInterp($AE$25:$AH$25,$AE26:$AH26,$D$12)</f>
        <v>1.1669617008945306E-3</v>
      </c>
      <c r="AQ26" s="225">
        <v>0</v>
      </c>
      <c r="AR26" s="218">
        <f t="shared" ref="AR26:AT57" si="8">AVERAGE(AM26,Z26)</f>
        <v>1.1675000000000001E-3</v>
      </c>
      <c r="AS26" s="218">
        <f t="shared" si="8"/>
        <v>1.1675000000000001E-3</v>
      </c>
      <c r="AT26" s="219">
        <f t="shared" si="8"/>
        <v>1.1674425513417959E-3</v>
      </c>
      <c r="AU26" s="226">
        <f>$D$16</f>
        <v>700</v>
      </c>
    </row>
    <row r="27" spans="2:47" s="194" customFormat="1" ht="12.75" customHeight="1" x14ac:dyDescent="0.2">
      <c r="C27" s="195">
        <v>1997</v>
      </c>
      <c r="D27" s="196">
        <v>3</v>
      </c>
      <c r="E27" s="197">
        <f t="shared" si="0"/>
        <v>1997.25</v>
      </c>
      <c r="F27" s="198">
        <v>24.5</v>
      </c>
      <c r="G27" s="198">
        <v>12.7</v>
      </c>
      <c r="H27" s="199">
        <v>0.9</v>
      </c>
      <c r="J27" s="195">
        <v>1995</v>
      </c>
      <c r="K27" s="196">
        <v>3</v>
      </c>
      <c r="L27" s="197">
        <f t="shared" si="1"/>
        <v>1995.25</v>
      </c>
      <c r="M27" s="200">
        <v>85.969242957746687</v>
      </c>
      <c r="N27" s="200">
        <v>77.425634057971223</v>
      </c>
      <c r="O27" s="201">
        <v>70.849907407407329</v>
      </c>
      <c r="Q27" s="167">
        <v>10</v>
      </c>
      <c r="R27" s="214">
        <v>4.1530000000000001E-4</v>
      </c>
      <c r="S27" s="214">
        <v>4.1570000000000002E-4</v>
      </c>
      <c r="T27" s="214">
        <v>4.1599999999999997E-4</v>
      </c>
      <c r="U27" s="215">
        <v>4.1609999999999998E-4</v>
      </c>
      <c r="V27" s="227">
        <v>237.9</v>
      </c>
      <c r="W27" s="227">
        <v>237.9</v>
      </c>
      <c r="X27" s="227">
        <v>237.9</v>
      </c>
      <c r="Y27" s="228">
        <v>237.9</v>
      </c>
      <c r="Z27" s="229">
        <f t="shared" si="2"/>
        <v>4.1599298132024486E-4</v>
      </c>
      <c r="AA27" s="229">
        <f t="shared" si="3"/>
        <v>4.1584323635185085E-4</v>
      </c>
      <c r="AB27" s="230">
        <f t="shared" si="4"/>
        <v>4.1568468035781223E-4</v>
      </c>
      <c r="AD27" s="167">
        <v>10</v>
      </c>
      <c r="AE27" s="231">
        <v>4.1530000000000001E-4</v>
      </c>
      <c r="AF27" s="232">
        <v>4.1550000000000002E-4</v>
      </c>
      <c r="AG27" s="232">
        <v>4.1560000000000002E-4</v>
      </c>
      <c r="AH27" s="233">
        <v>4.1550000000000002E-4</v>
      </c>
      <c r="AI27" s="227">
        <v>237.9</v>
      </c>
      <c r="AJ27" s="227">
        <v>237.9</v>
      </c>
      <c r="AK27" s="227">
        <v>237.9</v>
      </c>
      <c r="AL27" s="234">
        <v>237.9</v>
      </c>
      <c r="AM27" s="229">
        <f t="shared" si="5"/>
        <v>4.1559766044008166E-4</v>
      </c>
      <c r="AN27" s="229">
        <f t="shared" si="6"/>
        <v>4.1554774545061698E-4</v>
      </c>
      <c r="AO27" s="230">
        <f t="shared" si="7"/>
        <v>4.1549234017890609E-4</v>
      </c>
      <c r="AQ27" s="235">
        <v>10</v>
      </c>
      <c r="AR27" s="229">
        <f t="shared" si="8"/>
        <v>4.1579532088016326E-4</v>
      </c>
      <c r="AS27" s="229">
        <f t="shared" si="8"/>
        <v>4.1569549090123394E-4</v>
      </c>
      <c r="AT27" s="230">
        <f t="shared" si="8"/>
        <v>4.1558851026835919E-4</v>
      </c>
      <c r="AU27" s="236">
        <f t="shared" ref="AU27:AU90" si="9">$D$16</f>
        <v>700</v>
      </c>
    </row>
    <row r="28" spans="2:47" s="194" customFormat="1" ht="12.75" customHeight="1" x14ac:dyDescent="0.2">
      <c r="C28" s="195">
        <v>1997</v>
      </c>
      <c r="D28" s="196">
        <v>4</v>
      </c>
      <c r="E28" s="197">
        <f t="shared" si="0"/>
        <v>1997.3333333333333</v>
      </c>
      <c r="F28" s="198">
        <v>27.4</v>
      </c>
      <c r="G28" s="198">
        <v>14.7</v>
      </c>
      <c r="H28" s="199">
        <v>2.1</v>
      </c>
      <c r="J28" s="195">
        <v>1995</v>
      </c>
      <c r="K28" s="196">
        <v>4</v>
      </c>
      <c r="L28" s="197">
        <f t="shared" si="1"/>
        <v>1995.3333333333333</v>
      </c>
      <c r="M28" s="200">
        <v>84.625657276996805</v>
      </c>
      <c r="N28" s="200">
        <v>76.567512077295746</v>
      </c>
      <c r="O28" s="201">
        <v>70.466543209876789</v>
      </c>
      <c r="Q28" s="167">
        <v>20</v>
      </c>
      <c r="R28" s="237">
        <v>9.4370000000000006E-5</v>
      </c>
      <c r="S28" s="237">
        <v>9.446E-5</v>
      </c>
      <c r="T28" s="237">
        <v>9.4519999999999996E-5</v>
      </c>
      <c r="U28" s="238">
        <v>9.4539999999999999E-5</v>
      </c>
      <c r="V28" s="227">
        <v>206.9</v>
      </c>
      <c r="W28" s="227">
        <v>206.9</v>
      </c>
      <c r="X28" s="227">
        <v>206.9</v>
      </c>
      <c r="Y28" s="228">
        <v>206.9</v>
      </c>
      <c r="Z28" s="229">
        <f t="shared" si="2"/>
        <v>9.4518596264048978E-5</v>
      </c>
      <c r="AA28" s="229">
        <f t="shared" si="3"/>
        <v>9.4488647270370163E-5</v>
      </c>
      <c r="AB28" s="230">
        <f t="shared" si="4"/>
        <v>9.4456553080507748E-5</v>
      </c>
      <c r="AD28" s="167">
        <v>20</v>
      </c>
      <c r="AE28" s="231">
        <v>9.4370000000000006E-5</v>
      </c>
      <c r="AF28" s="232">
        <v>9.4419999999999994E-5</v>
      </c>
      <c r="AG28" s="232">
        <v>9.4430000000000002E-5</v>
      </c>
      <c r="AH28" s="233">
        <v>9.4419999999999994E-5</v>
      </c>
      <c r="AI28" s="227">
        <v>206.9</v>
      </c>
      <c r="AJ28" s="227">
        <v>206.9</v>
      </c>
      <c r="AK28" s="227">
        <v>206.9</v>
      </c>
      <c r="AL28" s="234">
        <v>206.9</v>
      </c>
      <c r="AM28" s="229">
        <f t="shared" si="5"/>
        <v>9.4429766044008161E-5</v>
      </c>
      <c r="AN28" s="229">
        <f t="shared" si="6"/>
        <v>9.442477454506169E-5</v>
      </c>
      <c r="AO28" s="230">
        <f t="shared" si="7"/>
        <v>9.4418085044726513E-5</v>
      </c>
      <c r="AQ28" s="235">
        <v>20</v>
      </c>
      <c r="AR28" s="229">
        <f t="shared" si="8"/>
        <v>9.4474181154028563E-5</v>
      </c>
      <c r="AS28" s="229">
        <f t="shared" si="8"/>
        <v>9.445671090771592E-5</v>
      </c>
      <c r="AT28" s="230">
        <f t="shared" si="8"/>
        <v>9.4437319062617124E-5</v>
      </c>
      <c r="AU28" s="236">
        <f t="shared" si="9"/>
        <v>700</v>
      </c>
    </row>
    <row r="29" spans="2:47" s="194" customFormat="1" ht="12.75" customHeight="1" x14ac:dyDescent="0.2">
      <c r="C29" s="195">
        <v>1997</v>
      </c>
      <c r="D29" s="196">
        <v>5</v>
      </c>
      <c r="E29" s="197">
        <f t="shared" si="0"/>
        <v>1997.4166666666667</v>
      </c>
      <c r="F29" s="198">
        <v>30.5</v>
      </c>
      <c r="G29" s="198">
        <v>16.899999999999999</v>
      </c>
      <c r="H29" s="199">
        <v>3.4</v>
      </c>
      <c r="J29" s="195">
        <v>1995</v>
      </c>
      <c r="K29" s="196">
        <v>5</v>
      </c>
      <c r="L29" s="197">
        <f t="shared" si="1"/>
        <v>1995.4166666666667</v>
      </c>
      <c r="M29" s="200">
        <v>83.282071596243256</v>
      </c>
      <c r="N29" s="200">
        <v>75.709390096617923</v>
      </c>
      <c r="O29" s="201">
        <v>70.083179012345198</v>
      </c>
      <c r="Q29" s="167">
        <v>30</v>
      </c>
      <c r="R29" s="239">
        <v>1.8099999999999999E-5</v>
      </c>
      <c r="S29" s="239">
        <v>1.8119999999999999E-5</v>
      </c>
      <c r="T29" s="239">
        <v>1.8130000000000001E-5</v>
      </c>
      <c r="U29" s="240">
        <v>1.8130000000000001E-5</v>
      </c>
      <c r="V29" s="227">
        <v>230.3</v>
      </c>
      <c r="W29" s="227">
        <v>230.3</v>
      </c>
      <c r="X29" s="227">
        <v>230.3</v>
      </c>
      <c r="Y29" s="228">
        <v>230.3</v>
      </c>
      <c r="Z29" s="229">
        <f t="shared" si="2"/>
        <v>1.8129766044008163E-5</v>
      </c>
      <c r="AA29" s="229">
        <f t="shared" si="3"/>
        <v>1.8124774545061695E-5</v>
      </c>
      <c r="AB29" s="230">
        <f t="shared" si="4"/>
        <v>1.811923401789061E-5</v>
      </c>
      <c r="AD29" s="167">
        <v>30</v>
      </c>
      <c r="AE29" s="231">
        <v>1.8099999999999999E-5</v>
      </c>
      <c r="AF29" s="232">
        <v>1.8110000000000001E-5</v>
      </c>
      <c r="AG29" s="232">
        <v>1.8110000000000001E-5</v>
      </c>
      <c r="AH29" s="233">
        <v>1.8110000000000001E-5</v>
      </c>
      <c r="AI29" s="227">
        <v>230.3</v>
      </c>
      <c r="AJ29" s="227">
        <v>230.3</v>
      </c>
      <c r="AK29" s="227">
        <v>230.3</v>
      </c>
      <c r="AL29" s="234">
        <v>230.3</v>
      </c>
      <c r="AM29" s="229">
        <f t="shared" si="5"/>
        <v>1.8110000000000001E-5</v>
      </c>
      <c r="AN29" s="229">
        <f t="shared" si="6"/>
        <v>1.8110000000000001E-5</v>
      </c>
      <c r="AO29" s="230">
        <f t="shared" si="7"/>
        <v>1.8109617008945305E-5</v>
      </c>
      <c r="AQ29" s="235">
        <v>30</v>
      </c>
      <c r="AR29" s="229">
        <f t="shared" si="8"/>
        <v>1.8119883022004082E-5</v>
      </c>
      <c r="AS29" s="229">
        <f t="shared" si="8"/>
        <v>1.8117387272530847E-5</v>
      </c>
      <c r="AT29" s="230">
        <f t="shared" si="8"/>
        <v>1.8114425513417958E-5</v>
      </c>
      <c r="AU29" s="236">
        <f t="shared" si="9"/>
        <v>700</v>
      </c>
    </row>
    <row r="30" spans="2:47" s="194" customFormat="1" ht="12.75" customHeight="1" x14ac:dyDescent="0.2">
      <c r="C30" s="195">
        <v>1997</v>
      </c>
      <c r="D30" s="196">
        <v>6</v>
      </c>
      <c r="E30" s="197">
        <f t="shared" si="0"/>
        <v>1997.5</v>
      </c>
      <c r="F30" s="198">
        <v>33.9</v>
      </c>
      <c r="G30" s="198">
        <v>19.399999999999999</v>
      </c>
      <c r="H30" s="199">
        <v>4.9000000000000004</v>
      </c>
      <c r="J30" s="195">
        <v>1995</v>
      </c>
      <c r="K30" s="196">
        <v>6</v>
      </c>
      <c r="L30" s="197">
        <f t="shared" si="1"/>
        <v>1995.5</v>
      </c>
      <c r="M30" s="200">
        <v>81.938485915493374</v>
      </c>
      <c r="N30" s="200">
        <v>74.851268115942432</v>
      </c>
      <c r="O30" s="201">
        <v>69.699814814814658</v>
      </c>
      <c r="Q30" s="167">
        <v>40</v>
      </c>
      <c r="R30" s="239">
        <v>4.0539999999999996E-6</v>
      </c>
      <c r="S30" s="239">
        <v>4.0579999999999999E-6</v>
      </c>
      <c r="T30" s="239">
        <v>4.0600000000000001E-6</v>
      </c>
      <c r="U30" s="240">
        <v>4.0609999999999997E-6</v>
      </c>
      <c r="V30" s="227">
        <v>258.5</v>
      </c>
      <c r="W30" s="227">
        <v>258.5</v>
      </c>
      <c r="X30" s="227">
        <v>258.5</v>
      </c>
      <c r="Y30" s="228">
        <v>258.5</v>
      </c>
      <c r="Z30" s="229">
        <f t="shared" si="2"/>
        <v>4.0599532088016326E-6</v>
      </c>
      <c r="AA30" s="229">
        <f t="shared" si="3"/>
        <v>4.058954909012339E-6</v>
      </c>
      <c r="AB30" s="230">
        <f t="shared" si="4"/>
        <v>4.057846803578122E-6</v>
      </c>
      <c r="AD30" s="167">
        <v>40</v>
      </c>
      <c r="AE30" s="231">
        <v>4.0539999999999996E-6</v>
      </c>
      <c r="AF30" s="232">
        <v>4.0559999999999998E-6</v>
      </c>
      <c r="AG30" s="232">
        <v>4.0559999999999998E-6</v>
      </c>
      <c r="AH30" s="233">
        <v>4.0559999999999998E-6</v>
      </c>
      <c r="AI30" s="227">
        <v>258.5</v>
      </c>
      <c r="AJ30" s="227">
        <v>258.5</v>
      </c>
      <c r="AK30" s="227">
        <v>258.5</v>
      </c>
      <c r="AL30" s="234">
        <v>258.5</v>
      </c>
      <c r="AM30" s="229">
        <f t="shared" si="5"/>
        <v>4.0559999999999998E-6</v>
      </c>
      <c r="AN30" s="229">
        <f t="shared" si="6"/>
        <v>4.0559999999999998E-6</v>
      </c>
      <c r="AO30" s="230">
        <f t="shared" si="7"/>
        <v>4.0559234017890604E-6</v>
      </c>
      <c r="AQ30" s="235">
        <v>40</v>
      </c>
      <c r="AR30" s="229">
        <f t="shared" si="8"/>
        <v>4.0579766044008162E-6</v>
      </c>
      <c r="AS30" s="229">
        <f t="shared" si="8"/>
        <v>4.0574774545061694E-6</v>
      </c>
      <c r="AT30" s="230">
        <f t="shared" si="8"/>
        <v>4.0568851026835908E-6</v>
      </c>
      <c r="AU30" s="236">
        <f t="shared" si="9"/>
        <v>700</v>
      </c>
    </row>
    <row r="31" spans="2:47" s="194" customFormat="1" ht="12.75" customHeight="1" x14ac:dyDescent="0.2">
      <c r="C31" s="195">
        <v>1997</v>
      </c>
      <c r="D31" s="196">
        <v>7</v>
      </c>
      <c r="E31" s="197">
        <f t="shared" si="0"/>
        <v>1997.5833333333333</v>
      </c>
      <c r="F31" s="198">
        <v>37.6</v>
      </c>
      <c r="G31" s="198">
        <v>22.1</v>
      </c>
      <c r="H31" s="199">
        <v>6.6</v>
      </c>
      <c r="J31" s="195">
        <v>1995</v>
      </c>
      <c r="K31" s="196">
        <v>7</v>
      </c>
      <c r="L31" s="197">
        <f t="shared" si="1"/>
        <v>1995.5833333333333</v>
      </c>
      <c r="M31" s="200">
        <v>80.594900234743491</v>
      </c>
      <c r="N31" s="200">
        <v>73.993146135266954</v>
      </c>
      <c r="O31" s="201">
        <v>69.316450617284119</v>
      </c>
      <c r="Q31" s="167">
        <v>50</v>
      </c>
      <c r="R31" s="214">
        <v>1.108E-6</v>
      </c>
      <c r="S31" s="214">
        <v>1.1090000000000001E-6</v>
      </c>
      <c r="T31" s="214">
        <v>1.11E-6</v>
      </c>
      <c r="U31" s="215">
        <v>1.11E-6</v>
      </c>
      <c r="V31" s="227">
        <v>267.89999999999998</v>
      </c>
      <c r="W31" s="227">
        <v>267.89999999999998</v>
      </c>
      <c r="X31" s="227">
        <v>267.89999999999998</v>
      </c>
      <c r="Y31" s="228">
        <v>267.89999999999998</v>
      </c>
      <c r="Z31" s="229">
        <f t="shared" si="2"/>
        <v>1.1099766044008164E-6</v>
      </c>
      <c r="AA31" s="229">
        <f t="shared" si="3"/>
        <v>1.1094774545061694E-6</v>
      </c>
      <c r="AB31" s="230">
        <f t="shared" si="4"/>
        <v>1.1089617008945306E-6</v>
      </c>
      <c r="AD31" s="167">
        <v>50</v>
      </c>
      <c r="AE31" s="231">
        <v>1.108E-6</v>
      </c>
      <c r="AF31" s="232">
        <v>1.1090000000000001E-6</v>
      </c>
      <c r="AG31" s="232">
        <v>1.1090000000000001E-6</v>
      </c>
      <c r="AH31" s="233">
        <v>1.1090000000000001E-6</v>
      </c>
      <c r="AI31" s="227">
        <v>267.89999999999998</v>
      </c>
      <c r="AJ31" s="227">
        <v>267.89999999999998</v>
      </c>
      <c r="AK31" s="227">
        <v>267.89999999999998</v>
      </c>
      <c r="AL31" s="234">
        <v>267.89999999999998</v>
      </c>
      <c r="AM31" s="229">
        <f t="shared" si="5"/>
        <v>1.1090000000000001E-6</v>
      </c>
      <c r="AN31" s="229">
        <f t="shared" si="6"/>
        <v>1.1090000000000001E-6</v>
      </c>
      <c r="AO31" s="230">
        <f t="shared" si="7"/>
        <v>1.1089617008945306E-6</v>
      </c>
      <c r="AQ31" s="235">
        <v>50</v>
      </c>
      <c r="AR31" s="229">
        <f t="shared" si="8"/>
        <v>1.1094883022004083E-6</v>
      </c>
      <c r="AS31" s="229">
        <f t="shared" si="8"/>
        <v>1.1092387272530849E-6</v>
      </c>
      <c r="AT31" s="230">
        <f t="shared" si="8"/>
        <v>1.1089617008945306E-6</v>
      </c>
      <c r="AU31" s="236">
        <f t="shared" si="9"/>
        <v>700</v>
      </c>
    </row>
    <row r="32" spans="2:47" s="194" customFormat="1" ht="12.75" customHeight="1" x14ac:dyDescent="0.2">
      <c r="C32" s="195">
        <v>1997</v>
      </c>
      <c r="D32" s="196">
        <v>8</v>
      </c>
      <c r="E32" s="197">
        <f t="shared" si="0"/>
        <v>1997.6666666666667</v>
      </c>
      <c r="F32" s="198">
        <v>41.4</v>
      </c>
      <c r="G32" s="198">
        <v>24.9</v>
      </c>
      <c r="H32" s="199">
        <v>8.4</v>
      </c>
      <c r="J32" s="195">
        <v>1995</v>
      </c>
      <c r="K32" s="196">
        <v>8</v>
      </c>
      <c r="L32" s="197">
        <f t="shared" si="1"/>
        <v>1995.6666666666667</v>
      </c>
      <c r="M32" s="200">
        <v>79.251314553989943</v>
      </c>
      <c r="N32" s="200">
        <v>73.135024154589132</v>
      </c>
      <c r="O32" s="201">
        <v>68.933086419752527</v>
      </c>
      <c r="Q32" s="167">
        <v>60</v>
      </c>
      <c r="R32" s="214">
        <v>3.3340000000000001E-7</v>
      </c>
      <c r="S32" s="214">
        <v>3.3369999999999998E-7</v>
      </c>
      <c r="T32" s="214">
        <v>3.3389999999999999E-7</v>
      </c>
      <c r="U32" s="215">
        <v>3.34E-7</v>
      </c>
      <c r="V32" s="227">
        <v>242.1</v>
      </c>
      <c r="W32" s="227">
        <v>242.1</v>
      </c>
      <c r="X32" s="227">
        <v>242.1</v>
      </c>
      <c r="Y32" s="228">
        <v>242.1</v>
      </c>
      <c r="Z32" s="229">
        <f t="shared" si="2"/>
        <v>3.3389532088016327E-7</v>
      </c>
      <c r="AA32" s="229">
        <f t="shared" si="3"/>
        <v>3.3379549090123388E-7</v>
      </c>
      <c r="AB32" s="230">
        <f t="shared" si="4"/>
        <v>3.3368851026835911E-7</v>
      </c>
      <c r="AD32" s="167">
        <v>60</v>
      </c>
      <c r="AE32" s="231">
        <v>3.333E-7</v>
      </c>
      <c r="AF32" s="232">
        <v>3.3340000000000001E-7</v>
      </c>
      <c r="AG32" s="232">
        <v>3.3350000000000002E-7</v>
      </c>
      <c r="AH32" s="233">
        <v>3.3340000000000001E-7</v>
      </c>
      <c r="AI32" s="227">
        <v>242.2</v>
      </c>
      <c r="AJ32" s="227">
        <v>242.2</v>
      </c>
      <c r="AK32" s="227">
        <v>242.2</v>
      </c>
      <c r="AL32" s="234">
        <v>242.2</v>
      </c>
      <c r="AM32" s="229">
        <f t="shared" si="5"/>
        <v>3.3349766044008163E-7</v>
      </c>
      <c r="AN32" s="229">
        <f t="shared" si="6"/>
        <v>3.3344774545061696E-7</v>
      </c>
      <c r="AO32" s="230">
        <f t="shared" si="7"/>
        <v>3.3339617008945307E-7</v>
      </c>
      <c r="AQ32" s="235">
        <v>60</v>
      </c>
      <c r="AR32" s="229">
        <f t="shared" si="8"/>
        <v>3.3369649066012248E-7</v>
      </c>
      <c r="AS32" s="229">
        <f t="shared" si="8"/>
        <v>3.3362161817592539E-7</v>
      </c>
      <c r="AT32" s="230">
        <f t="shared" si="8"/>
        <v>3.3354234017890609E-7</v>
      </c>
      <c r="AU32" s="236">
        <f t="shared" si="9"/>
        <v>700</v>
      </c>
    </row>
    <row r="33" spans="3:47" s="194" customFormat="1" ht="12.75" customHeight="1" x14ac:dyDescent="0.2">
      <c r="C33" s="195">
        <v>1997</v>
      </c>
      <c r="D33" s="196">
        <v>9</v>
      </c>
      <c r="E33" s="197">
        <f t="shared" si="0"/>
        <v>1997.75</v>
      </c>
      <c r="F33" s="198">
        <v>45.3</v>
      </c>
      <c r="G33" s="198">
        <v>27.9</v>
      </c>
      <c r="H33" s="199">
        <v>10.5</v>
      </c>
      <c r="J33" s="195">
        <v>1995</v>
      </c>
      <c r="K33" s="196">
        <v>9</v>
      </c>
      <c r="L33" s="197">
        <f t="shared" si="1"/>
        <v>1995.75</v>
      </c>
      <c r="M33" s="200">
        <v>77.90772887324006</v>
      </c>
      <c r="N33" s="200">
        <v>72.276902173913655</v>
      </c>
      <c r="O33" s="201">
        <v>68.549722222221988</v>
      </c>
      <c r="Q33" s="167">
        <v>70</v>
      </c>
      <c r="R33" s="214">
        <v>8.6589999999999996E-8</v>
      </c>
      <c r="S33" s="214">
        <v>8.6669999999999995E-8</v>
      </c>
      <c r="T33" s="214">
        <v>8.671E-8</v>
      </c>
      <c r="U33" s="215">
        <v>8.6729999999999996E-8</v>
      </c>
      <c r="V33" s="227">
        <v>212.1</v>
      </c>
      <c r="W33" s="227">
        <v>212.1</v>
      </c>
      <c r="X33" s="227">
        <v>212.1</v>
      </c>
      <c r="Y33" s="228">
        <v>212.1</v>
      </c>
      <c r="Z33" s="229">
        <f t="shared" si="2"/>
        <v>8.6709064176032657E-8</v>
      </c>
      <c r="AA33" s="229">
        <f t="shared" si="3"/>
        <v>8.6689098180246773E-8</v>
      </c>
      <c r="AB33" s="230">
        <f t="shared" si="4"/>
        <v>8.6666936071562436E-8</v>
      </c>
      <c r="AD33" s="167">
        <v>70</v>
      </c>
      <c r="AE33" s="231">
        <v>8.6599999999999995E-8</v>
      </c>
      <c r="AF33" s="232">
        <v>8.664E-8</v>
      </c>
      <c r="AG33" s="232">
        <v>8.664E-8</v>
      </c>
      <c r="AH33" s="233">
        <v>8.6620000000000004E-8</v>
      </c>
      <c r="AI33" s="227">
        <v>212.4</v>
      </c>
      <c r="AJ33" s="227">
        <v>212.4</v>
      </c>
      <c r="AK33" s="227">
        <v>212.4</v>
      </c>
      <c r="AL33" s="234">
        <v>212.4</v>
      </c>
      <c r="AM33" s="229">
        <f t="shared" si="5"/>
        <v>8.664E-8</v>
      </c>
      <c r="AN33" s="229">
        <f t="shared" si="6"/>
        <v>8.664E-8</v>
      </c>
      <c r="AO33" s="230">
        <f t="shared" si="7"/>
        <v>8.6638468035781214E-8</v>
      </c>
      <c r="AQ33" s="235">
        <v>70</v>
      </c>
      <c r="AR33" s="229">
        <f t="shared" si="8"/>
        <v>8.6674532088016328E-8</v>
      </c>
      <c r="AS33" s="229">
        <f t="shared" si="8"/>
        <v>8.6664549090123386E-8</v>
      </c>
      <c r="AT33" s="230">
        <f t="shared" si="8"/>
        <v>8.6652702053671825E-8</v>
      </c>
      <c r="AU33" s="236">
        <f t="shared" si="9"/>
        <v>700</v>
      </c>
    </row>
    <row r="34" spans="3:47" s="194" customFormat="1" ht="12.75" customHeight="1" x14ac:dyDescent="0.2">
      <c r="C34" s="195">
        <v>1997</v>
      </c>
      <c r="D34" s="196">
        <v>10</v>
      </c>
      <c r="E34" s="197">
        <f t="shared" si="0"/>
        <v>1997.8333333333333</v>
      </c>
      <c r="F34" s="198">
        <v>49.4</v>
      </c>
      <c r="G34" s="198">
        <v>31</v>
      </c>
      <c r="H34" s="199">
        <v>12.7</v>
      </c>
      <c r="J34" s="195">
        <v>1995</v>
      </c>
      <c r="K34" s="196">
        <v>10</v>
      </c>
      <c r="L34" s="197">
        <f t="shared" si="1"/>
        <v>1995.8333333333333</v>
      </c>
      <c r="M34" s="200">
        <v>76.564143192490178</v>
      </c>
      <c r="N34" s="200">
        <v>71.418780193238177</v>
      </c>
      <c r="O34" s="201">
        <v>68.166358024691448</v>
      </c>
      <c r="Q34" s="167">
        <v>80</v>
      </c>
      <c r="R34" s="214">
        <v>1.843E-8</v>
      </c>
      <c r="S34" s="214">
        <v>1.8410000000000001E-8</v>
      </c>
      <c r="T34" s="214">
        <v>1.838E-8</v>
      </c>
      <c r="U34" s="215">
        <v>1.8349999999999999E-8</v>
      </c>
      <c r="V34" s="227">
        <v>194.5</v>
      </c>
      <c r="W34" s="227">
        <v>194.6</v>
      </c>
      <c r="X34" s="227">
        <v>194.8</v>
      </c>
      <c r="Y34" s="228">
        <v>194.9</v>
      </c>
      <c r="Z34" s="229">
        <f t="shared" si="2"/>
        <v>1.8380701867975508E-8</v>
      </c>
      <c r="AA34" s="229">
        <f t="shared" si="3"/>
        <v>1.8395676364814917E-8</v>
      </c>
      <c r="AB34" s="230">
        <f t="shared" si="4"/>
        <v>1.841076598210939E-8</v>
      </c>
      <c r="AD34" s="167">
        <v>80</v>
      </c>
      <c r="AE34" s="231">
        <v>1.8419999999999999E-8</v>
      </c>
      <c r="AF34" s="232">
        <v>1.8399999999999999E-8</v>
      </c>
      <c r="AG34" s="232">
        <v>1.8369999999999998E-8</v>
      </c>
      <c r="AH34" s="233">
        <v>1.8329999999999999E-8</v>
      </c>
      <c r="AI34" s="227">
        <v>195.2</v>
      </c>
      <c r="AJ34" s="227">
        <v>195.3</v>
      </c>
      <c r="AK34" s="227">
        <v>195.5</v>
      </c>
      <c r="AL34" s="234">
        <v>195.6</v>
      </c>
      <c r="AM34" s="229">
        <f t="shared" si="5"/>
        <v>1.8370701867975506E-8</v>
      </c>
      <c r="AN34" s="229">
        <f t="shared" si="6"/>
        <v>1.8385676364814916E-8</v>
      </c>
      <c r="AO34" s="230">
        <f t="shared" si="7"/>
        <v>1.8400765982109389E-8</v>
      </c>
      <c r="AQ34" s="235">
        <v>80</v>
      </c>
      <c r="AR34" s="229">
        <f t="shared" si="8"/>
        <v>1.8375701867975505E-8</v>
      </c>
      <c r="AS34" s="229">
        <f t="shared" si="8"/>
        <v>1.8390676364814918E-8</v>
      </c>
      <c r="AT34" s="230">
        <f t="shared" si="8"/>
        <v>1.8405765982109391E-8</v>
      </c>
      <c r="AU34" s="236">
        <f t="shared" si="9"/>
        <v>700</v>
      </c>
    </row>
    <row r="35" spans="3:47" s="194" customFormat="1" ht="12.75" customHeight="1" x14ac:dyDescent="0.2">
      <c r="C35" s="195">
        <v>1997</v>
      </c>
      <c r="D35" s="196">
        <v>11</v>
      </c>
      <c r="E35" s="197">
        <f t="shared" si="0"/>
        <v>1997.9166666666667</v>
      </c>
      <c r="F35" s="198">
        <v>53.6</v>
      </c>
      <c r="G35" s="198">
        <v>34.299999999999997</v>
      </c>
      <c r="H35" s="199">
        <v>15</v>
      </c>
      <c r="J35" s="195">
        <v>1995</v>
      </c>
      <c r="K35" s="196">
        <v>11</v>
      </c>
      <c r="L35" s="197">
        <f t="shared" si="1"/>
        <v>1995.9166666666667</v>
      </c>
      <c r="M35" s="200">
        <v>75.220557511736615</v>
      </c>
      <c r="N35" s="200">
        <v>70.560658212560355</v>
      </c>
      <c r="O35" s="201">
        <v>67.782993827159871</v>
      </c>
      <c r="Q35" s="167">
        <v>90</v>
      </c>
      <c r="R35" s="214">
        <v>3.34E-9</v>
      </c>
      <c r="S35" s="214">
        <v>3.3419999999999998E-9</v>
      </c>
      <c r="T35" s="214">
        <v>3.3430000000000001E-9</v>
      </c>
      <c r="U35" s="215">
        <v>3.3430000000000001E-9</v>
      </c>
      <c r="V35" s="227">
        <v>181.3</v>
      </c>
      <c r="W35" s="227">
        <v>181.3</v>
      </c>
      <c r="X35" s="227">
        <v>181.3</v>
      </c>
      <c r="Y35" s="228">
        <v>181.3</v>
      </c>
      <c r="Z35" s="229">
        <f t="shared" si="2"/>
        <v>3.3429766044008165E-9</v>
      </c>
      <c r="AA35" s="229">
        <f t="shared" si="3"/>
        <v>3.3424774545061692E-9</v>
      </c>
      <c r="AB35" s="230">
        <f t="shared" si="4"/>
        <v>3.3419234017890608E-9</v>
      </c>
      <c r="AD35" s="167">
        <v>90</v>
      </c>
      <c r="AE35" s="231">
        <v>3.3179999999999999E-9</v>
      </c>
      <c r="AF35" s="232">
        <v>3.3189999999999998E-9</v>
      </c>
      <c r="AG35" s="232">
        <v>3.3189999999999998E-9</v>
      </c>
      <c r="AH35" s="233">
        <v>3.3179999999999999E-9</v>
      </c>
      <c r="AI35" s="227">
        <v>188.8</v>
      </c>
      <c r="AJ35" s="227">
        <v>188.8</v>
      </c>
      <c r="AK35" s="227">
        <v>188.8</v>
      </c>
      <c r="AL35" s="234">
        <v>188.8</v>
      </c>
      <c r="AM35" s="229">
        <f t="shared" si="5"/>
        <v>3.3189999999999998E-9</v>
      </c>
      <c r="AN35" s="229">
        <f t="shared" si="6"/>
        <v>3.3189999999999998E-9</v>
      </c>
      <c r="AO35" s="230">
        <f t="shared" si="7"/>
        <v>3.3189617008945305E-9</v>
      </c>
      <c r="AQ35" s="235">
        <v>90</v>
      </c>
      <c r="AR35" s="229">
        <f t="shared" si="8"/>
        <v>3.3309883022004081E-9</v>
      </c>
      <c r="AS35" s="229">
        <f t="shared" si="8"/>
        <v>3.3307387272530845E-9</v>
      </c>
      <c r="AT35" s="230">
        <f t="shared" si="8"/>
        <v>3.3304425513417956E-9</v>
      </c>
      <c r="AU35" s="236">
        <f t="shared" si="9"/>
        <v>700</v>
      </c>
    </row>
    <row r="36" spans="3:47" s="194" customFormat="1" ht="12.75" customHeight="1" x14ac:dyDescent="0.2">
      <c r="C36" s="195">
        <v>1997</v>
      </c>
      <c r="D36" s="196">
        <v>12</v>
      </c>
      <c r="E36" s="197">
        <f t="shared" si="0"/>
        <v>1998</v>
      </c>
      <c r="F36" s="198">
        <v>58</v>
      </c>
      <c r="G36" s="198">
        <v>37.700000000000003</v>
      </c>
      <c r="H36" s="199">
        <v>17.399999999999999</v>
      </c>
      <c r="J36" s="195">
        <v>1995</v>
      </c>
      <c r="K36" s="196">
        <v>12</v>
      </c>
      <c r="L36" s="197">
        <f t="shared" si="1"/>
        <v>1996</v>
      </c>
      <c r="M36" s="200">
        <v>73.876971830986747</v>
      </c>
      <c r="N36" s="200">
        <v>69.702536231884878</v>
      </c>
      <c r="O36" s="201">
        <v>67.399629629629317</v>
      </c>
      <c r="Q36" s="167">
        <v>100</v>
      </c>
      <c r="R36" s="214">
        <v>5.3319999999999998E-10</v>
      </c>
      <c r="S36" s="214">
        <v>5.3170000000000004E-10</v>
      </c>
      <c r="T36" s="214">
        <v>5.3009999999999996E-10</v>
      </c>
      <c r="U36" s="215">
        <v>5.2849999999999998E-10</v>
      </c>
      <c r="V36" s="227">
        <v>187.9</v>
      </c>
      <c r="W36" s="227">
        <v>187.9</v>
      </c>
      <c r="X36" s="227">
        <v>187.9</v>
      </c>
      <c r="Y36" s="228">
        <v>187.9</v>
      </c>
      <c r="Z36" s="229">
        <f t="shared" si="2"/>
        <v>5.3013743295869376E-10</v>
      </c>
      <c r="AA36" s="229">
        <f t="shared" si="3"/>
        <v>5.309360727901289E-10</v>
      </c>
      <c r="AB36" s="230">
        <f t="shared" si="4"/>
        <v>5.3175744865820432E-10</v>
      </c>
      <c r="AD36" s="167">
        <v>100</v>
      </c>
      <c r="AE36" s="231">
        <v>5.7999999999999996E-10</v>
      </c>
      <c r="AF36" s="232">
        <v>5.7820000000000003E-10</v>
      </c>
      <c r="AG36" s="232">
        <v>5.7639999999999999E-10</v>
      </c>
      <c r="AH36" s="233">
        <v>5.744E-10</v>
      </c>
      <c r="AI36" s="227">
        <v>202</v>
      </c>
      <c r="AJ36" s="227">
        <v>202</v>
      </c>
      <c r="AK36" s="227">
        <v>202</v>
      </c>
      <c r="AL36" s="234">
        <v>202</v>
      </c>
      <c r="AM36" s="229">
        <f t="shared" si="5"/>
        <v>5.7644211207853057E-10</v>
      </c>
      <c r="AN36" s="229">
        <f t="shared" si="6"/>
        <v>5.7734058188889505E-10</v>
      </c>
      <c r="AO36" s="230">
        <f t="shared" si="7"/>
        <v>5.7826893838984511E-10</v>
      </c>
      <c r="AQ36" s="235">
        <v>100</v>
      </c>
      <c r="AR36" s="229">
        <f t="shared" si="8"/>
        <v>5.5328977251861221E-10</v>
      </c>
      <c r="AS36" s="229">
        <f t="shared" si="8"/>
        <v>5.5413832733951203E-10</v>
      </c>
      <c r="AT36" s="230">
        <f t="shared" si="8"/>
        <v>5.5501319352402471E-10</v>
      </c>
      <c r="AU36" s="236">
        <f t="shared" si="9"/>
        <v>700</v>
      </c>
    </row>
    <row r="37" spans="3:47" s="194" customFormat="1" ht="12.75" customHeight="1" x14ac:dyDescent="0.2">
      <c r="C37" s="195">
        <v>1998</v>
      </c>
      <c r="D37" s="196">
        <v>1</v>
      </c>
      <c r="E37" s="197">
        <f t="shared" si="0"/>
        <v>1998.0833333333333</v>
      </c>
      <c r="F37" s="198">
        <v>62.3</v>
      </c>
      <c r="G37" s="198">
        <v>41.2</v>
      </c>
      <c r="H37" s="199">
        <v>20</v>
      </c>
      <c r="J37" s="195">
        <v>1996</v>
      </c>
      <c r="K37" s="196">
        <v>1</v>
      </c>
      <c r="L37" s="197">
        <f t="shared" si="1"/>
        <v>1996.0833333333333</v>
      </c>
      <c r="M37" s="200">
        <v>72.533386150236851</v>
      </c>
      <c r="N37" s="200">
        <v>68.8444142512094</v>
      </c>
      <c r="O37" s="201">
        <v>67.016265432098777</v>
      </c>
      <c r="Q37" s="167">
        <v>110</v>
      </c>
      <c r="R37" s="214">
        <v>8.895E-11</v>
      </c>
      <c r="S37" s="214">
        <v>8.8069999999999999E-11</v>
      </c>
      <c r="T37" s="214">
        <v>8.7180000000000003E-11</v>
      </c>
      <c r="U37" s="215">
        <v>8.6249999999999999E-11</v>
      </c>
      <c r="V37" s="227">
        <v>227.1</v>
      </c>
      <c r="W37" s="227">
        <v>232.4</v>
      </c>
      <c r="X37" s="227">
        <v>238</v>
      </c>
      <c r="Y37" s="228">
        <v>243.9</v>
      </c>
      <c r="Z37" s="229">
        <f t="shared" si="2"/>
        <v>8.7200822083273451E-11</v>
      </c>
      <c r="AA37" s="229">
        <f t="shared" si="3"/>
        <v>8.7645065489509218E-11</v>
      </c>
      <c r="AB37" s="230">
        <f t="shared" si="4"/>
        <v>8.810370321281316E-11</v>
      </c>
      <c r="AD37" s="167">
        <v>110</v>
      </c>
      <c r="AE37" s="231">
        <v>1.1239999999999999E-10</v>
      </c>
      <c r="AF37" s="232">
        <v>1.115E-10</v>
      </c>
      <c r="AG37" s="232">
        <v>1.106E-10</v>
      </c>
      <c r="AH37" s="233">
        <v>1.0970000000000001E-10</v>
      </c>
      <c r="AI37" s="227">
        <v>205.7</v>
      </c>
      <c r="AJ37" s="227">
        <v>210</v>
      </c>
      <c r="AK37" s="227">
        <v>214.5</v>
      </c>
      <c r="AL37" s="234">
        <v>219.3</v>
      </c>
      <c r="AM37" s="229">
        <f t="shared" si="5"/>
        <v>1.1062105603926527E-10</v>
      </c>
      <c r="AN37" s="229">
        <f t="shared" si="6"/>
        <v>1.1107029094444752E-10</v>
      </c>
      <c r="AO37" s="230">
        <f t="shared" si="7"/>
        <v>1.1153446919492256E-10</v>
      </c>
      <c r="AQ37" s="235">
        <v>110</v>
      </c>
      <c r="AR37" s="229">
        <f t="shared" si="8"/>
        <v>9.8910939061269362E-11</v>
      </c>
      <c r="AS37" s="229">
        <f t="shared" si="8"/>
        <v>9.9357678216978364E-11</v>
      </c>
      <c r="AT37" s="230">
        <f t="shared" si="8"/>
        <v>9.9819086203867864E-11</v>
      </c>
      <c r="AU37" s="236">
        <f t="shared" si="9"/>
        <v>700</v>
      </c>
    </row>
    <row r="38" spans="3:47" s="194" customFormat="1" ht="12.75" customHeight="1" x14ac:dyDescent="0.2">
      <c r="C38" s="195">
        <v>1998</v>
      </c>
      <c r="D38" s="196">
        <v>2</v>
      </c>
      <c r="E38" s="197">
        <f t="shared" si="0"/>
        <v>1998.1666666666667</v>
      </c>
      <c r="F38" s="198">
        <v>66.8</v>
      </c>
      <c r="G38" s="198">
        <v>44.7</v>
      </c>
      <c r="H38" s="199">
        <v>22.6</v>
      </c>
      <c r="J38" s="195">
        <v>1996</v>
      </c>
      <c r="K38" s="196">
        <v>2</v>
      </c>
      <c r="L38" s="197">
        <f t="shared" si="1"/>
        <v>1996.1666666666667</v>
      </c>
      <c r="M38" s="200">
        <v>71.189800469483316</v>
      </c>
      <c r="N38" s="200">
        <v>67.986292270531578</v>
      </c>
      <c r="O38" s="201">
        <v>66.6329012345672</v>
      </c>
      <c r="Q38" s="167">
        <v>120</v>
      </c>
      <c r="R38" s="214">
        <v>1.8309999999999999E-11</v>
      </c>
      <c r="S38" s="214">
        <v>1.8540000000000001E-11</v>
      </c>
      <c r="T38" s="214">
        <v>1.8790000000000001E-11</v>
      </c>
      <c r="U38" s="215">
        <v>1.906E-11</v>
      </c>
      <c r="V38" s="227">
        <v>350.4</v>
      </c>
      <c r="W38" s="227">
        <v>362.5</v>
      </c>
      <c r="X38" s="227">
        <v>374.8</v>
      </c>
      <c r="Y38" s="228">
        <v>387.2</v>
      </c>
      <c r="Z38" s="229">
        <f t="shared" si="2"/>
        <v>1.8784151100204091E-11</v>
      </c>
      <c r="AA38" s="229">
        <f t="shared" si="3"/>
        <v>1.8659363626542356E-11</v>
      </c>
      <c r="AB38" s="230">
        <f t="shared" si="4"/>
        <v>1.8531191205742015E-11</v>
      </c>
      <c r="AD38" s="167">
        <v>120</v>
      </c>
      <c r="AE38" s="231">
        <v>1.9050000000000001E-11</v>
      </c>
      <c r="AF38" s="232">
        <v>1.9320000000000001E-11</v>
      </c>
      <c r="AG38" s="232">
        <v>1.9599999999999999E-11</v>
      </c>
      <c r="AH38" s="233">
        <v>1.9909999999999999E-11</v>
      </c>
      <c r="AI38" s="227">
        <v>352.8</v>
      </c>
      <c r="AJ38" s="227">
        <v>364.3</v>
      </c>
      <c r="AK38" s="227">
        <v>376</v>
      </c>
      <c r="AL38" s="234">
        <v>387.7</v>
      </c>
      <c r="AM38" s="229">
        <f t="shared" si="5"/>
        <v>1.959344923222858E-11</v>
      </c>
      <c r="AN38" s="229">
        <f t="shared" si="6"/>
        <v>1.9453687261727436E-11</v>
      </c>
      <c r="AO38" s="230">
        <f t="shared" si="7"/>
        <v>1.9309659241523235E-11</v>
      </c>
      <c r="AQ38" s="235">
        <v>120</v>
      </c>
      <c r="AR38" s="229">
        <f t="shared" si="8"/>
        <v>1.9188800166216334E-11</v>
      </c>
      <c r="AS38" s="229">
        <f t="shared" si="8"/>
        <v>1.9056525444134894E-11</v>
      </c>
      <c r="AT38" s="230">
        <f t="shared" si="8"/>
        <v>1.8920425223632625E-11</v>
      </c>
      <c r="AU38" s="236">
        <f t="shared" si="9"/>
        <v>700</v>
      </c>
    </row>
    <row r="39" spans="3:47" s="194" customFormat="1" ht="12.75" customHeight="1" x14ac:dyDescent="0.2">
      <c r="C39" s="195">
        <v>1998</v>
      </c>
      <c r="D39" s="196">
        <v>3</v>
      </c>
      <c r="E39" s="197">
        <f t="shared" si="0"/>
        <v>1998.25</v>
      </c>
      <c r="F39" s="198">
        <v>71.2</v>
      </c>
      <c r="G39" s="198">
        <v>48.3</v>
      </c>
      <c r="H39" s="199">
        <v>25.4</v>
      </c>
      <c r="J39" s="195">
        <v>1996</v>
      </c>
      <c r="K39" s="196">
        <v>3</v>
      </c>
      <c r="L39" s="197">
        <f t="shared" si="1"/>
        <v>1996.25</v>
      </c>
      <c r="M39" s="200">
        <v>69.84621478873342</v>
      </c>
      <c r="N39" s="200">
        <v>67.128170289856101</v>
      </c>
      <c r="O39" s="201">
        <v>66.24953703703666</v>
      </c>
      <c r="Q39" s="167">
        <v>130</v>
      </c>
      <c r="R39" s="214">
        <v>6.6020000000000003E-12</v>
      </c>
      <c r="S39" s="214">
        <v>6.69E-12</v>
      </c>
      <c r="T39" s="214">
        <v>6.8260000000000002E-12</v>
      </c>
      <c r="U39" s="215">
        <v>6.9849999999999998E-12</v>
      </c>
      <c r="V39" s="227">
        <v>458.8</v>
      </c>
      <c r="W39" s="227">
        <v>493.6</v>
      </c>
      <c r="X39" s="227">
        <v>524.5</v>
      </c>
      <c r="Y39" s="228">
        <v>553.9</v>
      </c>
      <c r="Z39" s="229">
        <f t="shared" si="2"/>
        <v>6.8228181985110252E-12</v>
      </c>
      <c r="AA39" s="229">
        <f t="shared" si="3"/>
        <v>6.754933812839041E-12</v>
      </c>
      <c r="AB39" s="230">
        <f t="shared" si="4"/>
        <v>6.6866296787186837E-12</v>
      </c>
      <c r="AD39" s="167">
        <v>130</v>
      </c>
      <c r="AE39" s="231">
        <v>6.8169999999999997E-12</v>
      </c>
      <c r="AF39" s="232">
        <v>6.9119999999999996E-12</v>
      </c>
      <c r="AG39" s="232">
        <v>7.0479999999999999E-12</v>
      </c>
      <c r="AH39" s="233">
        <v>7.2050000000000001E-12</v>
      </c>
      <c r="AI39" s="227">
        <v>477.6</v>
      </c>
      <c r="AJ39" s="227">
        <v>511.8</v>
      </c>
      <c r="AK39" s="227">
        <v>543</v>
      </c>
      <c r="AL39" s="234">
        <v>573</v>
      </c>
      <c r="AM39" s="229">
        <f t="shared" si="5"/>
        <v>7.0448181985110249E-12</v>
      </c>
      <c r="AN39" s="229">
        <f t="shared" si="6"/>
        <v>6.9769338128390407E-12</v>
      </c>
      <c r="AO39" s="230">
        <f t="shared" si="7"/>
        <v>6.9083615849803973E-12</v>
      </c>
      <c r="AQ39" s="235">
        <v>130</v>
      </c>
      <c r="AR39" s="229">
        <f t="shared" si="8"/>
        <v>6.933818198511025E-12</v>
      </c>
      <c r="AS39" s="229">
        <f t="shared" si="8"/>
        <v>6.8659338128390408E-12</v>
      </c>
      <c r="AT39" s="230">
        <f t="shared" si="8"/>
        <v>6.7974956318495405E-12</v>
      </c>
      <c r="AU39" s="236">
        <f t="shared" si="9"/>
        <v>700</v>
      </c>
    </row>
    <row r="40" spans="3:47" s="194" customFormat="1" ht="12.75" customHeight="1" x14ac:dyDescent="0.2">
      <c r="C40" s="195">
        <v>1998</v>
      </c>
      <c r="D40" s="196">
        <v>4</v>
      </c>
      <c r="E40" s="197">
        <f t="shared" si="0"/>
        <v>1998.3333333333333</v>
      </c>
      <c r="F40" s="198">
        <v>75.7</v>
      </c>
      <c r="G40" s="198">
        <v>51.9</v>
      </c>
      <c r="H40" s="199">
        <v>28.1</v>
      </c>
      <c r="J40" s="195">
        <v>1996</v>
      </c>
      <c r="K40" s="196">
        <v>4</v>
      </c>
      <c r="L40" s="197">
        <f t="shared" si="1"/>
        <v>1996.3333333333333</v>
      </c>
      <c r="M40" s="200">
        <v>68.502629107983537</v>
      </c>
      <c r="N40" s="200">
        <v>66.270048309180609</v>
      </c>
      <c r="O40" s="201">
        <v>65.866172839506106</v>
      </c>
      <c r="Q40" s="167">
        <v>140</v>
      </c>
      <c r="R40" s="214">
        <v>3.17E-12</v>
      </c>
      <c r="S40" s="214">
        <v>3.2679999999999998E-12</v>
      </c>
      <c r="T40" s="214">
        <v>3.3970000000000002E-12</v>
      </c>
      <c r="U40" s="215">
        <v>3.5420000000000001E-12</v>
      </c>
      <c r="V40" s="227">
        <v>523.29999999999995</v>
      </c>
      <c r="W40" s="227">
        <v>584.9</v>
      </c>
      <c r="X40" s="227">
        <v>635.29999999999995</v>
      </c>
      <c r="Y40" s="228">
        <v>680.8</v>
      </c>
      <c r="Z40" s="229">
        <f t="shared" si="2"/>
        <v>3.3939819677053102E-12</v>
      </c>
      <c r="AA40" s="229">
        <f t="shared" si="3"/>
        <v>3.3295916312958549E-12</v>
      </c>
      <c r="AB40" s="230">
        <f t="shared" si="4"/>
        <v>3.2642466876639886E-12</v>
      </c>
      <c r="AD40" s="167">
        <v>140</v>
      </c>
      <c r="AE40" s="231">
        <v>3.3189999999999999E-12</v>
      </c>
      <c r="AF40" s="232">
        <v>3.4149999999999999E-12</v>
      </c>
      <c r="AG40" s="232">
        <v>3.5420000000000001E-12</v>
      </c>
      <c r="AH40" s="233">
        <v>3.6819999999999999E-12</v>
      </c>
      <c r="AI40" s="227">
        <v>551.6</v>
      </c>
      <c r="AJ40" s="227">
        <v>612.70000000000005</v>
      </c>
      <c r="AK40" s="227">
        <v>664.3</v>
      </c>
      <c r="AL40" s="234">
        <v>712</v>
      </c>
      <c r="AM40" s="229">
        <f t="shared" si="5"/>
        <v>3.5390287589036774E-12</v>
      </c>
      <c r="AN40" s="229">
        <f t="shared" si="6"/>
        <v>3.4756367222835163E-12</v>
      </c>
      <c r="AO40" s="230">
        <f t="shared" si="7"/>
        <v>3.4113232858749277E-12</v>
      </c>
      <c r="AQ40" s="235">
        <v>140</v>
      </c>
      <c r="AR40" s="229">
        <f t="shared" si="8"/>
        <v>3.4665053633044938E-12</v>
      </c>
      <c r="AS40" s="229">
        <f t="shared" si="8"/>
        <v>3.4026141767896854E-12</v>
      </c>
      <c r="AT40" s="230">
        <f t="shared" si="8"/>
        <v>3.3377849867694581E-12</v>
      </c>
      <c r="AU40" s="236">
        <f t="shared" si="9"/>
        <v>700</v>
      </c>
    </row>
    <row r="41" spans="3:47" s="194" customFormat="1" ht="12.75" customHeight="1" x14ac:dyDescent="0.2">
      <c r="C41" s="195">
        <v>1998</v>
      </c>
      <c r="D41" s="196">
        <v>5</v>
      </c>
      <c r="E41" s="197">
        <f t="shared" si="0"/>
        <v>1998.4166666666667</v>
      </c>
      <c r="F41" s="198">
        <v>80.099999999999994</v>
      </c>
      <c r="G41" s="198">
        <v>55.5</v>
      </c>
      <c r="H41" s="199">
        <v>30.9</v>
      </c>
      <c r="J41" s="195">
        <v>1996</v>
      </c>
      <c r="K41" s="196">
        <v>5</v>
      </c>
      <c r="L41" s="197">
        <f t="shared" si="1"/>
        <v>1996.4166666666667</v>
      </c>
      <c r="M41" s="200">
        <v>67.159043427229989</v>
      </c>
      <c r="N41" s="200">
        <v>65.862599999999972</v>
      </c>
      <c r="O41" s="201">
        <v>65.789500000000004</v>
      </c>
      <c r="Q41" s="167">
        <v>150</v>
      </c>
      <c r="R41" s="214">
        <v>1.7320000000000001E-12</v>
      </c>
      <c r="S41" s="214">
        <v>1.846E-12</v>
      </c>
      <c r="T41" s="214">
        <v>1.9699999999999999E-12</v>
      </c>
      <c r="U41" s="215">
        <v>2.1020000000000001E-12</v>
      </c>
      <c r="V41" s="227">
        <v>563.5</v>
      </c>
      <c r="W41" s="227">
        <v>650.5</v>
      </c>
      <c r="X41" s="227">
        <v>718.7</v>
      </c>
      <c r="Y41" s="228">
        <v>777.9</v>
      </c>
      <c r="Z41" s="229">
        <f t="shared" si="2"/>
        <v>1.9670989457012282E-12</v>
      </c>
      <c r="AA41" s="229">
        <f t="shared" si="3"/>
        <v>1.9052043587650078E-12</v>
      </c>
      <c r="AB41" s="230">
        <f t="shared" si="4"/>
        <v>1.8416339019764769E-12</v>
      </c>
      <c r="AD41" s="167">
        <v>150</v>
      </c>
      <c r="AE41" s="231">
        <v>1.8409999999999999E-12</v>
      </c>
      <c r="AF41" s="232">
        <v>1.9489999999999999E-12</v>
      </c>
      <c r="AG41" s="232">
        <v>2.0690000000000002E-12</v>
      </c>
      <c r="AH41" s="233">
        <v>2.197E-12</v>
      </c>
      <c r="AI41" s="227">
        <v>602.6</v>
      </c>
      <c r="AJ41" s="227">
        <v>690.3</v>
      </c>
      <c r="AK41" s="227">
        <v>761.4</v>
      </c>
      <c r="AL41" s="234">
        <v>825.1</v>
      </c>
      <c r="AM41" s="229">
        <f t="shared" si="5"/>
        <v>2.066192528097963E-12</v>
      </c>
      <c r="AN41" s="229">
        <f t="shared" si="6"/>
        <v>2.0062945407403303E-12</v>
      </c>
      <c r="AO41" s="230">
        <f t="shared" si="7"/>
        <v>1.9448636966092937E-12</v>
      </c>
      <c r="AQ41" s="235">
        <v>150</v>
      </c>
      <c r="AR41" s="229">
        <f t="shared" si="8"/>
        <v>2.0166457368995956E-12</v>
      </c>
      <c r="AS41" s="229">
        <f t="shared" si="8"/>
        <v>1.9557494497526691E-12</v>
      </c>
      <c r="AT41" s="230">
        <f t="shared" si="8"/>
        <v>1.8932487992928853E-12</v>
      </c>
      <c r="AU41" s="236">
        <f t="shared" si="9"/>
        <v>700</v>
      </c>
    </row>
    <row r="42" spans="3:47" s="194" customFormat="1" ht="12.75" customHeight="1" x14ac:dyDescent="0.2">
      <c r="C42" s="195">
        <v>1998</v>
      </c>
      <c r="D42" s="196">
        <v>6</v>
      </c>
      <c r="E42" s="197">
        <f t="shared" si="0"/>
        <v>1998.5</v>
      </c>
      <c r="F42" s="198">
        <v>84.6</v>
      </c>
      <c r="G42" s="198">
        <v>59.2</v>
      </c>
      <c r="H42" s="199">
        <v>33.799999999999997</v>
      </c>
      <c r="J42" s="195">
        <v>1996</v>
      </c>
      <c r="K42" s="196">
        <v>6</v>
      </c>
      <c r="L42" s="197">
        <f t="shared" si="1"/>
        <v>1996.5</v>
      </c>
      <c r="M42" s="200">
        <v>67.530584848484551</v>
      </c>
      <c r="N42" s="200">
        <v>66.028736363636241</v>
      </c>
      <c r="O42" s="201">
        <v>65.789500000000004</v>
      </c>
      <c r="Q42" s="167">
        <v>160</v>
      </c>
      <c r="R42" s="214">
        <v>1.0179999999999999E-12</v>
      </c>
      <c r="S42" s="214">
        <v>1.1349999999999999E-12</v>
      </c>
      <c r="T42" s="214">
        <v>1.249E-12</v>
      </c>
      <c r="U42" s="215">
        <v>1.3669999999999999E-12</v>
      </c>
      <c r="V42" s="227">
        <v>588.79999999999995</v>
      </c>
      <c r="W42" s="227">
        <v>697.7</v>
      </c>
      <c r="X42" s="227">
        <v>781.6</v>
      </c>
      <c r="Y42" s="228">
        <v>852.3</v>
      </c>
      <c r="Z42" s="229">
        <f t="shared" si="2"/>
        <v>1.2463329016930647E-12</v>
      </c>
      <c r="AA42" s="229">
        <f t="shared" si="3"/>
        <v>1.1894298137033137E-12</v>
      </c>
      <c r="AB42" s="230">
        <f t="shared" si="4"/>
        <v>1.1305190046600683E-12</v>
      </c>
      <c r="AD42" s="167">
        <v>160</v>
      </c>
      <c r="AE42" s="231">
        <v>1.103E-12</v>
      </c>
      <c r="AF42" s="232">
        <v>1.213E-12</v>
      </c>
      <c r="AG42" s="232">
        <v>1.3229999999999999E-12</v>
      </c>
      <c r="AH42" s="233">
        <v>1.4379999999999999E-12</v>
      </c>
      <c r="AI42" s="227">
        <v>637.70000000000005</v>
      </c>
      <c r="AJ42" s="227">
        <v>750.2</v>
      </c>
      <c r="AK42" s="227">
        <v>839.2</v>
      </c>
      <c r="AL42" s="234">
        <v>917.3</v>
      </c>
      <c r="AM42" s="229">
        <f t="shared" si="5"/>
        <v>1.3204264840897991E-12</v>
      </c>
      <c r="AN42" s="229">
        <f t="shared" si="6"/>
        <v>1.2655199956786361E-12</v>
      </c>
      <c r="AO42" s="230">
        <f t="shared" si="7"/>
        <v>1.2087870983983549E-12</v>
      </c>
      <c r="AQ42" s="235">
        <v>160</v>
      </c>
      <c r="AR42" s="229">
        <f t="shared" si="8"/>
        <v>1.2833796928914319E-12</v>
      </c>
      <c r="AS42" s="229">
        <f t="shared" si="8"/>
        <v>1.227474904690975E-12</v>
      </c>
      <c r="AT42" s="230">
        <f t="shared" si="8"/>
        <v>1.1696530515292115E-12</v>
      </c>
      <c r="AU42" s="236">
        <f t="shared" si="9"/>
        <v>700</v>
      </c>
    </row>
    <row r="43" spans="3:47" s="194" customFormat="1" ht="12.75" customHeight="1" x14ac:dyDescent="0.2">
      <c r="C43" s="195">
        <v>1998</v>
      </c>
      <c r="D43" s="196">
        <v>7</v>
      </c>
      <c r="E43" s="197">
        <f t="shared" si="0"/>
        <v>1998.5833333333333</v>
      </c>
      <c r="F43" s="198">
        <v>88.9</v>
      </c>
      <c r="G43" s="198">
        <v>62.8</v>
      </c>
      <c r="H43" s="199">
        <v>36.6</v>
      </c>
      <c r="J43" s="195">
        <v>1996</v>
      </c>
      <c r="K43" s="196">
        <v>7</v>
      </c>
      <c r="L43" s="197">
        <f t="shared" si="1"/>
        <v>1996.5833333333333</v>
      </c>
      <c r="M43" s="200">
        <v>67.973589898989303</v>
      </c>
      <c r="N43" s="200">
        <v>66.194872727272525</v>
      </c>
      <c r="O43" s="201">
        <v>65.789500000000004</v>
      </c>
      <c r="Q43" s="167">
        <v>170</v>
      </c>
      <c r="R43" s="214">
        <v>6.2729999999999996E-13</v>
      </c>
      <c r="S43" s="214">
        <v>7.3829999999999999E-13</v>
      </c>
      <c r="T43" s="214">
        <v>8.3980000000000002E-13</v>
      </c>
      <c r="U43" s="215">
        <v>9.4260000000000004E-13</v>
      </c>
      <c r="V43" s="227">
        <v>604.6</v>
      </c>
      <c r="W43" s="227">
        <v>731.8</v>
      </c>
      <c r="X43" s="227">
        <v>829</v>
      </c>
      <c r="Y43" s="228">
        <v>909.3</v>
      </c>
      <c r="Z43" s="229">
        <f t="shared" si="2"/>
        <v>8.3742534668286028E-13</v>
      </c>
      <c r="AA43" s="229">
        <f t="shared" si="3"/>
        <v>7.8676163237619601E-13</v>
      </c>
      <c r="AB43" s="230">
        <f t="shared" si="4"/>
        <v>7.3404879929288538E-13</v>
      </c>
      <c r="AD43" s="167">
        <v>170</v>
      </c>
      <c r="AE43" s="231">
        <v>6.9540000000000005E-13</v>
      </c>
      <c r="AF43" s="232">
        <v>8.0049999999999997E-13</v>
      </c>
      <c r="AG43" s="232">
        <v>8.9979999999999996E-13</v>
      </c>
      <c r="AH43" s="233">
        <v>1.0010000000000001E-12</v>
      </c>
      <c r="AI43" s="227">
        <v>661.9</v>
      </c>
      <c r="AJ43" s="227">
        <v>796.3</v>
      </c>
      <c r="AK43" s="227">
        <v>901.5</v>
      </c>
      <c r="AL43" s="234">
        <v>992.3</v>
      </c>
      <c r="AM43" s="229">
        <f t="shared" si="5"/>
        <v>8.9747681700106423E-13</v>
      </c>
      <c r="AN43" s="229">
        <f t="shared" si="6"/>
        <v>8.4791123246262332E-13</v>
      </c>
      <c r="AO43" s="230">
        <f t="shared" si="7"/>
        <v>7.9647476401515543E-13</v>
      </c>
      <c r="AQ43" s="235">
        <v>170</v>
      </c>
      <c r="AR43" s="229">
        <f t="shared" si="8"/>
        <v>8.6745108184196226E-13</v>
      </c>
      <c r="AS43" s="229">
        <f t="shared" si="8"/>
        <v>8.1733643241940962E-13</v>
      </c>
      <c r="AT43" s="230">
        <f t="shared" si="8"/>
        <v>7.6526178165402041E-13</v>
      </c>
      <c r="AU43" s="236">
        <f t="shared" si="9"/>
        <v>700</v>
      </c>
    </row>
    <row r="44" spans="3:47" s="194" customFormat="1" ht="12.75" customHeight="1" x14ac:dyDescent="0.2">
      <c r="C44" s="195">
        <v>1998</v>
      </c>
      <c r="D44" s="196">
        <v>8</v>
      </c>
      <c r="E44" s="197">
        <f t="shared" si="0"/>
        <v>1998.6666666666667</v>
      </c>
      <c r="F44" s="198">
        <v>93.2</v>
      </c>
      <c r="G44" s="198">
        <v>66.400000000000006</v>
      </c>
      <c r="H44" s="199">
        <v>39.5</v>
      </c>
      <c r="J44" s="195">
        <v>1996</v>
      </c>
      <c r="K44" s="196">
        <v>8</v>
      </c>
      <c r="L44" s="197">
        <f t="shared" si="1"/>
        <v>1996.6666666666667</v>
      </c>
      <c r="M44" s="200">
        <v>68.416594949495249</v>
      </c>
      <c r="N44" s="200">
        <v>66.361009090909249</v>
      </c>
      <c r="O44" s="201">
        <v>65.789500000000004</v>
      </c>
      <c r="Q44" s="167">
        <v>180</v>
      </c>
      <c r="R44" s="214">
        <v>3.9930000000000003E-13</v>
      </c>
      <c r="S44" s="214">
        <v>4.9920000000000003E-13</v>
      </c>
      <c r="T44" s="214">
        <v>5.8830000000000003E-13</v>
      </c>
      <c r="U44" s="215">
        <v>6.7759999999999996E-13</v>
      </c>
      <c r="V44" s="227">
        <v>614.5</v>
      </c>
      <c r="W44" s="227">
        <v>756.3</v>
      </c>
      <c r="X44" s="227">
        <v>864.7</v>
      </c>
      <c r="Y44" s="228">
        <v>953</v>
      </c>
      <c r="Z44" s="229">
        <f t="shared" si="2"/>
        <v>5.8621545211273742E-13</v>
      </c>
      <c r="AA44" s="229">
        <f t="shared" si="3"/>
        <v>5.4174119649969533E-13</v>
      </c>
      <c r="AB44" s="230">
        <f t="shared" si="4"/>
        <v>4.9537391936359694E-13</v>
      </c>
      <c r="AD44" s="167">
        <v>180</v>
      </c>
      <c r="AE44" s="231">
        <v>4.5440000000000001E-13</v>
      </c>
      <c r="AF44" s="232">
        <v>5.5069999999999997E-13</v>
      </c>
      <c r="AG44" s="232">
        <v>6.3890000000000003E-13</v>
      </c>
      <c r="AH44" s="233">
        <v>7.2800000000000003E-13</v>
      </c>
      <c r="AI44" s="227">
        <v>678.6</v>
      </c>
      <c r="AJ44" s="227">
        <v>831.8</v>
      </c>
      <c r="AK44" s="227">
        <v>951.6</v>
      </c>
      <c r="AL44" s="234">
        <v>1053.5</v>
      </c>
      <c r="AM44" s="229">
        <f t="shared" si="5"/>
        <v>6.3683650815200271E-13</v>
      </c>
      <c r="AN44" s="229">
        <f t="shared" si="6"/>
        <v>5.9281148744414282E-13</v>
      </c>
      <c r="AO44" s="230">
        <f t="shared" si="7"/>
        <v>5.4701179614328709E-13</v>
      </c>
      <c r="AQ44" s="235">
        <v>180</v>
      </c>
      <c r="AR44" s="229">
        <f t="shared" si="8"/>
        <v>6.1152598013237006E-13</v>
      </c>
      <c r="AS44" s="229">
        <f t="shared" si="8"/>
        <v>5.6727634197191902E-13</v>
      </c>
      <c r="AT44" s="230">
        <f t="shared" si="8"/>
        <v>5.2119285775344202E-13</v>
      </c>
      <c r="AU44" s="236">
        <f t="shared" si="9"/>
        <v>700</v>
      </c>
    </row>
    <row r="45" spans="3:47" s="194" customFormat="1" ht="12.75" customHeight="1" x14ac:dyDescent="0.2">
      <c r="C45" s="195">
        <v>1998</v>
      </c>
      <c r="D45" s="196">
        <v>9</v>
      </c>
      <c r="E45" s="197">
        <f t="shared" si="0"/>
        <v>1998.75</v>
      </c>
      <c r="F45" s="198">
        <v>97.5</v>
      </c>
      <c r="G45" s="198">
        <v>69.900000000000006</v>
      </c>
      <c r="H45" s="199">
        <v>42.3</v>
      </c>
      <c r="J45" s="195">
        <v>1996</v>
      </c>
      <c r="K45" s="196">
        <v>9</v>
      </c>
      <c r="L45" s="197">
        <f t="shared" si="1"/>
        <v>1996.75</v>
      </c>
      <c r="M45" s="200">
        <v>68.8596</v>
      </c>
      <c r="N45" s="200">
        <v>66.527145454545533</v>
      </c>
      <c r="O45" s="201">
        <v>65.789500000000004</v>
      </c>
      <c r="Q45" s="167">
        <v>190</v>
      </c>
      <c r="R45" s="214">
        <v>2.6060000000000002E-13</v>
      </c>
      <c r="S45" s="214">
        <v>3.4729999999999999E-13</v>
      </c>
      <c r="T45" s="214">
        <v>4.2459999999999998E-13</v>
      </c>
      <c r="U45" s="215">
        <v>5.0190000000000001E-13</v>
      </c>
      <c r="V45" s="227">
        <v>620.79999999999995</v>
      </c>
      <c r="W45" s="227">
        <v>774</v>
      </c>
      <c r="X45" s="227">
        <v>891.8</v>
      </c>
      <c r="Y45" s="228">
        <v>986.5</v>
      </c>
      <c r="Z45" s="229">
        <f t="shared" si="2"/>
        <v>4.2279152018310437E-13</v>
      </c>
      <c r="AA45" s="229">
        <f t="shared" si="3"/>
        <v>3.8420723332689608E-13</v>
      </c>
      <c r="AB45" s="230">
        <f t="shared" si="4"/>
        <v>3.439794675557943E-13</v>
      </c>
      <c r="AD45" s="167">
        <v>190</v>
      </c>
      <c r="AE45" s="231">
        <v>3.0500000000000001E-13</v>
      </c>
      <c r="AF45" s="232">
        <v>3.9069999999999999E-13</v>
      </c>
      <c r="AG45" s="232">
        <v>4.684E-13</v>
      </c>
      <c r="AH45" s="233">
        <v>5.4690000000000002E-13</v>
      </c>
      <c r="AI45" s="227">
        <v>690.1</v>
      </c>
      <c r="AJ45" s="227">
        <v>859.3</v>
      </c>
      <c r="AK45" s="227">
        <v>991.7</v>
      </c>
      <c r="AL45" s="234">
        <v>1103.5</v>
      </c>
      <c r="AM45" s="229">
        <f t="shared" si="5"/>
        <v>4.6658216194343099E-13</v>
      </c>
      <c r="AN45" s="229">
        <f t="shared" si="6"/>
        <v>4.2779821512936385E-13</v>
      </c>
      <c r="AO45" s="230">
        <f t="shared" si="7"/>
        <v>3.8741776666126379E-13</v>
      </c>
      <c r="AQ45" s="235">
        <v>190</v>
      </c>
      <c r="AR45" s="229">
        <f t="shared" si="8"/>
        <v>4.4468684106326768E-13</v>
      </c>
      <c r="AS45" s="229">
        <f t="shared" si="8"/>
        <v>4.0600272422812997E-13</v>
      </c>
      <c r="AT45" s="230">
        <f t="shared" si="8"/>
        <v>3.6569861710852905E-13</v>
      </c>
      <c r="AU45" s="236">
        <f t="shared" si="9"/>
        <v>700</v>
      </c>
    </row>
    <row r="46" spans="3:47" s="194" customFormat="1" ht="12.75" customHeight="1" x14ac:dyDescent="0.2">
      <c r="C46" s="195">
        <v>1998</v>
      </c>
      <c r="D46" s="196">
        <v>10</v>
      </c>
      <c r="E46" s="197">
        <f t="shared" si="0"/>
        <v>1998.8333333333333</v>
      </c>
      <c r="F46" s="198">
        <v>101.6</v>
      </c>
      <c r="G46" s="198">
        <v>73.400000000000006</v>
      </c>
      <c r="H46" s="199">
        <v>45.1</v>
      </c>
      <c r="J46" s="195">
        <v>1996</v>
      </c>
      <c r="K46" s="196">
        <v>10</v>
      </c>
      <c r="L46" s="197">
        <f t="shared" si="1"/>
        <v>1996.8333333333333</v>
      </c>
      <c r="M46" s="200">
        <v>70.687100000000001</v>
      </c>
      <c r="N46" s="200">
        <v>66.822642222222115</v>
      </c>
      <c r="O46" s="201">
        <v>65.789500000000004</v>
      </c>
      <c r="Q46" s="167">
        <v>200</v>
      </c>
      <c r="R46" s="214">
        <v>1.7360000000000001E-13</v>
      </c>
      <c r="S46" s="214">
        <v>2.4700000000000001E-13</v>
      </c>
      <c r="T46" s="214">
        <v>3.1340000000000001E-13</v>
      </c>
      <c r="U46" s="215">
        <v>3.8019999999999999E-13</v>
      </c>
      <c r="V46" s="227">
        <v>624.70000000000005</v>
      </c>
      <c r="W46" s="227">
        <v>786.8</v>
      </c>
      <c r="X46" s="227">
        <v>912.2</v>
      </c>
      <c r="Y46" s="228">
        <v>1012.3</v>
      </c>
      <c r="Z46" s="229">
        <f t="shared" si="2"/>
        <v>3.1184653221420613E-13</v>
      </c>
      <c r="AA46" s="229">
        <f t="shared" si="3"/>
        <v>2.7870297920964943E-13</v>
      </c>
      <c r="AB46" s="230">
        <f t="shared" si="4"/>
        <v>2.4418884565853865E-13</v>
      </c>
      <c r="AD46" s="167">
        <v>200</v>
      </c>
      <c r="AE46" s="231">
        <v>2.0909999999999999E-13</v>
      </c>
      <c r="AF46" s="232">
        <v>2.8389999999999998E-13</v>
      </c>
      <c r="AG46" s="232">
        <v>3.5200000000000001E-13</v>
      </c>
      <c r="AH46" s="233">
        <v>4.2109999999999999E-13</v>
      </c>
      <c r="AI46" s="227">
        <v>698.1</v>
      </c>
      <c r="AJ46" s="227">
        <v>880.5</v>
      </c>
      <c r="AK46" s="227">
        <v>1024</v>
      </c>
      <c r="AL46" s="234">
        <v>1144.3</v>
      </c>
      <c r="AM46" s="229">
        <f t="shared" si="5"/>
        <v>3.5040675969559395E-13</v>
      </c>
      <c r="AN46" s="229">
        <f t="shared" si="6"/>
        <v>3.1641465187013745E-13</v>
      </c>
      <c r="AO46" s="230">
        <f t="shared" si="7"/>
        <v>2.8103522691088133E-13</v>
      </c>
      <c r="AQ46" s="235">
        <v>200</v>
      </c>
      <c r="AR46" s="229">
        <f t="shared" si="8"/>
        <v>3.3112664595490001E-13</v>
      </c>
      <c r="AS46" s="229">
        <f t="shared" si="8"/>
        <v>2.9755881553989341E-13</v>
      </c>
      <c r="AT46" s="230">
        <f t="shared" si="8"/>
        <v>2.6261203628471001E-13</v>
      </c>
      <c r="AU46" s="236">
        <f t="shared" si="9"/>
        <v>700</v>
      </c>
    </row>
    <row r="47" spans="3:47" s="194" customFormat="1" ht="12.75" customHeight="1" x14ac:dyDescent="0.2">
      <c r="C47" s="195">
        <v>1998</v>
      </c>
      <c r="D47" s="196">
        <v>11</v>
      </c>
      <c r="E47" s="197">
        <f t="shared" si="0"/>
        <v>1998.9166666666667</v>
      </c>
      <c r="F47" s="198">
        <v>105.7</v>
      </c>
      <c r="G47" s="198">
        <v>76.8</v>
      </c>
      <c r="H47" s="199">
        <v>47.8</v>
      </c>
      <c r="J47" s="195">
        <v>1996</v>
      </c>
      <c r="K47" s="196">
        <v>11</v>
      </c>
      <c r="L47" s="197">
        <f t="shared" si="1"/>
        <v>1996.9166666666667</v>
      </c>
      <c r="M47" s="200">
        <v>72.514600000003938</v>
      </c>
      <c r="N47" s="200">
        <v>67.797281111112909</v>
      </c>
      <c r="O47" s="201">
        <v>65.789500000000004</v>
      </c>
      <c r="Q47" s="167">
        <v>210</v>
      </c>
      <c r="R47" s="214">
        <v>1.1769999999999999E-13</v>
      </c>
      <c r="S47" s="214">
        <v>1.789E-13</v>
      </c>
      <c r="T47" s="214">
        <v>2.3550000000000001E-13</v>
      </c>
      <c r="U47" s="215">
        <v>2.9309999999999998E-13</v>
      </c>
      <c r="V47" s="227">
        <v>627.20000000000005</v>
      </c>
      <c r="W47" s="227">
        <v>796.1</v>
      </c>
      <c r="X47" s="227">
        <v>927.6</v>
      </c>
      <c r="Y47" s="228">
        <v>1032.0999999999999</v>
      </c>
      <c r="Z47" s="229">
        <f t="shared" si="2"/>
        <v>2.3417580908620585E-13</v>
      </c>
      <c r="AA47" s="229">
        <f t="shared" si="3"/>
        <v>2.0592392504918914E-13</v>
      </c>
      <c r="AB47" s="230">
        <f t="shared" si="4"/>
        <v>1.7655609474526657E-13</v>
      </c>
      <c r="AD47" s="167">
        <v>210</v>
      </c>
      <c r="AE47" s="231">
        <v>1.4589999999999999E-13</v>
      </c>
      <c r="AF47" s="232">
        <v>2.102E-13</v>
      </c>
      <c r="AG47" s="232">
        <v>2.6959999999999998E-13</v>
      </c>
      <c r="AH47" s="233">
        <v>3.3039999999999999E-13</v>
      </c>
      <c r="AI47" s="227">
        <v>703.7</v>
      </c>
      <c r="AJ47" s="227">
        <v>896.9</v>
      </c>
      <c r="AK47" s="227">
        <v>1049.9000000000001</v>
      </c>
      <c r="AL47" s="234">
        <v>1177.5999999999999</v>
      </c>
      <c r="AM47" s="229">
        <f t="shared" si="5"/>
        <v>2.6821030140849158E-13</v>
      </c>
      <c r="AN47" s="229">
        <f t="shared" si="6"/>
        <v>2.3856079766646352E-13</v>
      </c>
      <c r="AO47" s="230">
        <f t="shared" si="7"/>
        <v>2.0773736751831111E-13</v>
      </c>
      <c r="AQ47" s="235">
        <v>210</v>
      </c>
      <c r="AR47" s="229">
        <f t="shared" si="8"/>
        <v>2.5119305524734871E-13</v>
      </c>
      <c r="AS47" s="229">
        <f t="shared" si="8"/>
        <v>2.2224236135782631E-13</v>
      </c>
      <c r="AT47" s="230">
        <f t="shared" si="8"/>
        <v>1.9214673113178883E-13</v>
      </c>
      <c r="AU47" s="236">
        <f t="shared" si="9"/>
        <v>700</v>
      </c>
    </row>
    <row r="48" spans="3:47" s="194" customFormat="1" ht="12.75" customHeight="1" x14ac:dyDescent="0.2">
      <c r="C48" s="195">
        <v>1998</v>
      </c>
      <c r="D48" s="196">
        <v>12</v>
      </c>
      <c r="E48" s="197">
        <f t="shared" si="0"/>
        <v>1999</v>
      </c>
      <c r="F48" s="198">
        <v>109.6</v>
      </c>
      <c r="G48" s="198">
        <v>80.099999999999994</v>
      </c>
      <c r="H48" s="199">
        <v>50.5</v>
      </c>
      <c r="J48" s="195">
        <v>1996</v>
      </c>
      <c r="K48" s="196">
        <v>12</v>
      </c>
      <c r="L48" s="197">
        <f t="shared" si="1"/>
        <v>1997</v>
      </c>
      <c r="M48" s="200">
        <v>74.342100000002034</v>
      </c>
      <c r="N48" s="200">
        <v>68.77192000000106</v>
      </c>
      <c r="O48" s="201">
        <v>65.789500000000004</v>
      </c>
      <c r="Q48" s="167">
        <v>220</v>
      </c>
      <c r="R48" s="214">
        <v>8.1020000000000005E-14</v>
      </c>
      <c r="S48" s="214">
        <v>1.314E-13</v>
      </c>
      <c r="T48" s="214">
        <v>1.7960000000000001E-13</v>
      </c>
      <c r="U48" s="215">
        <v>2.291E-13</v>
      </c>
      <c r="V48" s="227">
        <v>628.79999999999995</v>
      </c>
      <c r="W48" s="227">
        <v>802.8</v>
      </c>
      <c r="X48" s="227">
        <v>939.3</v>
      </c>
      <c r="Y48" s="228">
        <v>1047.3</v>
      </c>
      <c r="Z48" s="229">
        <f t="shared" si="2"/>
        <v>1.7847233211934842E-13</v>
      </c>
      <c r="AA48" s="229">
        <f t="shared" si="3"/>
        <v>1.5441330719736602E-13</v>
      </c>
      <c r="AB48" s="230">
        <f t="shared" si="4"/>
        <v>1.2947049106644655E-13</v>
      </c>
      <c r="AD48" s="167">
        <v>220</v>
      </c>
      <c r="AE48" s="231">
        <v>1.0340000000000001E-13</v>
      </c>
      <c r="AF48" s="232">
        <v>1.581E-13</v>
      </c>
      <c r="AG48" s="232">
        <v>2.098E-13</v>
      </c>
      <c r="AH48" s="233">
        <v>2.633E-13</v>
      </c>
      <c r="AI48" s="227">
        <v>707.5</v>
      </c>
      <c r="AJ48" s="227">
        <v>909.6</v>
      </c>
      <c r="AK48" s="227">
        <v>1070.8</v>
      </c>
      <c r="AL48" s="234">
        <v>1204.8</v>
      </c>
      <c r="AM48" s="229">
        <f t="shared" si="5"/>
        <v>2.0859044752220567E-13</v>
      </c>
      <c r="AN48" s="229">
        <f t="shared" si="6"/>
        <v>1.8278439796895898E-13</v>
      </c>
      <c r="AO48" s="230">
        <f t="shared" si="7"/>
        <v>1.5600503893081831E-13</v>
      </c>
      <c r="AQ48" s="235">
        <v>220</v>
      </c>
      <c r="AR48" s="229">
        <f t="shared" si="8"/>
        <v>1.9353138982077706E-13</v>
      </c>
      <c r="AS48" s="229">
        <f t="shared" si="8"/>
        <v>1.685988525831625E-13</v>
      </c>
      <c r="AT48" s="230">
        <f t="shared" si="8"/>
        <v>1.4273776499863243E-13</v>
      </c>
      <c r="AU48" s="236">
        <f t="shared" si="9"/>
        <v>700</v>
      </c>
    </row>
    <row r="49" spans="3:47" s="194" customFormat="1" ht="12.75" customHeight="1" x14ac:dyDescent="0.2">
      <c r="C49" s="195">
        <v>1999</v>
      </c>
      <c r="D49" s="196">
        <v>1</v>
      </c>
      <c r="E49" s="197">
        <f t="shared" si="0"/>
        <v>1999.0833333333333</v>
      </c>
      <c r="F49" s="198">
        <v>113.4</v>
      </c>
      <c r="G49" s="198">
        <v>83.3</v>
      </c>
      <c r="H49" s="199">
        <v>53.2</v>
      </c>
      <c r="J49" s="195">
        <v>1997</v>
      </c>
      <c r="K49" s="196">
        <v>1</v>
      </c>
      <c r="L49" s="197">
        <f>J49+K49/12</f>
        <v>1997.0833333333333</v>
      </c>
      <c r="M49" s="200">
        <v>76.169600000000145</v>
      </c>
      <c r="N49" s="200">
        <v>69.746558888889211</v>
      </c>
      <c r="O49" s="201">
        <v>65.789500000000004</v>
      </c>
      <c r="Q49" s="167">
        <v>230</v>
      </c>
      <c r="R49" s="214">
        <v>5.6539999999999998E-14</v>
      </c>
      <c r="S49" s="214">
        <v>9.775E-14</v>
      </c>
      <c r="T49" s="214">
        <v>1.3849999999999999E-13</v>
      </c>
      <c r="U49" s="215">
        <v>1.8110000000000001E-13</v>
      </c>
      <c r="V49" s="227">
        <v>629.79999999999995</v>
      </c>
      <c r="W49" s="227">
        <v>807.6</v>
      </c>
      <c r="X49" s="227">
        <v>948.2</v>
      </c>
      <c r="Y49" s="228">
        <v>1059.0999999999999</v>
      </c>
      <c r="Z49" s="229">
        <f t="shared" si="2"/>
        <v>1.3754662933326654E-13</v>
      </c>
      <c r="AA49" s="229">
        <f t="shared" si="3"/>
        <v>1.1720627112640382E-13</v>
      </c>
      <c r="AB49" s="230">
        <f t="shared" si="4"/>
        <v>9.6171693863601879E-14</v>
      </c>
      <c r="AD49" s="167">
        <v>230</v>
      </c>
      <c r="AE49" s="231">
        <v>7.4189999999999997E-14</v>
      </c>
      <c r="AF49" s="232">
        <v>1.204E-13</v>
      </c>
      <c r="AG49" s="232">
        <v>1.6530000000000001E-13</v>
      </c>
      <c r="AH49" s="233">
        <v>2.1240000000000001E-13</v>
      </c>
      <c r="AI49" s="227">
        <v>710.2</v>
      </c>
      <c r="AJ49" s="227">
        <v>919.5</v>
      </c>
      <c r="AK49" s="227">
        <v>1087.5</v>
      </c>
      <c r="AL49" s="234">
        <v>1227</v>
      </c>
      <c r="AM49" s="229">
        <f t="shared" si="5"/>
        <v>1.6424953759665446E-13</v>
      </c>
      <c r="AN49" s="229">
        <f t="shared" si="6"/>
        <v>1.4183770732700692E-13</v>
      </c>
      <c r="AO49" s="230">
        <f t="shared" si="7"/>
        <v>1.1863019833625437E-13</v>
      </c>
      <c r="AQ49" s="235">
        <v>230</v>
      </c>
      <c r="AR49" s="229">
        <f t="shared" si="8"/>
        <v>1.5089808346496052E-13</v>
      </c>
      <c r="AS49" s="229">
        <f t="shared" si="8"/>
        <v>1.2952198922670537E-13</v>
      </c>
      <c r="AT49" s="230">
        <f t="shared" si="8"/>
        <v>1.0740094609992812E-13</v>
      </c>
      <c r="AU49" s="236">
        <f t="shared" si="9"/>
        <v>700</v>
      </c>
    </row>
    <row r="50" spans="3:47" s="194" customFormat="1" ht="12.75" customHeight="1" x14ac:dyDescent="0.2">
      <c r="C50" s="195">
        <v>1999</v>
      </c>
      <c r="D50" s="196">
        <v>2</v>
      </c>
      <c r="E50" s="197">
        <f t="shared" si="0"/>
        <v>1999.1666666666667</v>
      </c>
      <c r="F50" s="198">
        <v>117.1</v>
      </c>
      <c r="G50" s="198">
        <v>86.4</v>
      </c>
      <c r="H50" s="199">
        <v>55.7</v>
      </c>
      <c r="J50" s="195">
        <v>1997</v>
      </c>
      <c r="K50" s="196">
        <v>2</v>
      </c>
      <c r="L50" s="197">
        <f t="shared" ref="L50:L113" si="10">J50+K50/12</f>
        <v>1997.1666666666667</v>
      </c>
      <c r="M50" s="200">
        <v>78.149910606064154</v>
      </c>
      <c r="N50" s="200">
        <v>70.949864864867678</v>
      </c>
      <c r="O50" s="201">
        <v>65.789500000000004</v>
      </c>
      <c r="Q50" s="167">
        <v>240</v>
      </c>
      <c r="R50" s="214">
        <v>3.9950000000000003E-14</v>
      </c>
      <c r="S50" s="214">
        <v>7.3500000000000002E-14</v>
      </c>
      <c r="T50" s="214">
        <v>1.0799999999999999E-13</v>
      </c>
      <c r="U50" s="215">
        <v>1.4449999999999999E-13</v>
      </c>
      <c r="V50" s="227">
        <v>630.4</v>
      </c>
      <c r="W50" s="227">
        <v>811.1</v>
      </c>
      <c r="X50" s="227">
        <v>954.9</v>
      </c>
      <c r="Y50" s="228">
        <v>1068.0999999999999</v>
      </c>
      <c r="Z50" s="229">
        <f t="shared" si="2"/>
        <v>1.0719285182816432E-13</v>
      </c>
      <c r="AA50" s="229">
        <f t="shared" si="3"/>
        <v>8.9972180462844969E-14</v>
      </c>
      <c r="AB50" s="230">
        <f t="shared" si="4"/>
        <v>7.2215065011498253E-14</v>
      </c>
      <c r="AD50" s="167">
        <v>240</v>
      </c>
      <c r="AE50" s="231">
        <v>5.388E-14</v>
      </c>
      <c r="AF50" s="232">
        <v>9.2770000000000005E-14</v>
      </c>
      <c r="AG50" s="232">
        <v>1.3170000000000001E-13</v>
      </c>
      <c r="AH50" s="233">
        <v>1.7309999999999999E-13</v>
      </c>
      <c r="AI50" s="227">
        <v>712</v>
      </c>
      <c r="AJ50" s="227">
        <v>927.1</v>
      </c>
      <c r="AK50" s="227">
        <v>1101.0999999999999</v>
      </c>
      <c r="AL50" s="234">
        <v>1245.3</v>
      </c>
      <c r="AM50" s="229">
        <f t="shared" si="5"/>
        <v>1.307892093237808E-13</v>
      </c>
      <c r="AN50" s="229">
        <f t="shared" si="6"/>
        <v>1.1135730392517549E-13</v>
      </c>
      <c r="AO50" s="230">
        <f t="shared" si="7"/>
        <v>9.1280547788291133E-14</v>
      </c>
      <c r="AQ50" s="235">
        <v>240</v>
      </c>
      <c r="AR50" s="229">
        <f t="shared" si="8"/>
        <v>1.1899103057597258E-13</v>
      </c>
      <c r="AS50" s="229">
        <f t="shared" si="8"/>
        <v>1.0066474219401023E-13</v>
      </c>
      <c r="AT50" s="230">
        <f t="shared" si="8"/>
        <v>8.1747806399894693E-14</v>
      </c>
      <c r="AU50" s="236">
        <f t="shared" si="9"/>
        <v>700</v>
      </c>
    </row>
    <row r="51" spans="3:47" s="194" customFormat="1" ht="12.75" customHeight="1" x14ac:dyDescent="0.2">
      <c r="C51" s="195">
        <v>1999</v>
      </c>
      <c r="D51" s="196">
        <v>3</v>
      </c>
      <c r="E51" s="197">
        <f t="shared" si="0"/>
        <v>1999.25</v>
      </c>
      <c r="F51" s="198">
        <v>120.6</v>
      </c>
      <c r="G51" s="198">
        <v>89.4</v>
      </c>
      <c r="H51" s="199">
        <v>58.2</v>
      </c>
      <c r="J51" s="195">
        <v>1997</v>
      </c>
      <c r="K51" s="196">
        <v>3</v>
      </c>
      <c r="L51" s="197">
        <f t="shared" si="10"/>
        <v>1997.25</v>
      </c>
      <c r="M51" s="200">
        <v>80.14350909091057</v>
      </c>
      <c r="N51" s="200">
        <v>72.332837837838952</v>
      </c>
      <c r="O51" s="201">
        <v>65.789500000000004</v>
      </c>
      <c r="Q51" s="167">
        <v>250</v>
      </c>
      <c r="R51" s="214">
        <v>2.8550000000000002E-14</v>
      </c>
      <c r="S51" s="214">
        <v>5.5790000000000001E-14</v>
      </c>
      <c r="T51" s="214">
        <v>8.4869999999999996E-14</v>
      </c>
      <c r="U51" s="215">
        <v>1.162E-13</v>
      </c>
      <c r="V51" s="227">
        <v>630.79999999999995</v>
      </c>
      <c r="W51" s="227">
        <v>813.7</v>
      </c>
      <c r="X51" s="227">
        <v>960</v>
      </c>
      <c r="Y51" s="228">
        <v>1075.0999999999999</v>
      </c>
      <c r="Z51" s="229">
        <f t="shared" si="2"/>
        <v>8.4189655975739666E-14</v>
      </c>
      <c r="AA51" s="229">
        <f t="shared" si="3"/>
        <v>6.9674377039406716E-14</v>
      </c>
      <c r="AB51" s="230">
        <f t="shared" si="4"/>
        <v>5.4746732367010804E-14</v>
      </c>
      <c r="AD51" s="167">
        <v>250</v>
      </c>
      <c r="AE51" s="231">
        <v>3.9549999999999999E-14</v>
      </c>
      <c r="AF51" s="232">
        <v>7.2139999999999996E-14</v>
      </c>
      <c r="AG51" s="232">
        <v>1.058E-13</v>
      </c>
      <c r="AH51" s="233">
        <v>1.4219999999999999E-13</v>
      </c>
      <c r="AI51" s="227">
        <v>713.3</v>
      </c>
      <c r="AJ51" s="227">
        <v>933</v>
      </c>
      <c r="AK51" s="227">
        <v>1111.9000000000001</v>
      </c>
      <c r="AL51" s="234">
        <v>1260.2</v>
      </c>
      <c r="AM51" s="229">
        <f t="shared" si="5"/>
        <v>1.0501250413147858E-13</v>
      </c>
      <c r="AN51" s="229">
        <f t="shared" si="6"/>
        <v>8.8211118677662653E-14</v>
      </c>
      <c r="AO51" s="230">
        <f t="shared" si="7"/>
        <v>7.089183215274898E-14</v>
      </c>
      <c r="AQ51" s="235">
        <v>250</v>
      </c>
      <c r="AR51" s="229">
        <f t="shared" si="8"/>
        <v>9.4601080053609122E-14</v>
      </c>
      <c r="AS51" s="229">
        <f t="shared" si="8"/>
        <v>7.8942747858534684E-14</v>
      </c>
      <c r="AT51" s="230">
        <f t="shared" si="8"/>
        <v>6.2819282259879895E-14</v>
      </c>
      <c r="AU51" s="236">
        <f t="shared" si="9"/>
        <v>700</v>
      </c>
    </row>
    <row r="52" spans="3:47" s="194" customFormat="1" ht="12.75" customHeight="1" x14ac:dyDescent="0.2">
      <c r="C52" s="195">
        <v>1999</v>
      </c>
      <c r="D52" s="196">
        <v>4</v>
      </c>
      <c r="E52" s="197">
        <f t="shared" si="0"/>
        <v>1999.3333333333333</v>
      </c>
      <c r="F52" s="198">
        <v>124</v>
      </c>
      <c r="G52" s="198">
        <v>92.3</v>
      </c>
      <c r="H52" s="199">
        <v>60.6</v>
      </c>
      <c r="J52" s="195">
        <v>1997</v>
      </c>
      <c r="K52" s="196">
        <v>4</v>
      </c>
      <c r="L52" s="197">
        <f t="shared" si="10"/>
        <v>1997.3333333333333</v>
      </c>
      <c r="M52" s="200">
        <v>83.028716666663925</v>
      </c>
      <c r="N52" s="200">
        <v>73.715810810810225</v>
      </c>
      <c r="O52" s="201">
        <v>66.035731578947079</v>
      </c>
      <c r="Q52" s="167">
        <v>260</v>
      </c>
      <c r="R52" s="214">
        <v>2.061E-14</v>
      </c>
      <c r="S52" s="214">
        <v>4.2710000000000002E-14</v>
      </c>
      <c r="T52" s="214">
        <v>6.7220000000000003E-14</v>
      </c>
      <c r="U52" s="215">
        <v>9.4149999999999995E-14</v>
      </c>
      <c r="V52" s="227">
        <v>631.1</v>
      </c>
      <c r="W52" s="227">
        <v>815.6</v>
      </c>
      <c r="X52" s="227">
        <v>963.9</v>
      </c>
      <c r="Y52" s="228">
        <v>1080.5</v>
      </c>
      <c r="Z52" s="229">
        <f t="shared" si="2"/>
        <v>6.6646573864008922E-14</v>
      </c>
      <c r="AA52" s="229">
        <f t="shared" si="3"/>
        <v>5.4412409946212472E-14</v>
      </c>
      <c r="AB52" s="230">
        <f t="shared" si="4"/>
        <v>4.1863589769124036E-14</v>
      </c>
      <c r="AD52" s="167">
        <v>260</v>
      </c>
      <c r="AE52" s="231">
        <v>2.9299999999999999E-14</v>
      </c>
      <c r="AF52" s="232">
        <v>5.6569999999999999E-14</v>
      </c>
      <c r="AG52" s="232">
        <v>8.572E-14</v>
      </c>
      <c r="AH52" s="233">
        <v>1.1779999999999999E-13</v>
      </c>
      <c r="AI52" s="227">
        <v>714.2</v>
      </c>
      <c r="AJ52" s="227">
        <v>937.6</v>
      </c>
      <c r="AK52" s="227">
        <v>1120.7</v>
      </c>
      <c r="AL52" s="234">
        <v>1272.4000000000001</v>
      </c>
      <c r="AM52" s="229">
        <f t="shared" si="5"/>
        <v>8.5038018283796813E-14</v>
      </c>
      <c r="AN52" s="229">
        <f t="shared" si="6"/>
        <v>7.0487798854838571E-14</v>
      </c>
      <c r="AO52" s="230">
        <f t="shared" si="7"/>
        <v>5.5525583393846719E-14</v>
      </c>
      <c r="AQ52" s="235">
        <v>260</v>
      </c>
      <c r="AR52" s="229">
        <f t="shared" si="8"/>
        <v>7.5842296073902861E-14</v>
      </c>
      <c r="AS52" s="229">
        <f t="shared" si="8"/>
        <v>6.2450104400525516E-14</v>
      </c>
      <c r="AT52" s="230">
        <f t="shared" si="8"/>
        <v>4.8694586581485377E-14</v>
      </c>
      <c r="AU52" s="236">
        <f t="shared" si="9"/>
        <v>700</v>
      </c>
    </row>
    <row r="53" spans="3:47" s="194" customFormat="1" ht="12.75" customHeight="1" x14ac:dyDescent="0.2">
      <c r="C53" s="195">
        <v>1999</v>
      </c>
      <c r="D53" s="196">
        <v>5</v>
      </c>
      <c r="E53" s="197">
        <f t="shared" si="0"/>
        <v>1999.4166666666667</v>
      </c>
      <c r="F53" s="198">
        <v>127.2</v>
      </c>
      <c r="G53" s="198">
        <v>95</v>
      </c>
      <c r="H53" s="199">
        <v>62.8</v>
      </c>
      <c r="J53" s="195">
        <v>1997</v>
      </c>
      <c r="K53" s="196">
        <v>5</v>
      </c>
      <c r="L53" s="197">
        <f t="shared" si="10"/>
        <v>1997.4166666666667</v>
      </c>
      <c r="M53" s="200">
        <v>88.206633333334906</v>
      </c>
      <c r="N53" s="200">
        <v>75.098783783785279</v>
      </c>
      <c r="O53" s="201">
        <v>66.420468421052931</v>
      </c>
      <c r="Q53" s="167">
        <v>270</v>
      </c>
      <c r="R53" s="214">
        <v>1.5010000000000001E-14</v>
      </c>
      <c r="S53" s="214">
        <v>3.2940000000000003E-14</v>
      </c>
      <c r="T53" s="214">
        <v>5.36E-14</v>
      </c>
      <c r="U53" s="215">
        <v>7.672E-14</v>
      </c>
      <c r="V53" s="227">
        <v>631.20000000000005</v>
      </c>
      <c r="W53" s="227">
        <v>816.9</v>
      </c>
      <c r="X53" s="227">
        <v>966.9</v>
      </c>
      <c r="Y53" s="228">
        <v>1084.5999999999999</v>
      </c>
      <c r="Z53" s="229">
        <f t="shared" si="2"/>
        <v>5.3116646920865939E-14</v>
      </c>
      <c r="AA53" s="229">
        <f t="shared" si="3"/>
        <v>4.2804210097460203E-14</v>
      </c>
      <c r="AB53" s="230">
        <f t="shared" si="4"/>
        <v>3.2253297038931858E-14</v>
      </c>
      <c r="AD53" s="167">
        <v>270</v>
      </c>
      <c r="AE53" s="231">
        <v>2.19E-14</v>
      </c>
      <c r="AF53" s="232">
        <v>4.4700000000000001E-14</v>
      </c>
      <c r="AG53" s="232">
        <v>6.9919999999999994E-14</v>
      </c>
      <c r="AH53" s="233">
        <v>9.8129999999999994E-14</v>
      </c>
      <c r="AI53" s="227">
        <v>714.9</v>
      </c>
      <c r="AJ53" s="227">
        <v>941.2</v>
      </c>
      <c r="AK53" s="227">
        <v>1127.8</v>
      </c>
      <c r="AL53" s="234">
        <v>1282.4000000000001</v>
      </c>
      <c r="AM53" s="229">
        <f t="shared" si="5"/>
        <v>6.9329962988588521E-14</v>
      </c>
      <c r="AN53" s="229">
        <f t="shared" si="6"/>
        <v>5.6741402645592752E-14</v>
      </c>
      <c r="AO53" s="230">
        <f t="shared" si="7"/>
        <v>4.3826780395295385E-14</v>
      </c>
      <c r="AQ53" s="235">
        <v>270</v>
      </c>
      <c r="AR53" s="229">
        <f t="shared" si="8"/>
        <v>6.122330495472723E-14</v>
      </c>
      <c r="AS53" s="229">
        <f t="shared" si="8"/>
        <v>4.9772806371526474E-14</v>
      </c>
      <c r="AT53" s="230">
        <f t="shared" si="8"/>
        <v>3.8040038717113622E-14</v>
      </c>
      <c r="AU53" s="236">
        <f t="shared" si="9"/>
        <v>700</v>
      </c>
    </row>
    <row r="54" spans="3:47" s="194" customFormat="1" ht="12.75" customHeight="1" x14ac:dyDescent="0.2">
      <c r="C54" s="195">
        <v>1999</v>
      </c>
      <c r="D54" s="196">
        <v>6</v>
      </c>
      <c r="E54" s="197">
        <f t="shared" si="0"/>
        <v>1999.5</v>
      </c>
      <c r="F54" s="198">
        <v>130.19999999999999</v>
      </c>
      <c r="G54" s="198">
        <v>97.6</v>
      </c>
      <c r="H54" s="199">
        <v>65</v>
      </c>
      <c r="J54" s="195">
        <v>1997</v>
      </c>
      <c r="K54" s="196">
        <v>6</v>
      </c>
      <c r="L54" s="197">
        <f t="shared" si="10"/>
        <v>1997.5</v>
      </c>
      <c r="M54" s="200">
        <v>92.105249999999998</v>
      </c>
      <c r="N54" s="200">
        <v>76.67464999999963</v>
      </c>
      <c r="O54" s="201">
        <v>67.017580000000009</v>
      </c>
      <c r="Q54" s="167">
        <v>280</v>
      </c>
      <c r="R54" s="214">
        <v>1.102E-14</v>
      </c>
      <c r="S54" s="214">
        <v>2.558E-14</v>
      </c>
      <c r="T54" s="214">
        <v>4.2990000000000002E-14</v>
      </c>
      <c r="U54" s="215">
        <v>6.2850000000000005E-14</v>
      </c>
      <c r="V54" s="227">
        <v>631.29999999999995</v>
      </c>
      <c r="W54" s="227">
        <v>817.9</v>
      </c>
      <c r="X54" s="227">
        <v>969.1</v>
      </c>
      <c r="Y54" s="228">
        <v>1087.8</v>
      </c>
      <c r="Z54" s="229">
        <f t="shared" si="2"/>
        <v>4.2582682618212782E-14</v>
      </c>
      <c r="AA54" s="229">
        <f t="shared" si="3"/>
        <v>3.3892482952409589E-14</v>
      </c>
      <c r="AB54" s="230">
        <f t="shared" si="4"/>
        <v>2.5022365024364071E-14</v>
      </c>
      <c r="AD54" s="167">
        <v>280</v>
      </c>
      <c r="AE54" s="231">
        <v>1.6490000000000001E-14</v>
      </c>
      <c r="AF54" s="232">
        <v>3.5549999999999997E-14</v>
      </c>
      <c r="AG54" s="232">
        <v>5.7380000000000004E-14</v>
      </c>
      <c r="AH54" s="233">
        <v>8.2229999999999994E-14</v>
      </c>
      <c r="AI54" s="227">
        <v>715.3</v>
      </c>
      <c r="AJ54" s="227">
        <v>943.9</v>
      </c>
      <c r="AK54" s="227">
        <v>1133.5</v>
      </c>
      <c r="AL54" s="234">
        <v>1290.7</v>
      </c>
      <c r="AM54" s="229">
        <f t="shared" si="5"/>
        <v>5.6869274069821088E-14</v>
      </c>
      <c r="AN54" s="229">
        <f t="shared" si="6"/>
        <v>4.5972831869678424E-14</v>
      </c>
      <c r="AO54" s="230">
        <f t="shared" si="7"/>
        <v>3.4820019049751312E-14</v>
      </c>
      <c r="AQ54" s="235">
        <v>280</v>
      </c>
      <c r="AR54" s="229">
        <f t="shared" si="8"/>
        <v>4.9725978344016938E-14</v>
      </c>
      <c r="AS54" s="229">
        <f t="shared" si="8"/>
        <v>3.993265741104401E-14</v>
      </c>
      <c r="AT54" s="230">
        <f t="shared" si="8"/>
        <v>2.9921192037057694E-14</v>
      </c>
      <c r="AU54" s="236">
        <f t="shared" si="9"/>
        <v>700</v>
      </c>
    </row>
    <row r="55" spans="3:47" s="194" customFormat="1" ht="12.75" customHeight="1" x14ac:dyDescent="0.2">
      <c r="C55" s="195">
        <v>1999</v>
      </c>
      <c r="D55" s="196">
        <v>7</v>
      </c>
      <c r="E55" s="197">
        <f t="shared" si="0"/>
        <v>1999.5833333333333</v>
      </c>
      <c r="F55" s="198">
        <v>133.1</v>
      </c>
      <c r="G55" s="198">
        <v>100.1</v>
      </c>
      <c r="H55" s="199">
        <v>67.099999999999994</v>
      </c>
      <c r="J55" s="195">
        <v>1997</v>
      </c>
      <c r="K55" s="196">
        <v>7</v>
      </c>
      <c r="L55" s="197">
        <f t="shared" si="10"/>
        <v>1997.5833333333333</v>
      </c>
      <c r="M55" s="200">
        <v>95.955097777776587</v>
      </c>
      <c r="N55" s="200">
        <v>79.665066666663208</v>
      </c>
      <c r="O55" s="201">
        <v>67.992246666666659</v>
      </c>
      <c r="Q55" s="167">
        <v>290</v>
      </c>
      <c r="R55" s="214">
        <v>8.1439999999999998E-15</v>
      </c>
      <c r="S55" s="214">
        <v>1.998E-14</v>
      </c>
      <c r="T55" s="214">
        <v>3.4669999999999999E-14</v>
      </c>
      <c r="U55" s="215">
        <v>5.1729999999999998E-14</v>
      </c>
      <c r="V55" s="227">
        <v>631.4</v>
      </c>
      <c r="W55" s="227">
        <v>818.6</v>
      </c>
      <c r="X55" s="227">
        <v>970.8</v>
      </c>
      <c r="Y55" s="228">
        <v>1090.3</v>
      </c>
      <c r="Z55" s="229">
        <f t="shared" si="2"/>
        <v>3.4326318647992288E-14</v>
      </c>
      <c r="AA55" s="229">
        <f t="shared" si="3"/>
        <v>2.699380669562877E-14</v>
      </c>
      <c r="AB55" s="230">
        <f t="shared" si="4"/>
        <v>1.9526691787662994E-14</v>
      </c>
      <c r="AD55" s="167">
        <v>290</v>
      </c>
      <c r="AE55" s="231">
        <v>1.251E-14</v>
      </c>
      <c r="AF55" s="232">
        <v>2.8450000000000001E-14</v>
      </c>
      <c r="AG55" s="232">
        <v>4.7339999999999997E-14</v>
      </c>
      <c r="AH55" s="233">
        <v>6.9240000000000003E-14</v>
      </c>
      <c r="AI55" s="227">
        <v>715.6</v>
      </c>
      <c r="AJ55" s="227">
        <v>946.1</v>
      </c>
      <c r="AK55" s="227">
        <v>1138.2</v>
      </c>
      <c r="AL55" s="234">
        <v>1297.4000000000001</v>
      </c>
      <c r="AM55" s="229">
        <f t="shared" si="5"/>
        <v>4.6898057131420987E-14</v>
      </c>
      <c r="AN55" s="229">
        <f t="shared" si="6"/>
        <v>3.7469115621540332E-14</v>
      </c>
      <c r="AO55" s="230">
        <f t="shared" si="7"/>
        <v>2.783951225881616E-14</v>
      </c>
      <c r="AQ55" s="235">
        <v>290</v>
      </c>
      <c r="AR55" s="229">
        <f t="shared" si="8"/>
        <v>4.0612187889706637E-14</v>
      </c>
      <c r="AS55" s="229">
        <f t="shared" si="8"/>
        <v>3.2231461158584551E-14</v>
      </c>
      <c r="AT55" s="230">
        <f t="shared" si="8"/>
        <v>2.3683102023239577E-14</v>
      </c>
      <c r="AU55" s="236">
        <f t="shared" si="9"/>
        <v>700</v>
      </c>
    </row>
    <row r="56" spans="3:47" s="194" customFormat="1" ht="12.75" customHeight="1" x14ac:dyDescent="0.2">
      <c r="C56" s="195">
        <v>1999</v>
      </c>
      <c r="D56" s="196">
        <v>8</v>
      </c>
      <c r="E56" s="197">
        <f t="shared" si="0"/>
        <v>1999.6666666666667</v>
      </c>
      <c r="F56" s="198">
        <v>135.80000000000001</v>
      </c>
      <c r="G56" s="198">
        <v>102.4</v>
      </c>
      <c r="H56" s="199">
        <v>69</v>
      </c>
      <c r="J56" s="195">
        <v>1997</v>
      </c>
      <c r="K56" s="196">
        <v>8</v>
      </c>
      <c r="L56" s="197">
        <f t="shared" si="10"/>
        <v>1997.6666666666667</v>
      </c>
      <c r="M56" s="200">
        <v>100.82820888889361</v>
      </c>
      <c r="N56" s="200">
        <v>82.655483333334942</v>
      </c>
      <c r="O56" s="201">
        <v>69.537515151519429</v>
      </c>
      <c r="Q56" s="167">
        <v>300</v>
      </c>
      <c r="R56" s="214">
        <v>6.0500000000000001E-15</v>
      </c>
      <c r="S56" s="214">
        <v>1.5690000000000001E-14</v>
      </c>
      <c r="T56" s="214">
        <v>2.8079999999999999E-14</v>
      </c>
      <c r="U56" s="215">
        <v>4.2759999999999999E-14</v>
      </c>
      <c r="V56" s="227">
        <v>631.4</v>
      </c>
      <c r="W56" s="227">
        <v>819.1</v>
      </c>
      <c r="X56" s="227">
        <v>972.1</v>
      </c>
      <c r="Y56" s="228">
        <v>1092.2</v>
      </c>
      <c r="Z56" s="229">
        <f t="shared" si="2"/>
        <v>2.7790128526114666E-14</v>
      </c>
      <c r="AA56" s="229">
        <f t="shared" si="3"/>
        <v>2.1605661331439102E-14</v>
      </c>
      <c r="AB56" s="230">
        <f t="shared" si="4"/>
        <v>1.5320796623274016E-14</v>
      </c>
      <c r="AD56" s="167">
        <v>300</v>
      </c>
      <c r="AE56" s="231">
        <v>9.5180000000000004E-15</v>
      </c>
      <c r="AF56" s="232">
        <v>2.2829999999999999E-14</v>
      </c>
      <c r="AG56" s="232">
        <v>3.9179999999999997E-14</v>
      </c>
      <c r="AH56" s="233">
        <v>5.8470000000000002E-14</v>
      </c>
      <c r="AI56" s="227">
        <v>715.8</v>
      </c>
      <c r="AJ56" s="227">
        <v>947.8</v>
      </c>
      <c r="AK56" s="227">
        <v>1141.9000000000001</v>
      </c>
      <c r="AL56" s="234">
        <v>1303</v>
      </c>
      <c r="AM56" s="229">
        <f t="shared" si="5"/>
        <v>3.8797481953347437E-14</v>
      </c>
      <c r="AN56" s="229">
        <f t="shared" si="6"/>
        <v>3.0636381175869998E-14</v>
      </c>
      <c r="AO56" s="230">
        <f t="shared" si="7"/>
        <v>2.2320162307990005E-14</v>
      </c>
      <c r="AQ56" s="235">
        <v>300</v>
      </c>
      <c r="AR56" s="229">
        <f t="shared" si="8"/>
        <v>3.3293805239731048E-14</v>
      </c>
      <c r="AS56" s="229">
        <f t="shared" si="8"/>
        <v>2.612102125365455E-14</v>
      </c>
      <c r="AT56" s="230">
        <f t="shared" si="8"/>
        <v>1.882047946563201E-14</v>
      </c>
      <c r="AU56" s="236">
        <f t="shared" si="9"/>
        <v>700</v>
      </c>
    </row>
    <row r="57" spans="3:47" s="194" customFormat="1" ht="12.75" customHeight="1" x14ac:dyDescent="0.2">
      <c r="C57" s="195">
        <v>1999</v>
      </c>
      <c r="D57" s="196">
        <v>9</v>
      </c>
      <c r="E57" s="197">
        <f t="shared" si="0"/>
        <v>1999.75</v>
      </c>
      <c r="F57" s="198">
        <v>138.30000000000001</v>
      </c>
      <c r="G57" s="198">
        <v>104.6</v>
      </c>
      <c r="H57" s="199">
        <v>70.8</v>
      </c>
      <c r="J57" s="195">
        <v>1997</v>
      </c>
      <c r="K57" s="196">
        <v>9</v>
      </c>
      <c r="L57" s="197">
        <f t="shared" si="10"/>
        <v>1997.75</v>
      </c>
      <c r="M57" s="200">
        <v>105.17509999999908</v>
      </c>
      <c r="N57" s="200">
        <v>85.762453846152482</v>
      </c>
      <c r="O57" s="201">
        <v>71.531113636365859</v>
      </c>
      <c r="Q57" s="167">
        <v>310</v>
      </c>
      <c r="R57" s="214">
        <v>4.5259999999999998E-15</v>
      </c>
      <c r="S57" s="214">
        <v>1.239E-14</v>
      </c>
      <c r="T57" s="214">
        <v>2.286E-14</v>
      </c>
      <c r="U57" s="215">
        <v>3.5490000000000002E-14</v>
      </c>
      <c r="V57" s="227">
        <v>631.4</v>
      </c>
      <c r="W57" s="227">
        <v>819.5</v>
      </c>
      <c r="X57" s="227">
        <v>973.1</v>
      </c>
      <c r="Y57" s="228">
        <v>1093.7</v>
      </c>
      <c r="Z57" s="229">
        <f t="shared" si="2"/>
        <v>2.2615048076547261E-14</v>
      </c>
      <c r="AA57" s="229">
        <f t="shared" si="3"/>
        <v>1.7388948679593821E-14</v>
      </c>
      <c r="AB57" s="230">
        <f t="shared" si="4"/>
        <v>1.2088815834587847E-14</v>
      </c>
      <c r="AD57" s="167">
        <v>310</v>
      </c>
      <c r="AE57" s="231">
        <v>7.3079999999999996E-15</v>
      </c>
      <c r="AF57" s="232">
        <v>1.8460000000000001E-14</v>
      </c>
      <c r="AG57" s="232">
        <v>3.264E-14</v>
      </c>
      <c r="AH57" s="233">
        <v>4.966E-14</v>
      </c>
      <c r="AI57" s="227">
        <v>716</v>
      </c>
      <c r="AJ57" s="227">
        <v>949.1</v>
      </c>
      <c r="AK57" s="227">
        <v>1144.9000000000001</v>
      </c>
      <c r="AL57" s="234">
        <v>1307.5</v>
      </c>
      <c r="AM57" s="229">
        <f t="shared" si="5"/>
        <v>3.2308250403575947E-14</v>
      </c>
      <c r="AN57" s="229">
        <f t="shared" si="6"/>
        <v>2.5230304897482365E-14</v>
      </c>
      <c r="AO57" s="230">
        <f t="shared" si="7"/>
        <v>1.8032888375804131E-14</v>
      </c>
      <c r="AQ57" s="235">
        <v>310</v>
      </c>
      <c r="AR57" s="229">
        <f t="shared" si="8"/>
        <v>2.7461649240061604E-14</v>
      </c>
      <c r="AS57" s="229">
        <f t="shared" si="8"/>
        <v>2.1309626788538095E-14</v>
      </c>
      <c r="AT57" s="230">
        <f t="shared" si="8"/>
        <v>1.5060852105195989E-14</v>
      </c>
      <c r="AU57" s="236">
        <f t="shared" si="9"/>
        <v>700</v>
      </c>
    </row>
    <row r="58" spans="3:47" s="194" customFormat="1" ht="12.75" customHeight="1" x14ac:dyDescent="0.2">
      <c r="C58" s="195">
        <v>1999</v>
      </c>
      <c r="D58" s="196">
        <v>10</v>
      </c>
      <c r="E58" s="197">
        <f t="shared" si="0"/>
        <v>1999.8333333333333</v>
      </c>
      <c r="F58" s="198">
        <v>140.69999999999999</v>
      </c>
      <c r="G58" s="198">
        <v>106.6</v>
      </c>
      <c r="H58" s="199">
        <v>72.5</v>
      </c>
      <c r="J58" s="195">
        <v>1997</v>
      </c>
      <c r="K58" s="196">
        <v>10</v>
      </c>
      <c r="L58" s="197">
        <f t="shared" si="10"/>
        <v>1997.8333333333333</v>
      </c>
      <c r="M58" s="200">
        <v>108.58648888888537</v>
      </c>
      <c r="N58" s="200">
        <v>88.99569102563683</v>
      </c>
      <c r="O58" s="201">
        <v>73.524712121212289</v>
      </c>
      <c r="Q58" s="167">
        <v>320</v>
      </c>
      <c r="R58" s="214">
        <v>3.4020000000000001E-15</v>
      </c>
      <c r="S58" s="214">
        <v>9.8230000000000005E-15</v>
      </c>
      <c r="T58" s="214">
        <v>1.8679999999999999E-14</v>
      </c>
      <c r="U58" s="215">
        <v>2.9560000000000002E-14</v>
      </c>
      <c r="V58" s="227">
        <v>631.5</v>
      </c>
      <c r="W58" s="227">
        <v>819.8</v>
      </c>
      <c r="X58" s="227">
        <v>973.9</v>
      </c>
      <c r="Y58" s="228">
        <v>1094.9000000000001</v>
      </c>
      <c r="Z58" s="229">
        <f t="shared" ref="Z58:Z89" si="11">LinearInterp($R$25:$U$25,$R58:$U58,$D$10)</f>
        <v>1.8472785178030476E-14</v>
      </c>
      <c r="AA58" s="229">
        <f t="shared" ref="AA58:AA89" si="12">LinearInterp($R$25:$U$25,$R58:$U58,$D$11)</f>
        <v>1.4051814561142547E-14</v>
      </c>
      <c r="AB58" s="230">
        <f t="shared" ref="AB58:AB89" si="13">LinearInterp($R$25:$U$25,$R58:$U58,$D$12)</f>
        <v>9.5770814437803386E-15</v>
      </c>
      <c r="AD58" s="167">
        <v>320</v>
      </c>
      <c r="AE58" s="231">
        <v>5.6390000000000003E-15</v>
      </c>
      <c r="AF58" s="232">
        <v>1.4999999999999999E-14</v>
      </c>
      <c r="AG58" s="232">
        <v>2.729E-14</v>
      </c>
      <c r="AH58" s="233">
        <v>4.2330000000000001E-14</v>
      </c>
      <c r="AI58" s="227">
        <v>716.1</v>
      </c>
      <c r="AJ58" s="227">
        <v>950.1</v>
      </c>
      <c r="AK58" s="227">
        <v>1147.4000000000001</v>
      </c>
      <c r="AL58" s="234">
        <v>1311.3</v>
      </c>
      <c r="AM58" s="229">
        <f t="shared" ref="AM58:AM89" si="14">LinearInterp($AE$25:$AH$25,$AE58:$AH58,$D$10)</f>
        <v>2.7002468086033031E-14</v>
      </c>
      <c r="AN58" s="229">
        <f t="shared" ref="AN58:AN89" si="15">LinearInterp($AE$25:$AH$25,$AE58:$AH58,$D$11)</f>
        <v>2.0867915880822163E-14</v>
      </c>
      <c r="AO58" s="230">
        <f t="shared" ref="AO58:AO89" si="16">LinearInterp($AE$25:$AH$25,$AE58:$AH58,$D$12)</f>
        <v>1.4641482073700005E-14</v>
      </c>
      <c r="AQ58" s="235">
        <v>320</v>
      </c>
      <c r="AR58" s="229">
        <f t="shared" ref="AR58:AT89" si="17">AVERAGE(AM58,Z58)</f>
        <v>2.2737626632031752E-14</v>
      </c>
      <c r="AS58" s="229">
        <f t="shared" si="17"/>
        <v>1.7459865220982357E-14</v>
      </c>
      <c r="AT58" s="230">
        <f t="shared" si="17"/>
        <v>1.2109281758740172E-14</v>
      </c>
      <c r="AU58" s="236">
        <f t="shared" si="9"/>
        <v>700</v>
      </c>
    </row>
    <row r="59" spans="3:47" s="194" customFormat="1" ht="12.75" customHeight="1" x14ac:dyDescent="0.2">
      <c r="C59" s="195">
        <v>1999</v>
      </c>
      <c r="D59" s="196">
        <v>11</v>
      </c>
      <c r="E59" s="197">
        <f t="shared" si="0"/>
        <v>1999.9166666666667</v>
      </c>
      <c r="F59" s="198">
        <v>142.80000000000001</v>
      </c>
      <c r="G59" s="198">
        <v>108.5</v>
      </c>
      <c r="H59" s="199">
        <v>74.099999999999994</v>
      </c>
      <c r="J59" s="195">
        <v>1997</v>
      </c>
      <c r="K59" s="196">
        <v>11</v>
      </c>
      <c r="L59" s="197">
        <f t="shared" si="10"/>
        <v>1997.9166666666667</v>
      </c>
      <c r="M59" s="200">
        <v>111.99787777778099</v>
      </c>
      <c r="N59" s="200">
        <v>92.228928205130018</v>
      </c>
      <c r="O59" s="201">
        <v>76.374280000003907</v>
      </c>
      <c r="Q59" s="167">
        <v>330</v>
      </c>
      <c r="R59" s="214">
        <v>2.5679999999999999E-15</v>
      </c>
      <c r="S59" s="214">
        <v>7.8219999999999997E-15</v>
      </c>
      <c r="T59" s="214">
        <v>1.5320000000000001E-14</v>
      </c>
      <c r="U59" s="215">
        <v>2.4700000000000001E-14</v>
      </c>
      <c r="V59" s="227">
        <v>631.5</v>
      </c>
      <c r="W59" s="227">
        <v>820</v>
      </c>
      <c r="X59" s="227">
        <v>974.5</v>
      </c>
      <c r="Y59" s="228">
        <v>1095.8</v>
      </c>
      <c r="Z59" s="229">
        <f t="shared" si="11"/>
        <v>1.5144579797321049E-14</v>
      </c>
      <c r="AA59" s="229">
        <f t="shared" si="12"/>
        <v>1.1401953887258305E-14</v>
      </c>
      <c r="AB59" s="230">
        <f t="shared" si="13"/>
        <v>7.6207764998632437E-15</v>
      </c>
      <c r="AD59" s="167">
        <v>330</v>
      </c>
      <c r="AE59" s="231">
        <v>4.3699999999999996E-15</v>
      </c>
      <c r="AF59" s="232">
        <v>1.223E-14</v>
      </c>
      <c r="AG59" s="232">
        <v>2.291E-14</v>
      </c>
      <c r="AH59" s="233">
        <v>3.62E-14</v>
      </c>
      <c r="AI59" s="227">
        <v>716.1</v>
      </c>
      <c r="AJ59" s="227">
        <v>950.9</v>
      </c>
      <c r="AK59" s="227">
        <v>1149.4000000000001</v>
      </c>
      <c r="AL59" s="234">
        <v>1314.3</v>
      </c>
      <c r="AM59" s="229">
        <f t="shared" si="14"/>
        <v>2.2660135000718699E-14</v>
      </c>
      <c r="AN59" s="229">
        <f t="shared" si="15"/>
        <v>1.7329214125889399E-14</v>
      </c>
      <c r="AO59" s="230">
        <f t="shared" si="16"/>
        <v>1.1928969031009727E-14</v>
      </c>
      <c r="AQ59" s="235">
        <v>330</v>
      </c>
      <c r="AR59" s="229">
        <f t="shared" si="17"/>
        <v>1.8902357399019874E-14</v>
      </c>
      <c r="AS59" s="229">
        <f t="shared" si="17"/>
        <v>1.4365584006573852E-14</v>
      </c>
      <c r="AT59" s="230">
        <f t="shared" si="17"/>
        <v>9.7748727654364843E-15</v>
      </c>
      <c r="AU59" s="236">
        <f t="shared" si="9"/>
        <v>700</v>
      </c>
    </row>
    <row r="60" spans="3:47" s="194" customFormat="1" ht="12.75" customHeight="1" x14ac:dyDescent="0.2">
      <c r="C60" s="195">
        <v>1999</v>
      </c>
      <c r="D60" s="196">
        <v>12</v>
      </c>
      <c r="E60" s="197">
        <f t="shared" si="0"/>
        <v>2000</v>
      </c>
      <c r="F60" s="198">
        <v>144.80000000000001</v>
      </c>
      <c r="G60" s="198">
        <v>110.2</v>
      </c>
      <c r="H60" s="199">
        <v>75.5</v>
      </c>
      <c r="J60" s="195">
        <v>1997</v>
      </c>
      <c r="K60" s="196">
        <v>12</v>
      </c>
      <c r="L60" s="197">
        <f t="shared" si="10"/>
        <v>1998</v>
      </c>
      <c r="M60" s="200">
        <v>115.40926666666728</v>
      </c>
      <c r="N60" s="200">
        <v>95.85326363636203</v>
      </c>
      <c r="O60" s="201">
        <v>79.201321052631272</v>
      </c>
      <c r="Q60" s="167">
        <v>340</v>
      </c>
      <c r="R60" s="214">
        <v>1.9460000000000001E-15</v>
      </c>
      <c r="S60" s="214">
        <v>6.251E-15</v>
      </c>
      <c r="T60" s="214">
        <v>1.2609999999999999E-14</v>
      </c>
      <c r="U60" s="215">
        <v>2.07E-14</v>
      </c>
      <c r="V60" s="227">
        <v>631.5</v>
      </c>
      <c r="W60" s="227">
        <v>820.1</v>
      </c>
      <c r="X60" s="227">
        <v>974.9</v>
      </c>
      <c r="Y60" s="228">
        <v>1096.5</v>
      </c>
      <c r="Z60" s="229">
        <f t="shared" si="11"/>
        <v>1.2461227384791214E-14</v>
      </c>
      <c r="AA60" s="229">
        <f t="shared" si="12"/>
        <v>9.2871332047313362E-15</v>
      </c>
      <c r="AB60" s="230">
        <f t="shared" si="13"/>
        <v>6.0861223509538006E-15</v>
      </c>
      <c r="AD60" s="167">
        <v>340</v>
      </c>
      <c r="AE60" s="231">
        <v>3.4E-15</v>
      </c>
      <c r="AF60" s="232">
        <v>1.001E-14</v>
      </c>
      <c r="AG60" s="232">
        <v>1.9289999999999999E-14</v>
      </c>
      <c r="AH60" s="233">
        <v>3.1049999999999998E-14</v>
      </c>
      <c r="AI60" s="227">
        <v>716.2</v>
      </c>
      <c r="AJ60" s="227">
        <v>951.5</v>
      </c>
      <c r="AK60" s="227">
        <v>1151</v>
      </c>
      <c r="AL60" s="234">
        <v>1316.9</v>
      </c>
      <c r="AM60" s="229">
        <f t="shared" si="14"/>
        <v>1.9072888839575793E-14</v>
      </c>
      <c r="AN60" s="229">
        <f t="shared" si="15"/>
        <v>1.444077781725221E-14</v>
      </c>
      <c r="AO60" s="230">
        <f t="shared" si="16"/>
        <v>9.7568429128466011E-15</v>
      </c>
      <c r="AQ60" s="235">
        <v>340</v>
      </c>
      <c r="AR60" s="229">
        <f t="shared" si="17"/>
        <v>1.5767058112183504E-14</v>
      </c>
      <c r="AS60" s="229">
        <f t="shared" si="17"/>
        <v>1.1863955510991774E-14</v>
      </c>
      <c r="AT60" s="230">
        <f t="shared" si="17"/>
        <v>7.9214826319002009E-15</v>
      </c>
      <c r="AU60" s="236">
        <f t="shared" si="9"/>
        <v>700</v>
      </c>
    </row>
    <row r="61" spans="3:47" s="194" customFormat="1" ht="12.75" customHeight="1" x14ac:dyDescent="0.2">
      <c r="C61" s="195">
        <v>2000</v>
      </c>
      <c r="D61" s="196">
        <v>1</v>
      </c>
      <c r="E61" s="197">
        <f t="shared" si="0"/>
        <v>2000.0833333333333</v>
      </c>
      <c r="F61" s="198">
        <v>146.6</v>
      </c>
      <c r="G61" s="198">
        <v>111.7</v>
      </c>
      <c r="H61" s="199">
        <v>76.8</v>
      </c>
      <c r="J61" s="195">
        <v>1998</v>
      </c>
      <c r="K61" s="196">
        <v>1</v>
      </c>
      <c r="L61" s="197">
        <f t="shared" si="10"/>
        <v>1998.0833333333333</v>
      </c>
      <c r="M61" s="200">
        <v>121.78391666666666</v>
      </c>
      <c r="N61" s="200">
        <v>100.17288484847877</v>
      </c>
      <c r="O61" s="201">
        <v>81.31732982455857</v>
      </c>
      <c r="Q61" s="167">
        <v>350</v>
      </c>
      <c r="R61" s="214">
        <v>1.48E-15</v>
      </c>
      <c r="S61" s="214">
        <v>5.0120000000000002E-15</v>
      </c>
      <c r="T61" s="214">
        <v>1.041E-14</v>
      </c>
      <c r="U61" s="215">
        <v>1.74E-14</v>
      </c>
      <c r="V61" s="227">
        <v>631.5</v>
      </c>
      <c r="W61" s="227">
        <v>820.3</v>
      </c>
      <c r="X61" s="227">
        <v>975.3</v>
      </c>
      <c r="Y61" s="228">
        <v>1097</v>
      </c>
      <c r="Z61" s="229">
        <f t="shared" si="11"/>
        <v>1.0283710555606697E-14</v>
      </c>
      <c r="AA61" s="229">
        <f t="shared" si="12"/>
        <v>7.5892994243025253E-15</v>
      </c>
      <c r="AB61" s="230">
        <f t="shared" si="13"/>
        <v>4.8767275594817242E-15</v>
      </c>
      <c r="AD61" s="167">
        <v>350</v>
      </c>
      <c r="AE61" s="231">
        <v>2.655E-15</v>
      </c>
      <c r="AF61" s="232">
        <v>8.2249999999999993E-15</v>
      </c>
      <c r="AG61" s="232">
        <v>1.6289999999999999E-14</v>
      </c>
      <c r="AH61" s="233">
        <v>2.6699999999999999E-14</v>
      </c>
      <c r="AI61" s="227">
        <v>716.2</v>
      </c>
      <c r="AJ61" s="227">
        <v>952</v>
      </c>
      <c r="AK61" s="227">
        <v>1152.3</v>
      </c>
      <c r="AL61" s="234">
        <v>1319</v>
      </c>
      <c r="AM61" s="229">
        <f t="shared" si="14"/>
        <v>1.6101314492583921E-14</v>
      </c>
      <c r="AN61" s="229">
        <f t="shared" si="15"/>
        <v>1.2075670592256365E-14</v>
      </c>
      <c r="AO61" s="230">
        <f t="shared" si="16"/>
        <v>8.0116739825348818E-15</v>
      </c>
      <c r="AQ61" s="235">
        <v>350</v>
      </c>
      <c r="AR61" s="229">
        <f t="shared" si="17"/>
        <v>1.3192512524095309E-14</v>
      </c>
      <c r="AS61" s="229">
        <f t="shared" si="17"/>
        <v>9.8324850082794453E-15</v>
      </c>
      <c r="AT61" s="230">
        <f t="shared" si="17"/>
        <v>6.444200771008303E-15</v>
      </c>
      <c r="AU61" s="236">
        <f t="shared" si="9"/>
        <v>700</v>
      </c>
    </row>
    <row r="62" spans="3:47" s="194" customFormat="1" ht="12.75" customHeight="1" x14ac:dyDescent="0.2">
      <c r="C62" s="195">
        <v>2000</v>
      </c>
      <c r="D62" s="196">
        <v>2</v>
      </c>
      <c r="E62" s="197">
        <f t="shared" si="0"/>
        <v>2000.1666666666667</v>
      </c>
      <c r="F62" s="198">
        <v>148.19999999999999</v>
      </c>
      <c r="G62" s="198">
        <v>113.1</v>
      </c>
      <c r="H62" s="199">
        <v>78</v>
      </c>
      <c r="J62" s="195">
        <v>1998</v>
      </c>
      <c r="K62" s="196">
        <v>2</v>
      </c>
      <c r="L62" s="197">
        <f t="shared" si="10"/>
        <v>1998.1666666666667</v>
      </c>
      <c r="M62" s="200">
        <v>125.97488888889406</v>
      </c>
      <c r="N62" s="200">
        <v>104.49250606060731</v>
      </c>
      <c r="O62" s="201">
        <v>83.433338596491637</v>
      </c>
      <c r="Q62" s="167">
        <v>360</v>
      </c>
      <c r="R62" s="214">
        <v>1.129E-15</v>
      </c>
      <c r="S62" s="214">
        <v>4.0310000000000002E-15</v>
      </c>
      <c r="T62" s="214">
        <v>8.6169999999999994E-15</v>
      </c>
      <c r="U62" s="215">
        <v>1.4660000000000001E-14</v>
      </c>
      <c r="V62" s="227">
        <v>631.5</v>
      </c>
      <c r="W62" s="227">
        <v>820.3</v>
      </c>
      <c r="X62" s="227">
        <v>975.5</v>
      </c>
      <c r="Y62" s="228">
        <v>1097.4000000000001</v>
      </c>
      <c r="Z62" s="229">
        <f t="shared" si="11"/>
        <v>8.5097077821438135E-15</v>
      </c>
      <c r="AA62" s="229">
        <f t="shared" si="12"/>
        <v>6.2206063652929567E-15</v>
      </c>
      <c r="AB62" s="230">
        <f t="shared" si="13"/>
        <v>3.9198559959275092E-15</v>
      </c>
      <c r="AD62" s="167">
        <v>360</v>
      </c>
      <c r="AE62" s="231">
        <v>2.0799999999999999E-15</v>
      </c>
      <c r="AF62" s="232">
        <v>6.7759999999999997E-15</v>
      </c>
      <c r="AG62" s="232">
        <v>1.38E-14</v>
      </c>
      <c r="AH62" s="233">
        <v>2.3019999999999999E-14</v>
      </c>
      <c r="AI62" s="227">
        <v>716.3</v>
      </c>
      <c r="AJ62" s="227">
        <v>952.4</v>
      </c>
      <c r="AK62" s="227">
        <v>1153.3</v>
      </c>
      <c r="AL62" s="234">
        <v>1320.7</v>
      </c>
      <c r="AM62" s="229">
        <f t="shared" si="14"/>
        <v>1.3635669311334094E-14</v>
      </c>
      <c r="AN62" s="229">
        <f t="shared" si="15"/>
        <v>1.0129640451334E-14</v>
      </c>
      <c r="AO62" s="230">
        <f t="shared" si="16"/>
        <v>6.5961474007152249E-15</v>
      </c>
      <c r="AQ62" s="235">
        <v>360</v>
      </c>
      <c r="AR62" s="229">
        <f t="shared" si="17"/>
        <v>1.1072688546738954E-14</v>
      </c>
      <c r="AS62" s="229">
        <f t="shared" si="17"/>
        <v>8.1751234083134789E-15</v>
      </c>
      <c r="AT62" s="230">
        <f t="shared" si="17"/>
        <v>5.2580016983213666E-15</v>
      </c>
      <c r="AU62" s="236">
        <f t="shared" si="9"/>
        <v>700</v>
      </c>
    </row>
    <row r="63" spans="3:47" s="194" customFormat="1" ht="12.75" customHeight="1" x14ac:dyDescent="0.2">
      <c r="C63" s="195">
        <v>2000</v>
      </c>
      <c r="D63" s="196">
        <v>3</v>
      </c>
      <c r="E63" s="197">
        <f t="shared" si="0"/>
        <v>2000.25</v>
      </c>
      <c r="F63" s="198">
        <v>149.6</v>
      </c>
      <c r="G63" s="198">
        <v>114.3</v>
      </c>
      <c r="H63" s="199">
        <v>79</v>
      </c>
      <c r="J63" s="195">
        <v>1998</v>
      </c>
      <c r="K63" s="196">
        <v>3</v>
      </c>
      <c r="L63" s="197">
        <f t="shared" si="10"/>
        <v>1998.25</v>
      </c>
      <c r="M63" s="200">
        <v>129.386</v>
      </c>
      <c r="N63" s="200">
        <v>108.333599999998</v>
      </c>
      <c r="O63" s="201">
        <v>86.432739999999995</v>
      </c>
      <c r="Q63" s="167">
        <v>370</v>
      </c>
      <c r="R63" s="214">
        <v>8.6459999999999999E-16</v>
      </c>
      <c r="S63" s="214">
        <v>3.25E-15</v>
      </c>
      <c r="T63" s="214">
        <v>7.1509999999999996E-15</v>
      </c>
      <c r="U63" s="215">
        <v>1.238E-14</v>
      </c>
      <c r="V63" s="227">
        <v>631.5</v>
      </c>
      <c r="W63" s="227">
        <v>820.4</v>
      </c>
      <c r="X63" s="227">
        <v>975.7</v>
      </c>
      <c r="Y63" s="228">
        <v>1097.8</v>
      </c>
      <c r="Z63" s="229">
        <f t="shared" si="11"/>
        <v>7.0597337675846082E-15</v>
      </c>
      <c r="AA63" s="229">
        <f t="shared" si="12"/>
        <v>5.1125500285669038E-15</v>
      </c>
      <c r="AB63" s="230">
        <f t="shared" si="13"/>
        <v>3.1586413138130532E-15</v>
      </c>
      <c r="AD63" s="167">
        <v>370</v>
      </c>
      <c r="AE63" s="231">
        <v>1.6349999999999999E-15</v>
      </c>
      <c r="AF63" s="232">
        <v>5.5979999999999999E-15</v>
      </c>
      <c r="AG63" s="232">
        <v>1.172E-14</v>
      </c>
      <c r="AH63" s="233">
        <v>1.9890000000000001E-14</v>
      </c>
      <c r="AI63" s="227">
        <v>716.3</v>
      </c>
      <c r="AJ63" s="227">
        <v>952.7</v>
      </c>
      <c r="AK63" s="227">
        <v>1154.2</v>
      </c>
      <c r="AL63" s="234">
        <v>1322.1</v>
      </c>
      <c r="AM63" s="229">
        <f t="shared" si="14"/>
        <v>1.1576772141797738E-14</v>
      </c>
      <c r="AN63" s="229">
        <f t="shared" si="15"/>
        <v>8.5209764867691844E-15</v>
      </c>
      <c r="AO63" s="230">
        <f t="shared" si="16"/>
        <v>5.446220645024369E-15</v>
      </c>
      <c r="AQ63" s="235">
        <v>370</v>
      </c>
      <c r="AR63" s="229">
        <f t="shared" si="17"/>
        <v>9.3182529546911733E-15</v>
      </c>
      <c r="AS63" s="229">
        <f t="shared" si="17"/>
        <v>6.8167632576680437E-15</v>
      </c>
      <c r="AT63" s="230">
        <f t="shared" si="17"/>
        <v>4.3024309794187111E-15</v>
      </c>
      <c r="AU63" s="236">
        <f t="shared" si="9"/>
        <v>700</v>
      </c>
    </row>
    <row r="64" spans="3:47" s="194" customFormat="1" ht="12.75" customHeight="1" x14ac:dyDescent="0.2">
      <c r="C64" s="195">
        <v>2000</v>
      </c>
      <c r="D64" s="196">
        <v>4</v>
      </c>
      <c r="E64" s="197">
        <f t="shared" si="0"/>
        <v>2000.3333333333333</v>
      </c>
      <c r="F64" s="198">
        <v>150.80000000000001</v>
      </c>
      <c r="G64" s="198">
        <v>115.4</v>
      </c>
      <c r="H64" s="199">
        <v>79.900000000000006</v>
      </c>
      <c r="J64" s="195">
        <v>1998</v>
      </c>
      <c r="K64" s="196">
        <v>4</v>
      </c>
      <c r="L64" s="197">
        <f t="shared" si="10"/>
        <v>1998.3333333333333</v>
      </c>
      <c r="M64" s="200">
        <v>134.25933333332594</v>
      </c>
      <c r="N64" s="200">
        <v>111.98859999999523</v>
      </c>
      <c r="O64" s="201">
        <v>89.619896969696654</v>
      </c>
      <c r="Q64" s="167">
        <v>380</v>
      </c>
      <c r="R64" s="214">
        <v>6.6400000000000004E-16</v>
      </c>
      <c r="S64" s="214">
        <v>2.6280000000000001E-15</v>
      </c>
      <c r="T64" s="214">
        <v>5.9479999999999996E-15</v>
      </c>
      <c r="U64" s="215">
        <v>1.048E-14</v>
      </c>
      <c r="V64" s="227">
        <v>631.5</v>
      </c>
      <c r="W64" s="227">
        <v>820.4</v>
      </c>
      <c r="X64" s="227">
        <v>975.9</v>
      </c>
      <c r="Y64" s="228">
        <v>1098</v>
      </c>
      <c r="Z64" s="229">
        <f t="shared" si="11"/>
        <v>5.870326610710306E-15</v>
      </c>
      <c r="AA64" s="229">
        <f t="shared" si="12"/>
        <v>4.2131489604824717E-15</v>
      </c>
      <c r="AB64" s="230">
        <f t="shared" si="13"/>
        <v>2.5527805568579011E-15</v>
      </c>
      <c r="AD64" s="167">
        <v>380</v>
      </c>
      <c r="AE64" s="231">
        <v>1.288E-15</v>
      </c>
      <c r="AF64" s="232">
        <v>4.6360000000000004E-15</v>
      </c>
      <c r="AG64" s="232">
        <v>9.9749999999999998E-15</v>
      </c>
      <c r="AH64" s="233">
        <v>1.723E-14</v>
      </c>
      <c r="AI64" s="227">
        <v>716.3</v>
      </c>
      <c r="AJ64" s="227">
        <v>952.9</v>
      </c>
      <c r="AK64" s="227">
        <v>1154.9000000000001</v>
      </c>
      <c r="AL64" s="234">
        <v>1323.3</v>
      </c>
      <c r="AM64" s="229">
        <f t="shared" si="14"/>
        <v>9.8500908959585312E-15</v>
      </c>
      <c r="AN64" s="229">
        <f t="shared" si="15"/>
        <v>7.1851296084385289E-15</v>
      </c>
      <c r="AO64" s="230">
        <f t="shared" si="16"/>
        <v>4.5077745948881129E-15</v>
      </c>
      <c r="AQ64" s="235">
        <v>380</v>
      </c>
      <c r="AR64" s="229">
        <f t="shared" si="17"/>
        <v>7.8602087533344182E-15</v>
      </c>
      <c r="AS64" s="229">
        <f t="shared" si="17"/>
        <v>5.6991392844605003E-15</v>
      </c>
      <c r="AT64" s="230">
        <f t="shared" si="17"/>
        <v>3.530277575873007E-15</v>
      </c>
      <c r="AU64" s="236">
        <f t="shared" si="9"/>
        <v>700</v>
      </c>
    </row>
    <row r="65" spans="3:47" s="194" customFormat="1" ht="12.75" customHeight="1" x14ac:dyDescent="0.2">
      <c r="C65" s="195">
        <v>2000</v>
      </c>
      <c r="D65" s="196">
        <v>5</v>
      </c>
      <c r="E65" s="197">
        <f t="shared" si="0"/>
        <v>2000.4166666666667</v>
      </c>
      <c r="F65" s="198">
        <v>151.9</v>
      </c>
      <c r="G65" s="198">
        <v>116.3</v>
      </c>
      <c r="H65" s="199">
        <v>80.7</v>
      </c>
      <c r="J65" s="195">
        <v>1998</v>
      </c>
      <c r="K65" s="196">
        <v>5</v>
      </c>
      <c r="L65" s="197">
        <f t="shared" si="10"/>
        <v>1998.4166666666667</v>
      </c>
      <c r="M65" s="200">
        <v>139.05142592592591</v>
      </c>
      <c r="N65" s="200">
        <v>115.64360000000244</v>
      </c>
      <c r="O65" s="201">
        <v>93.274821212123328</v>
      </c>
      <c r="Q65" s="167">
        <v>390</v>
      </c>
      <c r="R65" s="214">
        <v>5.1150000000000003E-16</v>
      </c>
      <c r="S65" s="214">
        <v>2.1290000000000001E-15</v>
      </c>
      <c r="T65" s="214">
        <v>4.9590000000000003E-15</v>
      </c>
      <c r="U65" s="215">
        <v>8.8869999999999995E-15</v>
      </c>
      <c r="V65" s="227">
        <v>631.5</v>
      </c>
      <c r="W65" s="227">
        <v>820.5</v>
      </c>
      <c r="X65" s="227">
        <v>976</v>
      </c>
      <c r="Y65" s="228">
        <v>1098.2</v>
      </c>
      <c r="Z65" s="229">
        <f t="shared" si="11"/>
        <v>4.8927904543102913E-15</v>
      </c>
      <c r="AA65" s="229">
        <f t="shared" si="12"/>
        <v>3.4801962524594568E-15</v>
      </c>
      <c r="AB65" s="230">
        <f t="shared" si="13"/>
        <v>2.0670511969030829E-15</v>
      </c>
      <c r="AD65" s="167">
        <v>390</v>
      </c>
      <c r="AE65" s="231">
        <v>1.018E-15</v>
      </c>
      <c r="AF65" s="232">
        <v>3.849E-15</v>
      </c>
      <c r="AG65" s="232">
        <v>8.509E-15</v>
      </c>
      <c r="AH65" s="233">
        <v>1.4949999999999999E-14</v>
      </c>
      <c r="AI65" s="227">
        <v>716.3</v>
      </c>
      <c r="AJ65" s="227">
        <v>953.1</v>
      </c>
      <c r="AK65" s="227">
        <v>1155.5</v>
      </c>
      <c r="AL65" s="234">
        <v>1324.2</v>
      </c>
      <c r="AM65" s="229">
        <f t="shared" si="14"/>
        <v>8.3999765078042249E-15</v>
      </c>
      <c r="AN65" s="229">
        <f t="shared" si="15"/>
        <v>6.0739379987494936E-15</v>
      </c>
      <c r="AO65" s="230">
        <f t="shared" si="16"/>
        <v>3.7405752324158437E-15</v>
      </c>
      <c r="AQ65" s="235">
        <v>390</v>
      </c>
      <c r="AR65" s="229">
        <f t="shared" si="17"/>
        <v>6.6463834810572581E-15</v>
      </c>
      <c r="AS65" s="229">
        <f t="shared" si="17"/>
        <v>4.7770671256044756E-15</v>
      </c>
      <c r="AT65" s="230">
        <f t="shared" si="17"/>
        <v>2.9038132146594633E-15</v>
      </c>
      <c r="AU65" s="236">
        <f t="shared" si="9"/>
        <v>700</v>
      </c>
    </row>
    <row r="66" spans="3:47" s="194" customFormat="1" ht="12.75" customHeight="1" x14ac:dyDescent="0.2">
      <c r="C66" s="195">
        <v>2000</v>
      </c>
      <c r="D66" s="196">
        <v>6</v>
      </c>
      <c r="E66" s="197">
        <f t="shared" si="0"/>
        <v>2000.5</v>
      </c>
      <c r="F66" s="198">
        <v>152.69999999999999</v>
      </c>
      <c r="G66" s="198">
        <v>117</v>
      </c>
      <c r="H66" s="199">
        <v>81.3</v>
      </c>
      <c r="J66" s="195">
        <v>1998</v>
      </c>
      <c r="K66" s="196">
        <v>6</v>
      </c>
      <c r="L66" s="197">
        <f t="shared" si="10"/>
        <v>1998.5</v>
      </c>
      <c r="M66" s="200">
        <v>143.51855555555554</v>
      </c>
      <c r="N66" s="200">
        <v>119.39605555555488</v>
      </c>
      <c r="O66" s="201">
        <v>96.228039999999993</v>
      </c>
      <c r="Q66" s="167">
        <v>400</v>
      </c>
      <c r="R66" s="214">
        <v>3.9539999999999998E-16</v>
      </c>
      <c r="S66" s="214">
        <v>1.7290000000000001E-15</v>
      </c>
      <c r="T66" s="214">
        <v>4.1419999999999999E-15</v>
      </c>
      <c r="U66" s="215">
        <v>7.5509999999999998E-15</v>
      </c>
      <c r="V66" s="227">
        <v>631.5</v>
      </c>
      <c r="W66" s="227">
        <v>820.5</v>
      </c>
      <c r="X66" s="227">
        <v>976.1</v>
      </c>
      <c r="Y66" s="228">
        <v>1098.4000000000001</v>
      </c>
      <c r="Z66" s="229">
        <f t="shared" si="11"/>
        <v>4.08554641916987E-15</v>
      </c>
      <c r="AA66" s="229">
        <f t="shared" si="12"/>
        <v>2.8810977233868085E-15</v>
      </c>
      <c r="AB66" s="230">
        <f t="shared" si="13"/>
        <v>1.6779243129458743E-15</v>
      </c>
      <c r="AD66" s="167">
        <v>400</v>
      </c>
      <c r="AE66" s="231">
        <v>8.0669999999999997E-16</v>
      </c>
      <c r="AF66" s="232">
        <v>3.202E-15</v>
      </c>
      <c r="AG66" s="232">
        <v>7.2739999999999995E-15</v>
      </c>
      <c r="AH66" s="233">
        <v>1.3E-14</v>
      </c>
      <c r="AI66" s="227">
        <v>716.3</v>
      </c>
      <c r="AJ66" s="227">
        <v>953.2</v>
      </c>
      <c r="AK66" s="227">
        <v>1155.9000000000001</v>
      </c>
      <c r="AL66" s="234">
        <v>1325</v>
      </c>
      <c r="AM66" s="229">
        <f t="shared" si="14"/>
        <v>7.1787331201242062E-15</v>
      </c>
      <c r="AN66" s="229">
        <f t="shared" si="15"/>
        <v>5.1461947491218756E-15</v>
      </c>
      <c r="AO66" s="230">
        <f t="shared" si="16"/>
        <v>3.1102621526689052E-15</v>
      </c>
      <c r="AQ66" s="235">
        <v>400</v>
      </c>
      <c r="AR66" s="229">
        <f t="shared" si="17"/>
        <v>5.6321397696470385E-15</v>
      </c>
      <c r="AS66" s="229">
        <f t="shared" si="17"/>
        <v>4.0136462362543416E-15</v>
      </c>
      <c r="AT66" s="230">
        <f t="shared" si="17"/>
        <v>2.3940932328073899E-15</v>
      </c>
      <c r="AU66" s="236">
        <f t="shared" si="9"/>
        <v>700</v>
      </c>
    </row>
    <row r="67" spans="3:47" s="194" customFormat="1" ht="12.75" customHeight="1" x14ac:dyDescent="0.2">
      <c r="C67" s="195">
        <v>2000</v>
      </c>
      <c r="D67" s="196">
        <v>7</v>
      </c>
      <c r="E67" s="197">
        <f t="shared" si="0"/>
        <v>2000.5833333333333</v>
      </c>
      <c r="F67" s="198">
        <v>153.4</v>
      </c>
      <c r="G67" s="198">
        <v>117.6</v>
      </c>
      <c r="H67" s="199">
        <v>81.8</v>
      </c>
      <c r="J67" s="195">
        <v>1998</v>
      </c>
      <c r="K67" s="196">
        <v>7</v>
      </c>
      <c r="L67" s="197">
        <f t="shared" si="10"/>
        <v>1998.5833333333333</v>
      </c>
      <c r="M67" s="200">
        <v>148.02142222222187</v>
      </c>
      <c r="N67" s="200">
        <v>123.86318518517886</v>
      </c>
      <c r="O67" s="201">
        <v>98.90837333333333</v>
      </c>
      <c r="Q67" s="167">
        <v>410</v>
      </c>
      <c r="R67" s="214">
        <v>3.0659999999999999E-16</v>
      </c>
      <c r="S67" s="214">
        <v>1.407E-15</v>
      </c>
      <c r="T67" s="214">
        <v>3.4679999999999999E-15</v>
      </c>
      <c r="U67" s="215">
        <v>6.434E-15</v>
      </c>
      <c r="V67" s="227">
        <v>631.5</v>
      </c>
      <c r="W67" s="227">
        <v>820.5</v>
      </c>
      <c r="X67" s="227">
        <v>976.1</v>
      </c>
      <c r="Y67" s="228">
        <v>1098.5</v>
      </c>
      <c r="Z67" s="229">
        <f t="shared" si="11"/>
        <v>3.4197816700825127E-15</v>
      </c>
      <c r="AA67" s="229">
        <f t="shared" si="12"/>
        <v>2.3910337372151733E-15</v>
      </c>
      <c r="AB67" s="230">
        <f t="shared" si="13"/>
        <v>1.3648556643413613E-15</v>
      </c>
      <c r="AD67" s="167">
        <v>410</v>
      </c>
      <c r="AE67" s="231">
        <v>6.4070000000000004E-16</v>
      </c>
      <c r="AF67" s="232">
        <v>2.67E-15</v>
      </c>
      <c r="AG67" s="232">
        <v>6.2330000000000001E-15</v>
      </c>
      <c r="AH67" s="233">
        <v>1.1330000000000001E-14</v>
      </c>
      <c r="AI67" s="227">
        <v>716.3</v>
      </c>
      <c r="AJ67" s="227">
        <v>953.4</v>
      </c>
      <c r="AK67" s="227">
        <v>1156.3</v>
      </c>
      <c r="AL67" s="234">
        <v>1325.7</v>
      </c>
      <c r="AM67" s="229">
        <f t="shared" si="14"/>
        <v>6.1496414801086814E-15</v>
      </c>
      <c r="AN67" s="229">
        <f t="shared" si="15"/>
        <v>4.3711704054816409E-15</v>
      </c>
      <c r="AO67" s="230">
        <f t="shared" si="16"/>
        <v>2.5922796252707426E-15</v>
      </c>
      <c r="AQ67" s="235">
        <v>410</v>
      </c>
      <c r="AR67" s="229">
        <f t="shared" si="17"/>
        <v>4.7847115750955966E-15</v>
      </c>
      <c r="AS67" s="229">
        <f t="shared" si="17"/>
        <v>3.3811020713484071E-15</v>
      </c>
      <c r="AT67" s="230">
        <f t="shared" si="17"/>
        <v>1.978567644806052E-15</v>
      </c>
      <c r="AU67" s="236">
        <f t="shared" si="9"/>
        <v>700</v>
      </c>
    </row>
    <row r="68" spans="3:47" s="194" customFormat="1" ht="12.75" customHeight="1" x14ac:dyDescent="0.2">
      <c r="C68" s="195">
        <v>2000</v>
      </c>
      <c r="D68" s="196">
        <v>8</v>
      </c>
      <c r="E68" s="197">
        <f t="shared" si="0"/>
        <v>2000.6666666666667</v>
      </c>
      <c r="F68" s="198">
        <v>153.9</v>
      </c>
      <c r="G68" s="198">
        <v>118.1</v>
      </c>
      <c r="H68" s="199">
        <v>82.2</v>
      </c>
      <c r="J68" s="195">
        <v>1998</v>
      </c>
      <c r="K68" s="196">
        <v>8</v>
      </c>
      <c r="L68" s="197">
        <f t="shared" si="10"/>
        <v>1998.6666666666667</v>
      </c>
      <c r="M68" s="200">
        <v>153.38197777778393</v>
      </c>
      <c r="N68" s="200">
        <v>128.33031481481504</v>
      </c>
      <c r="O68" s="201">
        <v>102.17984848485123</v>
      </c>
      <c r="Q68" s="167">
        <v>420</v>
      </c>
      <c r="R68" s="214">
        <v>2.3870000000000001E-16</v>
      </c>
      <c r="S68" s="214">
        <v>1.1469999999999999E-15</v>
      </c>
      <c r="T68" s="214">
        <v>2.9070000000000001E-15</v>
      </c>
      <c r="U68" s="215">
        <v>5.4849999999999998E-15</v>
      </c>
      <c r="V68" s="227">
        <v>631.5</v>
      </c>
      <c r="W68" s="227">
        <v>820.5</v>
      </c>
      <c r="X68" s="227">
        <v>976.2</v>
      </c>
      <c r="Y68" s="228">
        <v>1098.5999999999999</v>
      </c>
      <c r="Z68" s="229">
        <f t="shared" si="11"/>
        <v>2.8658237454367889E-15</v>
      </c>
      <c r="AA68" s="229">
        <f t="shared" si="12"/>
        <v>1.9873199308581778E-15</v>
      </c>
      <c r="AB68" s="230">
        <f t="shared" si="13"/>
        <v>1.1122129225020525E-15</v>
      </c>
      <c r="AD68" s="167">
        <v>420</v>
      </c>
      <c r="AE68" s="231">
        <v>5.1030000000000003E-16</v>
      </c>
      <c r="AF68" s="232">
        <v>2.2299999999999999E-15</v>
      </c>
      <c r="AG68" s="232">
        <v>5.3470000000000003E-15</v>
      </c>
      <c r="AH68" s="233">
        <v>9.8860000000000001E-15</v>
      </c>
      <c r="AI68" s="227">
        <v>716.3</v>
      </c>
      <c r="AJ68" s="227">
        <v>953.4</v>
      </c>
      <c r="AK68" s="227">
        <v>1156.5999999999999</v>
      </c>
      <c r="AL68" s="234">
        <v>1326.3</v>
      </c>
      <c r="AM68" s="229">
        <f t="shared" si="14"/>
        <v>5.274075917344586E-15</v>
      </c>
      <c r="AN68" s="229">
        <f t="shared" si="15"/>
        <v>3.7182256957300802E-15</v>
      </c>
      <c r="AO68" s="230">
        <f t="shared" si="16"/>
        <v>2.1641370283241E-15</v>
      </c>
      <c r="AQ68" s="235">
        <v>420</v>
      </c>
      <c r="AR68" s="229">
        <f t="shared" si="17"/>
        <v>4.0699498313906875E-15</v>
      </c>
      <c r="AS68" s="229">
        <f t="shared" si="17"/>
        <v>2.8527728132941288E-15</v>
      </c>
      <c r="AT68" s="230">
        <f t="shared" si="17"/>
        <v>1.6381749754130762E-15</v>
      </c>
      <c r="AU68" s="236">
        <f t="shared" si="9"/>
        <v>700</v>
      </c>
    </row>
    <row r="69" spans="3:47" s="194" customFormat="1" ht="12.75" customHeight="1" x14ac:dyDescent="0.2">
      <c r="C69" s="195">
        <v>2000</v>
      </c>
      <c r="D69" s="196">
        <v>9</v>
      </c>
      <c r="E69" s="197">
        <f t="shared" si="0"/>
        <v>2000.75</v>
      </c>
      <c r="F69" s="198">
        <v>154.19999999999999</v>
      </c>
      <c r="G69" s="198">
        <v>118.3</v>
      </c>
      <c r="H69" s="199">
        <v>82.4</v>
      </c>
      <c r="J69" s="195">
        <v>1998</v>
      </c>
      <c r="K69" s="196">
        <v>9</v>
      </c>
      <c r="L69" s="197">
        <f t="shared" si="10"/>
        <v>1998.75</v>
      </c>
      <c r="M69" s="200">
        <v>158.85946666666453</v>
      </c>
      <c r="N69" s="200">
        <v>132.32291304347447</v>
      </c>
      <c r="O69" s="201">
        <v>105.50263636363636</v>
      </c>
      <c r="Q69" s="167">
        <v>430</v>
      </c>
      <c r="R69" s="214">
        <v>1.865E-16</v>
      </c>
      <c r="S69" s="214">
        <v>9.3679999999999996E-16</v>
      </c>
      <c r="T69" s="214">
        <v>2.441E-15</v>
      </c>
      <c r="U69" s="215">
        <v>4.6829999999999998E-15</v>
      </c>
      <c r="V69" s="227">
        <v>631.5</v>
      </c>
      <c r="W69" s="227">
        <v>820.5</v>
      </c>
      <c r="X69" s="227">
        <v>976.2</v>
      </c>
      <c r="Y69" s="228">
        <v>1098.7</v>
      </c>
      <c r="Z69" s="229">
        <f t="shared" si="11"/>
        <v>2.4058083397079643E-15</v>
      </c>
      <c r="AA69" s="229">
        <f t="shared" si="12"/>
        <v>1.6549870681800405E-15</v>
      </c>
      <c r="AB69" s="230">
        <f t="shared" si="13"/>
        <v>9.0806418116623367E-16</v>
      </c>
      <c r="AD69" s="167">
        <v>430</v>
      </c>
      <c r="AE69" s="231">
        <v>4.0750000000000001E-16</v>
      </c>
      <c r="AF69" s="232">
        <v>1.866E-15</v>
      </c>
      <c r="AG69" s="232">
        <v>4.5940000000000001E-15</v>
      </c>
      <c r="AH69" s="233">
        <v>8.6360000000000007E-15</v>
      </c>
      <c r="AI69" s="227">
        <v>716.3</v>
      </c>
      <c r="AJ69" s="227">
        <v>953.5</v>
      </c>
      <c r="AK69" s="227">
        <v>1156.8</v>
      </c>
      <c r="AL69" s="234">
        <v>1326.7</v>
      </c>
      <c r="AM69" s="229">
        <f t="shared" si="14"/>
        <v>4.5301768054270226E-15</v>
      </c>
      <c r="AN69" s="229">
        <f t="shared" si="15"/>
        <v>3.1684958928301758E-15</v>
      </c>
      <c r="AO69" s="230">
        <f t="shared" si="16"/>
        <v>1.8101407546727337E-15</v>
      </c>
      <c r="AQ69" s="235">
        <v>430</v>
      </c>
      <c r="AR69" s="229">
        <f t="shared" si="17"/>
        <v>3.4679925725674935E-15</v>
      </c>
      <c r="AS69" s="229">
        <f t="shared" si="17"/>
        <v>2.4117414805051082E-15</v>
      </c>
      <c r="AT69" s="230">
        <f t="shared" si="17"/>
        <v>1.3591024679194838E-15</v>
      </c>
      <c r="AU69" s="236">
        <f t="shared" si="9"/>
        <v>700</v>
      </c>
    </row>
    <row r="70" spans="3:47" s="194" customFormat="1" ht="12.75" customHeight="1" x14ac:dyDescent="0.2">
      <c r="C70" s="195">
        <v>2000</v>
      </c>
      <c r="D70" s="196">
        <v>10</v>
      </c>
      <c r="E70" s="197">
        <f t="shared" si="0"/>
        <v>2000.8333333333333</v>
      </c>
      <c r="F70" s="198">
        <v>154.4</v>
      </c>
      <c r="G70" s="198">
        <v>118.4</v>
      </c>
      <c r="H70" s="199">
        <v>82.5</v>
      </c>
      <c r="J70" s="195">
        <v>1998</v>
      </c>
      <c r="K70" s="196">
        <v>10</v>
      </c>
      <c r="L70" s="197">
        <f t="shared" si="10"/>
        <v>1998.8333333333333</v>
      </c>
      <c r="M70" s="200">
        <v>164.70724444443346</v>
      </c>
      <c r="N70" s="200">
        <v>136.29573913042708</v>
      </c>
      <c r="O70" s="201">
        <v>108.57726666666564</v>
      </c>
      <c r="Q70" s="167">
        <v>440</v>
      </c>
      <c r="R70" s="214">
        <v>1.464E-16</v>
      </c>
      <c r="S70" s="214">
        <v>7.6650000000000003E-16</v>
      </c>
      <c r="T70" s="214">
        <v>2.0519999999999998E-15</v>
      </c>
      <c r="U70" s="215">
        <v>4.0040000000000004E-15</v>
      </c>
      <c r="V70" s="227">
        <v>631.5</v>
      </c>
      <c r="W70" s="227">
        <v>820.5</v>
      </c>
      <c r="X70" s="227">
        <v>976.3</v>
      </c>
      <c r="Y70" s="228">
        <v>1098.7</v>
      </c>
      <c r="Z70" s="229">
        <f t="shared" si="11"/>
        <v>2.0219249572494268E-15</v>
      </c>
      <c r="AA70" s="229">
        <f t="shared" si="12"/>
        <v>1.3802677676807882E-15</v>
      </c>
      <c r="AB70" s="230">
        <f t="shared" si="13"/>
        <v>7.4275072469836272E-16</v>
      </c>
      <c r="AD70" s="167">
        <v>440</v>
      </c>
      <c r="AE70" s="231">
        <v>3.263E-16</v>
      </c>
      <c r="AF70" s="232">
        <v>1.564E-15</v>
      </c>
      <c r="AG70" s="232">
        <v>3.954E-15</v>
      </c>
      <c r="AH70" s="233">
        <v>7.5550000000000007E-15</v>
      </c>
      <c r="AI70" s="227">
        <v>716.3</v>
      </c>
      <c r="AJ70" s="227">
        <v>953.6</v>
      </c>
      <c r="AK70" s="227">
        <v>1157.0999999999999</v>
      </c>
      <c r="AL70" s="234">
        <v>1327.1</v>
      </c>
      <c r="AM70" s="229">
        <f t="shared" si="14"/>
        <v>3.8980845179510935E-15</v>
      </c>
      <c r="AN70" s="229">
        <f t="shared" si="15"/>
        <v>2.7051162697449119E-15</v>
      </c>
      <c r="AO70" s="230">
        <f t="shared" si="16"/>
        <v>1.5165971971603991E-15</v>
      </c>
      <c r="AQ70" s="235">
        <v>440</v>
      </c>
      <c r="AR70" s="229">
        <f t="shared" si="17"/>
        <v>2.9600047376002602E-15</v>
      </c>
      <c r="AS70" s="229">
        <f t="shared" si="17"/>
        <v>2.0426920187128501E-15</v>
      </c>
      <c r="AT70" s="230">
        <f t="shared" si="17"/>
        <v>1.1296739609293808E-15</v>
      </c>
      <c r="AU70" s="236">
        <f t="shared" si="9"/>
        <v>700</v>
      </c>
    </row>
    <row r="71" spans="3:47" s="194" customFormat="1" ht="12.75" customHeight="1" x14ac:dyDescent="0.2">
      <c r="C71" s="195">
        <v>2000</v>
      </c>
      <c r="D71" s="196">
        <v>11</v>
      </c>
      <c r="E71" s="197">
        <f t="shared" si="0"/>
        <v>2000.9166666666667</v>
      </c>
      <c r="F71" s="198">
        <v>154.30000000000001</v>
      </c>
      <c r="G71" s="198">
        <v>118.4</v>
      </c>
      <c r="H71" s="199">
        <v>82.5</v>
      </c>
      <c r="J71" s="195">
        <v>1998</v>
      </c>
      <c r="K71" s="196">
        <v>11</v>
      </c>
      <c r="L71" s="197">
        <f t="shared" si="10"/>
        <v>1998.9166666666667</v>
      </c>
      <c r="M71" s="200">
        <v>169.79150000000001</v>
      </c>
      <c r="N71" s="200">
        <v>140.17974712643621</v>
      </c>
      <c r="O71" s="201">
        <v>111.01393333333526</v>
      </c>
      <c r="Q71" s="167">
        <v>450</v>
      </c>
      <c r="R71" s="214">
        <v>1.155E-16</v>
      </c>
      <c r="S71" s="214">
        <v>6.2840000000000002E-16</v>
      </c>
      <c r="T71" s="214">
        <v>1.7280000000000001E-15</v>
      </c>
      <c r="U71" s="215">
        <v>3.4280000000000001E-15</v>
      </c>
      <c r="V71" s="227">
        <v>631.5</v>
      </c>
      <c r="W71" s="227">
        <v>820.5</v>
      </c>
      <c r="X71" s="227">
        <v>976.3</v>
      </c>
      <c r="Y71" s="228">
        <v>1098.8</v>
      </c>
      <c r="Z71" s="229">
        <f t="shared" si="11"/>
        <v>1.7022741991376665E-15</v>
      </c>
      <c r="AA71" s="229">
        <f t="shared" si="12"/>
        <v>1.1534089749838934E-15</v>
      </c>
      <c r="AB71" s="230">
        <f t="shared" si="13"/>
        <v>6.0875638880469312E-16</v>
      </c>
      <c r="AD71" s="167">
        <v>450</v>
      </c>
      <c r="AE71" s="231">
        <v>2.6210000000000001E-16</v>
      </c>
      <c r="AF71" s="232">
        <v>1.313E-15</v>
      </c>
      <c r="AG71" s="232">
        <v>3.4069999999999999E-15</v>
      </c>
      <c r="AH71" s="233">
        <v>6.6189999999999997E-15</v>
      </c>
      <c r="AI71" s="227">
        <v>716.3</v>
      </c>
      <c r="AJ71" s="227">
        <v>953.6</v>
      </c>
      <c r="AK71" s="227">
        <v>1157.2</v>
      </c>
      <c r="AL71" s="234">
        <v>1327.4</v>
      </c>
      <c r="AM71" s="229">
        <f t="shared" si="14"/>
        <v>3.3580096153094516E-15</v>
      </c>
      <c r="AN71" s="229">
        <f t="shared" si="15"/>
        <v>2.3127897359187637E-15</v>
      </c>
      <c r="AO71" s="230">
        <f t="shared" si="16"/>
        <v>1.2727514700621018E-15</v>
      </c>
      <c r="AQ71" s="235">
        <v>450</v>
      </c>
      <c r="AR71" s="229">
        <f t="shared" si="17"/>
        <v>2.5301419072235593E-15</v>
      </c>
      <c r="AS71" s="229">
        <f t="shared" si="17"/>
        <v>1.7330993554513284E-15</v>
      </c>
      <c r="AT71" s="230">
        <f t="shared" si="17"/>
        <v>9.4075392943339753E-16</v>
      </c>
      <c r="AU71" s="236">
        <f t="shared" si="9"/>
        <v>700</v>
      </c>
    </row>
    <row r="72" spans="3:47" s="194" customFormat="1" ht="12.75" customHeight="1" x14ac:dyDescent="0.2">
      <c r="C72" s="195">
        <v>2000</v>
      </c>
      <c r="D72" s="196">
        <v>12</v>
      </c>
      <c r="E72" s="197">
        <f t="shared" si="0"/>
        <v>2001</v>
      </c>
      <c r="F72" s="198">
        <v>154.1</v>
      </c>
      <c r="G72" s="198">
        <v>118.2</v>
      </c>
      <c r="H72" s="199">
        <v>82.4</v>
      </c>
      <c r="J72" s="195">
        <v>1998</v>
      </c>
      <c r="K72" s="196">
        <v>12</v>
      </c>
      <c r="L72" s="197">
        <f t="shared" si="10"/>
        <v>1999</v>
      </c>
      <c r="M72" s="200">
        <v>174.31085714285715</v>
      </c>
      <c r="N72" s="200">
        <v>143.70848275861735</v>
      </c>
      <c r="O72" s="201">
        <v>113.87590909090909</v>
      </c>
      <c r="Q72" s="167">
        <v>460</v>
      </c>
      <c r="R72" s="214">
        <v>9.1629999999999997E-17</v>
      </c>
      <c r="S72" s="214">
        <v>5.16E-16</v>
      </c>
      <c r="T72" s="214">
        <v>1.457E-15</v>
      </c>
      <c r="U72" s="215">
        <v>2.938E-15</v>
      </c>
      <c r="V72" s="227">
        <v>631.5</v>
      </c>
      <c r="W72" s="227">
        <v>820.5</v>
      </c>
      <c r="X72" s="227">
        <v>976.3</v>
      </c>
      <c r="Y72" s="228">
        <v>1098.8</v>
      </c>
      <c r="Z72" s="229">
        <f t="shared" si="11"/>
        <v>1.4349847411681924E-15</v>
      </c>
      <c r="AA72" s="229">
        <f t="shared" si="12"/>
        <v>9.6528469030542359E-16</v>
      </c>
      <c r="AB72" s="230">
        <f t="shared" si="13"/>
        <v>4.9974700861190806E-16</v>
      </c>
      <c r="AD72" s="167">
        <v>460</v>
      </c>
      <c r="AE72" s="231">
        <v>2.1109999999999999E-16</v>
      </c>
      <c r="AF72" s="232">
        <v>1.104E-15</v>
      </c>
      <c r="AG72" s="232">
        <v>2.94E-15</v>
      </c>
      <c r="AH72" s="233">
        <v>5.8050000000000003E-15</v>
      </c>
      <c r="AI72" s="227">
        <v>716.3</v>
      </c>
      <c r="AJ72" s="227">
        <v>953.6</v>
      </c>
      <c r="AK72" s="227">
        <v>1157.4000000000001</v>
      </c>
      <c r="AL72" s="234">
        <v>1327.7</v>
      </c>
      <c r="AM72" s="229">
        <f t="shared" si="14"/>
        <v>2.8970456798988317E-15</v>
      </c>
      <c r="AN72" s="229">
        <f t="shared" si="15"/>
        <v>1.9806064733270535E-15</v>
      </c>
      <c r="AO72" s="230">
        <f t="shared" si="16"/>
        <v>1.0698027287262827E-15</v>
      </c>
      <c r="AQ72" s="235">
        <v>460</v>
      </c>
      <c r="AR72" s="229">
        <f t="shared" si="17"/>
        <v>2.1660152105335119E-15</v>
      </c>
      <c r="AS72" s="229">
        <f t="shared" si="17"/>
        <v>1.4729455818162386E-15</v>
      </c>
      <c r="AT72" s="230">
        <f t="shared" si="17"/>
        <v>7.8477486866909545E-16</v>
      </c>
      <c r="AU72" s="236">
        <f t="shared" si="9"/>
        <v>700</v>
      </c>
    </row>
    <row r="73" spans="3:47" s="194" customFormat="1" ht="12.75" customHeight="1" x14ac:dyDescent="0.2">
      <c r="C73" s="195">
        <v>2001</v>
      </c>
      <c r="D73" s="196">
        <v>1</v>
      </c>
      <c r="E73" s="197">
        <f t="shared" si="0"/>
        <v>2001.0833333333333</v>
      </c>
      <c r="F73" s="198">
        <v>153.80000000000001</v>
      </c>
      <c r="G73" s="198">
        <v>117.9</v>
      </c>
      <c r="H73" s="199">
        <v>82.1</v>
      </c>
      <c r="J73" s="195">
        <v>1999</v>
      </c>
      <c r="K73" s="196">
        <v>1</v>
      </c>
      <c r="L73" s="197">
        <f t="shared" si="10"/>
        <v>1999.0833333333333</v>
      </c>
      <c r="M73" s="200">
        <v>179.2709761904762</v>
      </c>
      <c r="N73" s="200">
        <v>147.23721839079849</v>
      </c>
      <c r="O73" s="201">
        <v>117.10555555555473</v>
      </c>
      <c r="Q73" s="167">
        <v>470</v>
      </c>
      <c r="R73" s="214">
        <v>7.3120000000000005E-17</v>
      </c>
      <c r="S73" s="214">
        <v>4.2459999999999999E-16</v>
      </c>
      <c r="T73" s="214">
        <v>1.2310000000000001E-15</v>
      </c>
      <c r="U73" s="215">
        <v>2.522E-15</v>
      </c>
      <c r="V73" s="227">
        <v>631.5</v>
      </c>
      <c r="W73" s="227">
        <v>820.6</v>
      </c>
      <c r="X73" s="227">
        <v>976.3</v>
      </c>
      <c r="Y73" s="228">
        <v>1098.8</v>
      </c>
      <c r="Z73" s="229">
        <f t="shared" si="11"/>
        <v>1.2121337888183106E-15</v>
      </c>
      <c r="AA73" s="229">
        <f t="shared" si="12"/>
        <v>8.0961931377501976E-16</v>
      </c>
      <c r="AB73" s="230">
        <f t="shared" si="13"/>
        <v>4.111386304095799E-16</v>
      </c>
      <c r="AD73" s="167">
        <v>470</v>
      </c>
      <c r="AE73" s="231">
        <v>1.706E-16</v>
      </c>
      <c r="AF73" s="232">
        <v>9.2940000000000007E-16</v>
      </c>
      <c r="AG73" s="232">
        <v>2.5410000000000001E-15</v>
      </c>
      <c r="AH73" s="233">
        <v>5.0979999999999996E-15</v>
      </c>
      <c r="AI73" s="227">
        <v>716.3</v>
      </c>
      <c r="AJ73" s="227">
        <v>953.7</v>
      </c>
      <c r="AK73" s="227">
        <v>1157.5</v>
      </c>
      <c r="AL73" s="234">
        <v>1327.9</v>
      </c>
      <c r="AM73" s="229">
        <f t="shared" si="14"/>
        <v>2.5032956523556415E-15</v>
      </c>
      <c r="AN73" s="229">
        <f t="shared" si="15"/>
        <v>1.6988656821426361E-15</v>
      </c>
      <c r="AO73" s="230">
        <f t="shared" si="16"/>
        <v>9.0033863876974302E-16</v>
      </c>
      <c r="AQ73" s="235">
        <v>470</v>
      </c>
      <c r="AR73" s="229">
        <f t="shared" si="17"/>
        <v>1.8577147205869759E-15</v>
      </c>
      <c r="AS73" s="229">
        <f t="shared" si="17"/>
        <v>1.2542424979588279E-15</v>
      </c>
      <c r="AT73" s="230">
        <f t="shared" si="17"/>
        <v>6.5573863458966151E-16</v>
      </c>
      <c r="AU73" s="236">
        <f t="shared" si="9"/>
        <v>700</v>
      </c>
    </row>
    <row r="74" spans="3:47" s="194" customFormat="1" ht="12.75" customHeight="1" x14ac:dyDescent="0.2">
      <c r="C74" s="195">
        <v>2001</v>
      </c>
      <c r="D74" s="196">
        <v>2</v>
      </c>
      <c r="E74" s="197">
        <f t="shared" si="0"/>
        <v>2001.1666666666667</v>
      </c>
      <c r="F74" s="198">
        <v>153.19999999999999</v>
      </c>
      <c r="G74" s="198">
        <v>117.5</v>
      </c>
      <c r="H74" s="199">
        <v>81.7</v>
      </c>
      <c r="J74" s="195">
        <v>1999</v>
      </c>
      <c r="K74" s="196">
        <v>2</v>
      </c>
      <c r="L74" s="197">
        <f t="shared" si="10"/>
        <v>1999.1666666666667</v>
      </c>
      <c r="M74" s="200">
        <v>183.34089473684892</v>
      </c>
      <c r="N74" s="200">
        <v>150.76595402298926</v>
      </c>
      <c r="O74" s="201">
        <v>119.84652777777923</v>
      </c>
      <c r="Q74" s="167">
        <v>480</v>
      </c>
      <c r="R74" s="214">
        <v>5.8739999999999994E-17</v>
      </c>
      <c r="S74" s="214">
        <v>3.5000000000000002E-16</v>
      </c>
      <c r="T74" s="214">
        <v>1.041E-15</v>
      </c>
      <c r="U74" s="215">
        <v>2.1669999999999999E-15</v>
      </c>
      <c r="V74" s="227">
        <v>631.5</v>
      </c>
      <c r="W74" s="227">
        <v>820.6</v>
      </c>
      <c r="X74" s="227">
        <v>976.3</v>
      </c>
      <c r="Y74" s="228">
        <v>1098.9000000000001</v>
      </c>
      <c r="Z74" s="229">
        <f t="shared" si="11"/>
        <v>1.0248336409641029E-15</v>
      </c>
      <c r="AA74" s="229">
        <f t="shared" si="12"/>
        <v>6.7992106376306868E-16</v>
      </c>
      <c r="AB74" s="230">
        <f t="shared" si="13"/>
        <v>3.3884500254095326E-16</v>
      </c>
      <c r="AD74" s="167">
        <v>480</v>
      </c>
      <c r="AE74" s="231">
        <v>1.3839999999999999E-16</v>
      </c>
      <c r="AF74" s="232">
        <v>7.8369999999999999E-16</v>
      </c>
      <c r="AG74" s="232">
        <v>2.1979999999999998E-15</v>
      </c>
      <c r="AH74" s="233">
        <v>4.4819999999999999E-15</v>
      </c>
      <c r="AI74" s="227">
        <v>716.3</v>
      </c>
      <c r="AJ74" s="227">
        <v>953.7</v>
      </c>
      <c r="AK74" s="227">
        <v>1157.5999999999999</v>
      </c>
      <c r="AL74" s="234">
        <v>1328</v>
      </c>
      <c r="AM74" s="229">
        <f t="shared" si="14"/>
        <v>2.1649116040745739E-15</v>
      </c>
      <c r="AN74" s="229">
        <f t="shared" si="15"/>
        <v>1.4589639080754094E-15</v>
      </c>
      <c r="AO74" s="230">
        <f t="shared" si="16"/>
        <v>7.5898558724053136E-16</v>
      </c>
      <c r="AQ74" s="235">
        <v>480</v>
      </c>
      <c r="AR74" s="229">
        <f t="shared" si="17"/>
        <v>1.5948726225193383E-15</v>
      </c>
      <c r="AS74" s="229">
        <f t="shared" si="17"/>
        <v>1.0694424859192389E-15</v>
      </c>
      <c r="AT74" s="230">
        <f t="shared" si="17"/>
        <v>5.4891529489074228E-16</v>
      </c>
      <c r="AU74" s="236">
        <f t="shared" si="9"/>
        <v>700</v>
      </c>
    </row>
    <row r="75" spans="3:47" s="194" customFormat="1" ht="12.75" customHeight="1" x14ac:dyDescent="0.2">
      <c r="C75" s="195">
        <v>2001</v>
      </c>
      <c r="D75" s="196">
        <v>3</v>
      </c>
      <c r="E75" s="197">
        <f t="shared" si="0"/>
        <v>2001.25</v>
      </c>
      <c r="F75" s="198">
        <v>152.5</v>
      </c>
      <c r="G75" s="198">
        <v>116.9</v>
      </c>
      <c r="H75" s="199">
        <v>81.2</v>
      </c>
      <c r="J75" s="195">
        <v>1999</v>
      </c>
      <c r="K75" s="196">
        <v>3</v>
      </c>
      <c r="L75" s="197">
        <f t="shared" si="10"/>
        <v>1999.25</v>
      </c>
      <c r="M75" s="200">
        <v>187.18826315789696</v>
      </c>
      <c r="N75" s="200">
        <v>154.26609090908832</v>
      </c>
      <c r="O75" s="201">
        <v>122.68185714285714</v>
      </c>
      <c r="Q75" s="167">
        <v>490</v>
      </c>
      <c r="R75" s="214">
        <v>4.7529999999999999E-17</v>
      </c>
      <c r="S75" s="214">
        <v>2.892E-16</v>
      </c>
      <c r="T75" s="214">
        <v>8.8100000000000002E-16</v>
      </c>
      <c r="U75" s="215">
        <v>1.8639999999999999E-15</v>
      </c>
      <c r="V75" s="227">
        <v>631.5</v>
      </c>
      <c r="W75" s="227">
        <v>820.6</v>
      </c>
      <c r="X75" s="227">
        <v>976.3</v>
      </c>
      <c r="Y75" s="228">
        <v>1098.9000000000001</v>
      </c>
      <c r="Z75" s="229">
        <f t="shared" si="11"/>
        <v>8.6715448440312031E-16</v>
      </c>
      <c r="AA75" s="229">
        <f t="shared" si="12"/>
        <v>5.7175757675106225E-16</v>
      </c>
      <c r="AB75" s="230">
        <f t="shared" si="13"/>
        <v>2.7994425518118581E-16</v>
      </c>
      <c r="AD75" s="167">
        <v>490</v>
      </c>
      <c r="AE75" s="231">
        <v>1.1270000000000001E-16</v>
      </c>
      <c r="AF75" s="232">
        <v>6.6189999999999997E-16</v>
      </c>
      <c r="AG75" s="232">
        <v>1.9040000000000002E-15</v>
      </c>
      <c r="AH75" s="233">
        <v>3.945E-15</v>
      </c>
      <c r="AI75" s="227">
        <v>716.3</v>
      </c>
      <c r="AJ75" s="227">
        <v>953.7</v>
      </c>
      <c r="AK75" s="227">
        <v>1157.5999999999999</v>
      </c>
      <c r="AL75" s="234">
        <v>1328.2</v>
      </c>
      <c r="AM75" s="229">
        <f t="shared" si="14"/>
        <v>1.8749403262539973E-15</v>
      </c>
      <c r="AN75" s="229">
        <f t="shared" si="15"/>
        <v>1.2549462421130356E-15</v>
      </c>
      <c r="AO75" s="230">
        <f t="shared" si="16"/>
        <v>6.4086613127615025E-16</v>
      </c>
      <c r="AQ75" s="235">
        <v>490</v>
      </c>
      <c r="AR75" s="229">
        <f t="shared" si="17"/>
        <v>1.3710474053285587E-15</v>
      </c>
      <c r="AS75" s="229">
        <f t="shared" si="17"/>
        <v>9.1335190943204893E-16</v>
      </c>
      <c r="AT75" s="230">
        <f t="shared" si="17"/>
        <v>4.6040519322866806E-16</v>
      </c>
      <c r="AU75" s="236">
        <f t="shared" si="9"/>
        <v>700</v>
      </c>
    </row>
    <row r="76" spans="3:47" s="194" customFormat="1" ht="12.75" customHeight="1" x14ac:dyDescent="0.2">
      <c r="C76" s="195">
        <v>2001</v>
      </c>
      <c r="D76" s="196">
        <v>4</v>
      </c>
      <c r="E76" s="197">
        <f t="shared" si="0"/>
        <v>2001.3333333333333</v>
      </c>
      <c r="F76" s="198">
        <v>151.69999999999999</v>
      </c>
      <c r="G76" s="198">
        <v>116.1</v>
      </c>
      <c r="H76" s="199">
        <v>80.599999999999994</v>
      </c>
      <c r="J76" s="195">
        <v>1999</v>
      </c>
      <c r="K76" s="196">
        <v>4</v>
      </c>
      <c r="L76" s="197">
        <f t="shared" si="10"/>
        <v>1999.3333333333333</v>
      </c>
      <c r="M76" s="200">
        <v>190.63559649122615</v>
      </c>
      <c r="N76" s="200">
        <v>157.75510606059987</v>
      </c>
      <c r="O76" s="201">
        <v>125.53644444444426</v>
      </c>
      <c r="Q76" s="167">
        <v>500</v>
      </c>
      <c r="R76" s="214">
        <v>3.8769999999999999E-17</v>
      </c>
      <c r="S76" s="214">
        <v>2.394E-16</v>
      </c>
      <c r="T76" s="214">
        <v>7.4680000000000003E-16</v>
      </c>
      <c r="U76" s="215">
        <v>1.6060000000000001E-15</v>
      </c>
      <c r="V76" s="227">
        <v>631.5</v>
      </c>
      <c r="W76" s="227">
        <v>820.6</v>
      </c>
      <c r="X76" s="227">
        <v>976.4</v>
      </c>
      <c r="Y76" s="228">
        <v>1098.9000000000001</v>
      </c>
      <c r="Z76" s="229">
        <f t="shared" si="11"/>
        <v>7.3492907297421965E-16</v>
      </c>
      <c r="AA76" s="229">
        <f t="shared" si="12"/>
        <v>4.8166041643036333E-16</v>
      </c>
      <c r="AB76" s="230">
        <f t="shared" si="13"/>
        <v>2.3171605046965413E-16</v>
      </c>
      <c r="AD76" s="167">
        <v>500</v>
      </c>
      <c r="AE76" s="231">
        <v>9.2209999999999999E-17</v>
      </c>
      <c r="AF76" s="232">
        <v>5.5980000000000004E-16</v>
      </c>
      <c r="AG76" s="232">
        <v>1.651E-15</v>
      </c>
      <c r="AH76" s="233">
        <v>3.4760000000000001E-15</v>
      </c>
      <c r="AI76" s="227">
        <v>716.3</v>
      </c>
      <c r="AJ76" s="227">
        <v>953.7</v>
      </c>
      <c r="AK76" s="227">
        <v>1157.7</v>
      </c>
      <c r="AL76" s="234">
        <v>1328.3</v>
      </c>
      <c r="AM76" s="229">
        <f t="shared" si="14"/>
        <v>1.625470722170809E-15</v>
      </c>
      <c r="AN76" s="229">
        <f t="shared" si="15"/>
        <v>1.0807983571320702E-15</v>
      </c>
      <c r="AO76" s="230">
        <f t="shared" si="16"/>
        <v>5.4189172127351624E-16</v>
      </c>
      <c r="AQ76" s="235">
        <v>500</v>
      </c>
      <c r="AR76" s="229">
        <f t="shared" si="17"/>
        <v>1.1801998975725142E-15</v>
      </c>
      <c r="AS76" s="229">
        <f t="shared" si="17"/>
        <v>7.8122938678121675E-16</v>
      </c>
      <c r="AT76" s="230">
        <f t="shared" si="17"/>
        <v>3.8680388587158518E-16</v>
      </c>
      <c r="AU76" s="236">
        <f t="shared" si="9"/>
        <v>700</v>
      </c>
    </row>
    <row r="77" spans="3:47" s="194" customFormat="1" ht="12.75" customHeight="1" x14ac:dyDescent="0.2">
      <c r="C77" s="195">
        <v>2001</v>
      </c>
      <c r="D77" s="196">
        <v>5</v>
      </c>
      <c r="E77" s="197">
        <f t="shared" si="0"/>
        <v>2001.4166666666667</v>
      </c>
      <c r="F77" s="198">
        <v>150.69999999999999</v>
      </c>
      <c r="G77" s="198">
        <v>115.3</v>
      </c>
      <c r="H77" s="199">
        <v>79.900000000000006</v>
      </c>
      <c r="J77" s="195">
        <v>1999</v>
      </c>
      <c r="K77" s="196">
        <v>5</v>
      </c>
      <c r="L77" s="197">
        <f t="shared" si="10"/>
        <v>1999.4166666666667</v>
      </c>
      <c r="M77" s="200">
        <v>193.71366666666947</v>
      </c>
      <c r="N77" s="200">
        <v>161.31057575757575</v>
      </c>
      <c r="O77" s="201">
        <v>127.97255555555741</v>
      </c>
      <c r="Q77" s="167">
        <v>510</v>
      </c>
      <c r="R77" s="214">
        <v>3.1889999999999999E-17</v>
      </c>
      <c r="S77" s="214">
        <v>1.9859999999999999E-16</v>
      </c>
      <c r="T77" s="214">
        <v>6.3390000000000001E-16</v>
      </c>
      <c r="U77" s="215">
        <v>1.384E-15</v>
      </c>
      <c r="V77" s="227">
        <v>631.5</v>
      </c>
      <c r="W77" s="227">
        <v>820.6</v>
      </c>
      <c r="X77" s="227">
        <v>976.4</v>
      </c>
      <c r="Y77" s="228">
        <v>1098.9000000000001</v>
      </c>
      <c r="Z77" s="229">
        <f t="shared" si="11"/>
        <v>6.2371589567536034E-16</v>
      </c>
      <c r="AA77" s="229">
        <f t="shared" si="12"/>
        <v>4.0643594653554817E-16</v>
      </c>
      <c r="AB77" s="230">
        <f t="shared" si="13"/>
        <v>1.9221515612717956E-16</v>
      </c>
      <c r="AD77" s="167">
        <v>510</v>
      </c>
      <c r="AE77" s="231">
        <v>7.5779999999999996E-17</v>
      </c>
      <c r="AF77" s="232">
        <v>4.7409999999999995E-16</v>
      </c>
      <c r="AG77" s="232">
        <v>1.433E-15</v>
      </c>
      <c r="AH77" s="233">
        <v>3.0660000000000001E-15</v>
      </c>
      <c r="AI77" s="227">
        <v>716.3</v>
      </c>
      <c r="AJ77" s="227">
        <v>953.7</v>
      </c>
      <c r="AK77" s="227">
        <v>1157.7</v>
      </c>
      <c r="AL77" s="234">
        <v>1328.4</v>
      </c>
      <c r="AM77" s="229">
        <f t="shared" si="14"/>
        <v>1.4105659599428049E-15</v>
      </c>
      <c r="AN77" s="229">
        <f t="shared" si="15"/>
        <v>9.3193112596585598E-16</v>
      </c>
      <c r="AO77" s="230">
        <f t="shared" si="16"/>
        <v>4.5884470030938841E-16</v>
      </c>
      <c r="AQ77" s="235">
        <v>510</v>
      </c>
      <c r="AR77" s="229">
        <f t="shared" si="17"/>
        <v>1.0171409278090826E-15</v>
      </c>
      <c r="AS77" s="229">
        <f t="shared" si="17"/>
        <v>6.691835362507021E-16</v>
      </c>
      <c r="AT77" s="230">
        <f t="shared" si="17"/>
        <v>3.2552992821828398E-16</v>
      </c>
      <c r="AU77" s="236">
        <f t="shared" si="9"/>
        <v>700</v>
      </c>
    </row>
    <row r="78" spans="3:47" s="194" customFormat="1" ht="12.75" customHeight="1" x14ac:dyDescent="0.2">
      <c r="C78" s="195">
        <v>2001</v>
      </c>
      <c r="D78" s="196">
        <v>6</v>
      </c>
      <c r="E78" s="197">
        <f t="shared" si="0"/>
        <v>2001.5</v>
      </c>
      <c r="F78" s="198">
        <v>149.6</v>
      </c>
      <c r="G78" s="198">
        <v>114.3</v>
      </c>
      <c r="H78" s="199">
        <v>79</v>
      </c>
      <c r="J78" s="195">
        <v>1999</v>
      </c>
      <c r="K78" s="196">
        <v>6</v>
      </c>
      <c r="L78" s="197">
        <f t="shared" si="10"/>
        <v>1999.5</v>
      </c>
      <c r="M78" s="200">
        <v>196.78399999999908</v>
      </c>
      <c r="N78" s="200">
        <v>165.63027272727274</v>
      </c>
      <c r="O78" s="201">
        <v>130.04366666666527</v>
      </c>
      <c r="Q78" s="167">
        <v>520</v>
      </c>
      <c r="R78" s="214">
        <v>2.6480000000000001E-17</v>
      </c>
      <c r="S78" s="214">
        <v>1.6510000000000001E-16</v>
      </c>
      <c r="T78" s="214">
        <v>5.3869999999999996E-16</v>
      </c>
      <c r="U78" s="215">
        <v>1.1950000000000001E-15</v>
      </c>
      <c r="V78" s="227">
        <v>631.5</v>
      </c>
      <c r="W78" s="227">
        <v>820.6</v>
      </c>
      <c r="X78" s="227">
        <v>976.4</v>
      </c>
      <c r="Y78" s="228">
        <v>1098.9000000000001</v>
      </c>
      <c r="Z78" s="229">
        <f t="shared" si="11"/>
        <v>5.2995940414499108E-16</v>
      </c>
      <c r="AA78" s="229">
        <f t="shared" si="12"/>
        <v>3.4347700350489501E-16</v>
      </c>
      <c r="AB78" s="230">
        <f t="shared" si="13"/>
        <v>1.5979097799981783E-16</v>
      </c>
      <c r="AD78" s="167">
        <v>520</v>
      </c>
      <c r="AE78" s="231">
        <v>6.2589999999999997E-17</v>
      </c>
      <c r="AF78" s="232">
        <v>4.0220000000000001E-16</v>
      </c>
      <c r="AG78" s="232">
        <v>1.2459999999999999E-15</v>
      </c>
      <c r="AH78" s="233">
        <v>2.707E-15</v>
      </c>
      <c r="AI78" s="227">
        <v>716.3</v>
      </c>
      <c r="AJ78" s="227">
        <v>953.7</v>
      </c>
      <c r="AK78" s="227">
        <v>1157.8</v>
      </c>
      <c r="AL78" s="234">
        <v>1328.5</v>
      </c>
      <c r="AM78" s="229">
        <f t="shared" si="14"/>
        <v>1.2262587934088421E-15</v>
      </c>
      <c r="AN78" s="229">
        <f t="shared" si="15"/>
        <v>8.0507611230575599E-16</v>
      </c>
      <c r="AO78" s="230">
        <f t="shared" si="16"/>
        <v>3.8919324079150288E-16</v>
      </c>
      <c r="AQ78" s="235">
        <v>520</v>
      </c>
      <c r="AR78" s="229">
        <f t="shared" si="17"/>
        <v>8.7810909877691657E-16</v>
      </c>
      <c r="AS78" s="229">
        <f t="shared" si="17"/>
        <v>5.7427655790532547E-16</v>
      </c>
      <c r="AT78" s="230">
        <f t="shared" si="17"/>
        <v>2.7449210939566033E-16</v>
      </c>
      <c r="AU78" s="236">
        <f t="shared" si="9"/>
        <v>700</v>
      </c>
    </row>
    <row r="79" spans="3:47" s="194" customFormat="1" ht="12.75" customHeight="1" x14ac:dyDescent="0.2">
      <c r="C79" s="195">
        <v>2001</v>
      </c>
      <c r="D79" s="196">
        <v>7</v>
      </c>
      <c r="E79" s="197">
        <f t="shared" si="0"/>
        <v>2001.5833333333333</v>
      </c>
      <c r="F79" s="198">
        <v>148.30000000000001</v>
      </c>
      <c r="G79" s="198">
        <v>113.2</v>
      </c>
      <c r="H79" s="199">
        <v>78.099999999999994</v>
      </c>
      <c r="J79" s="195">
        <v>1999</v>
      </c>
      <c r="K79" s="196">
        <v>7</v>
      </c>
      <c r="L79" s="197">
        <f t="shared" si="10"/>
        <v>1999.5833333333333</v>
      </c>
      <c r="M79" s="200">
        <v>199.82983333332857</v>
      </c>
      <c r="N79" s="200">
        <v>167.99534782608563</v>
      </c>
      <c r="O79" s="201">
        <v>131.87144444444075</v>
      </c>
      <c r="Q79" s="167">
        <v>530</v>
      </c>
      <c r="R79" s="214">
        <v>2.219E-17</v>
      </c>
      <c r="S79" s="214">
        <v>1.377E-16</v>
      </c>
      <c r="T79" s="214">
        <v>4.5840000000000001E-16</v>
      </c>
      <c r="U79" s="215">
        <v>1.032E-15</v>
      </c>
      <c r="V79" s="227">
        <v>631.5</v>
      </c>
      <c r="W79" s="227">
        <v>820.6</v>
      </c>
      <c r="X79" s="227">
        <v>976.4</v>
      </c>
      <c r="Y79" s="228">
        <v>1098.9000000000001</v>
      </c>
      <c r="Z79" s="229">
        <f t="shared" si="11"/>
        <v>4.5089703134180579E-16</v>
      </c>
      <c r="AA79" s="229">
        <f t="shared" si="12"/>
        <v>2.9081966012853278E-16</v>
      </c>
      <c r="AB79" s="230">
        <f t="shared" si="13"/>
        <v>1.3327607032721799E-16</v>
      </c>
      <c r="AD79" s="167">
        <v>530</v>
      </c>
      <c r="AE79" s="231">
        <v>5.1980000000000002E-17</v>
      </c>
      <c r="AF79" s="232">
        <v>3.4170000000000001E-16</v>
      </c>
      <c r="AG79" s="232">
        <v>1.0840000000000001E-15</v>
      </c>
      <c r="AH79" s="233">
        <v>2.3919999999999998E-15</v>
      </c>
      <c r="AI79" s="227">
        <v>716.3</v>
      </c>
      <c r="AJ79" s="227">
        <v>953.7</v>
      </c>
      <c r="AK79" s="227">
        <v>1157.8</v>
      </c>
      <c r="AL79" s="234">
        <v>1328.6</v>
      </c>
      <c r="AM79" s="229">
        <f t="shared" si="14"/>
        <v>1.0666334467259822E-15</v>
      </c>
      <c r="AN79" s="229">
        <f t="shared" si="15"/>
        <v>6.9611447992956001E-16</v>
      </c>
      <c r="AO79" s="230">
        <f t="shared" si="16"/>
        <v>3.3060398316337627E-16</v>
      </c>
      <c r="AQ79" s="235">
        <v>530</v>
      </c>
      <c r="AR79" s="229">
        <f t="shared" si="17"/>
        <v>7.5876523903389405E-16</v>
      </c>
      <c r="AS79" s="229">
        <f t="shared" si="17"/>
        <v>4.934670700290464E-16</v>
      </c>
      <c r="AT79" s="230">
        <f t="shared" si="17"/>
        <v>2.3194002674529714E-16</v>
      </c>
      <c r="AU79" s="236">
        <f t="shared" si="9"/>
        <v>700</v>
      </c>
    </row>
    <row r="80" spans="3:47" s="194" customFormat="1" ht="12.75" customHeight="1" x14ac:dyDescent="0.2">
      <c r="C80" s="195">
        <v>2001</v>
      </c>
      <c r="D80" s="196">
        <v>8</v>
      </c>
      <c r="E80" s="197">
        <f t="shared" si="0"/>
        <v>2001.6666666666667</v>
      </c>
      <c r="F80" s="198">
        <v>146.9</v>
      </c>
      <c r="G80" s="198">
        <v>112</v>
      </c>
      <c r="H80" s="199">
        <v>77.099999999999994</v>
      </c>
      <c r="J80" s="195">
        <v>1999</v>
      </c>
      <c r="K80" s="196">
        <v>8</v>
      </c>
      <c r="L80" s="197">
        <f t="shared" si="10"/>
        <v>1999.6666666666667</v>
      </c>
      <c r="M80" s="200">
        <v>202.9</v>
      </c>
      <c r="N80" s="200">
        <v>169.74317391304521</v>
      </c>
      <c r="O80" s="201">
        <v>134.07420000000002</v>
      </c>
      <c r="Q80" s="167">
        <v>540</v>
      </c>
      <c r="R80" s="214">
        <v>1.8770000000000001E-17</v>
      </c>
      <c r="S80" s="214">
        <v>1.1510000000000001E-16</v>
      </c>
      <c r="T80" s="214">
        <v>3.9059999999999998E-16</v>
      </c>
      <c r="U80" s="215">
        <v>8.9240000000000006E-16</v>
      </c>
      <c r="V80" s="227">
        <v>631.5</v>
      </c>
      <c r="W80" s="227">
        <v>820.6</v>
      </c>
      <c r="X80" s="227">
        <v>976.4</v>
      </c>
      <c r="Y80" s="228">
        <v>1098.9000000000001</v>
      </c>
      <c r="Z80" s="229">
        <f t="shared" si="11"/>
        <v>3.8415451242490637E-16</v>
      </c>
      <c r="AA80" s="229">
        <f t="shared" si="12"/>
        <v>2.4663871644967503E-16</v>
      </c>
      <c r="AB80" s="230">
        <f t="shared" si="13"/>
        <v>1.1141064717012302E-16</v>
      </c>
      <c r="AD80" s="167">
        <v>540</v>
      </c>
      <c r="AE80" s="231">
        <v>4.3419999999999999E-17</v>
      </c>
      <c r="AF80" s="232">
        <v>2.9070000000000002E-16</v>
      </c>
      <c r="AG80" s="232">
        <v>9.4369999999999993E-16</v>
      </c>
      <c r="AH80" s="233">
        <v>2.1149999999999999E-15</v>
      </c>
      <c r="AI80" s="227">
        <v>716.3</v>
      </c>
      <c r="AJ80" s="227">
        <v>953.8</v>
      </c>
      <c r="AK80" s="227">
        <v>1157.8</v>
      </c>
      <c r="AL80" s="234">
        <v>1328.6</v>
      </c>
      <c r="AM80" s="229">
        <f t="shared" si="14"/>
        <v>9.2842267373308122E-16</v>
      </c>
      <c r="AN80" s="229">
        <f t="shared" si="15"/>
        <v>6.024777925286308E-16</v>
      </c>
      <c r="AO80" s="230">
        <f t="shared" si="16"/>
        <v>2.8122939719950192E-16</v>
      </c>
      <c r="AQ80" s="235">
        <v>540</v>
      </c>
      <c r="AR80" s="229">
        <f t="shared" si="17"/>
        <v>6.5628859307899385E-16</v>
      </c>
      <c r="AS80" s="229">
        <f t="shared" si="17"/>
        <v>4.2455825448915291E-16</v>
      </c>
      <c r="AT80" s="230">
        <f t="shared" si="17"/>
        <v>1.9632002218481247E-16</v>
      </c>
      <c r="AU80" s="236">
        <f t="shared" si="9"/>
        <v>700</v>
      </c>
    </row>
    <row r="81" spans="3:47" s="194" customFormat="1" ht="12.75" customHeight="1" x14ac:dyDescent="0.2">
      <c r="C81" s="195">
        <v>2001</v>
      </c>
      <c r="D81" s="196">
        <v>9</v>
      </c>
      <c r="E81" s="197">
        <f t="shared" si="0"/>
        <v>2001.75</v>
      </c>
      <c r="F81" s="198">
        <v>145.4</v>
      </c>
      <c r="G81" s="198">
        <v>110.7</v>
      </c>
      <c r="H81" s="199">
        <v>76</v>
      </c>
      <c r="J81" s="195">
        <v>1999</v>
      </c>
      <c r="K81" s="196">
        <v>9</v>
      </c>
      <c r="L81" s="197">
        <f t="shared" si="10"/>
        <v>1999.75</v>
      </c>
      <c r="M81" s="200">
        <v>206.25</v>
      </c>
      <c r="N81" s="200">
        <v>171.49100000000001</v>
      </c>
      <c r="O81" s="201">
        <v>136.7542</v>
      </c>
      <c r="Q81" s="167">
        <v>550</v>
      </c>
      <c r="R81" s="214">
        <v>1.6040000000000001E-17</v>
      </c>
      <c r="S81" s="214">
        <v>9.6510000000000002E-17</v>
      </c>
      <c r="T81" s="214">
        <v>3.3330000000000001E-16</v>
      </c>
      <c r="U81" s="215">
        <v>7.7239999999999999E-16</v>
      </c>
      <c r="V81" s="227">
        <v>631.5</v>
      </c>
      <c r="W81" s="227">
        <v>820.6</v>
      </c>
      <c r="X81" s="227">
        <v>976.4</v>
      </c>
      <c r="Y81" s="228">
        <v>1098.9000000000001</v>
      </c>
      <c r="Z81" s="229">
        <f t="shared" si="11"/>
        <v>3.2776015606930524E-16</v>
      </c>
      <c r="AA81" s="229">
        <f t="shared" si="12"/>
        <v>2.0956645251585676E-16</v>
      </c>
      <c r="AB81" s="230">
        <f t="shared" si="13"/>
        <v>9.3428070982869288E-17</v>
      </c>
      <c r="AD81" s="167">
        <v>550</v>
      </c>
      <c r="AE81" s="231">
        <v>3.6500000000000001E-17</v>
      </c>
      <c r="AF81" s="232">
        <v>2.4770000000000001E-16</v>
      </c>
      <c r="AG81" s="232">
        <v>8.226E-16</v>
      </c>
      <c r="AH81" s="233">
        <v>1.872E-15</v>
      </c>
      <c r="AI81" s="227">
        <v>716.3</v>
      </c>
      <c r="AJ81" s="227">
        <v>953.8</v>
      </c>
      <c r="AK81" s="227">
        <v>1157.9000000000001</v>
      </c>
      <c r="AL81" s="234">
        <v>1328.7</v>
      </c>
      <c r="AM81" s="229">
        <f t="shared" si="14"/>
        <v>8.091498700293237E-16</v>
      </c>
      <c r="AN81" s="229">
        <f t="shared" si="15"/>
        <v>5.2218859559679908E-16</v>
      </c>
      <c r="AO81" s="230">
        <f t="shared" si="16"/>
        <v>2.3961122892484149E-16</v>
      </c>
      <c r="AQ81" s="235">
        <v>550</v>
      </c>
      <c r="AR81" s="229">
        <f t="shared" si="17"/>
        <v>5.684550130493145E-16</v>
      </c>
      <c r="AS81" s="229">
        <f t="shared" si="17"/>
        <v>3.658775240563279E-16</v>
      </c>
      <c r="AT81" s="230">
        <f t="shared" si="17"/>
        <v>1.6651964995385539E-16</v>
      </c>
      <c r="AU81" s="236">
        <f t="shared" si="9"/>
        <v>700</v>
      </c>
    </row>
    <row r="82" spans="3:47" s="194" customFormat="1" ht="12.75" customHeight="1" x14ac:dyDescent="0.2">
      <c r="C82" s="195">
        <v>2001</v>
      </c>
      <c r="D82" s="196">
        <v>10</v>
      </c>
      <c r="E82" s="197">
        <f t="shared" si="0"/>
        <v>2001.8333333333333</v>
      </c>
      <c r="F82" s="198">
        <v>143.80000000000001</v>
      </c>
      <c r="G82" s="198">
        <v>109.3</v>
      </c>
      <c r="H82" s="199">
        <v>74.8</v>
      </c>
      <c r="J82" s="195">
        <v>1999</v>
      </c>
      <c r="K82" s="196">
        <v>10</v>
      </c>
      <c r="L82" s="197">
        <f t="shared" si="10"/>
        <v>1999.8333333333333</v>
      </c>
      <c r="M82" s="200">
        <v>208.66593103448179</v>
      </c>
      <c r="N82" s="200">
        <v>173.72479629629348</v>
      </c>
      <c r="O82" s="201">
        <v>138.6186923076915</v>
      </c>
      <c r="Q82" s="167">
        <v>560</v>
      </c>
      <c r="R82" s="214">
        <v>1.384E-17</v>
      </c>
      <c r="S82" s="214">
        <v>8.1169999999999996E-17</v>
      </c>
      <c r="T82" s="214">
        <v>2.8480000000000001E-16</v>
      </c>
      <c r="U82" s="215">
        <v>6.6920000000000001E-16</v>
      </c>
      <c r="V82" s="227">
        <v>631.5</v>
      </c>
      <c r="W82" s="227">
        <v>820.6</v>
      </c>
      <c r="X82" s="227">
        <v>976.4</v>
      </c>
      <c r="Y82" s="228">
        <v>1098.9000000000001</v>
      </c>
      <c r="Z82" s="229">
        <f t="shared" si="11"/>
        <v>2.8003595413823484E-16</v>
      </c>
      <c r="AA82" s="229">
        <f t="shared" si="12"/>
        <v>1.7839406109127885E-16</v>
      </c>
      <c r="AB82" s="230">
        <f t="shared" si="13"/>
        <v>7.8591321228738517E-17</v>
      </c>
      <c r="AD82" s="167">
        <v>560</v>
      </c>
      <c r="AE82" s="231">
        <v>3.0880000000000002E-17</v>
      </c>
      <c r="AF82" s="232">
        <v>2.1150000000000001E-16</v>
      </c>
      <c r="AG82" s="232">
        <v>7.1770000000000001E-16</v>
      </c>
      <c r="AH82" s="233">
        <v>1.6579999999999999E-15</v>
      </c>
      <c r="AI82" s="227">
        <v>716.3</v>
      </c>
      <c r="AJ82" s="227">
        <v>953.8</v>
      </c>
      <c r="AK82" s="227">
        <v>1157.9000000000001</v>
      </c>
      <c r="AL82" s="234">
        <v>1328.7</v>
      </c>
      <c r="AM82" s="229">
        <f t="shared" si="14"/>
        <v>7.0585714769324007E-16</v>
      </c>
      <c r="AN82" s="229">
        <f t="shared" si="15"/>
        <v>4.5318747102296005E-16</v>
      </c>
      <c r="AO82" s="230">
        <f t="shared" si="16"/>
        <v>2.045824155700988E-16</v>
      </c>
      <c r="AQ82" s="235">
        <v>560</v>
      </c>
      <c r="AR82" s="229">
        <f t="shared" si="17"/>
        <v>4.9294655091573743E-16</v>
      </c>
      <c r="AS82" s="229">
        <f t="shared" si="17"/>
        <v>3.1579076605711948E-16</v>
      </c>
      <c r="AT82" s="230">
        <f t="shared" si="17"/>
        <v>1.4158686839941865E-16</v>
      </c>
      <c r="AU82" s="236">
        <f t="shared" si="9"/>
        <v>700</v>
      </c>
    </row>
    <row r="83" spans="3:47" s="194" customFormat="1" ht="12.75" customHeight="1" x14ac:dyDescent="0.2">
      <c r="C83" s="195">
        <v>2001</v>
      </c>
      <c r="D83" s="196">
        <v>11</v>
      </c>
      <c r="E83" s="197">
        <f t="shared" si="0"/>
        <v>2001.9166666666667</v>
      </c>
      <c r="F83" s="198">
        <v>142</v>
      </c>
      <c r="G83" s="198">
        <v>107.8</v>
      </c>
      <c r="H83" s="199">
        <v>73.5</v>
      </c>
      <c r="J83" s="195">
        <v>1999</v>
      </c>
      <c r="K83" s="196">
        <v>11</v>
      </c>
      <c r="L83" s="197">
        <f t="shared" si="10"/>
        <v>1999.9166666666667</v>
      </c>
      <c r="M83" s="200">
        <v>210.5564482758648</v>
      </c>
      <c r="N83" s="200">
        <v>175.95859259259305</v>
      </c>
      <c r="O83" s="201">
        <v>140.02446153846336</v>
      </c>
      <c r="Q83" s="167">
        <v>570</v>
      </c>
      <c r="R83" s="214">
        <v>1.2060000000000001E-17</v>
      </c>
      <c r="S83" s="214">
        <v>6.8500000000000004E-17</v>
      </c>
      <c r="T83" s="214">
        <v>2.436E-16</v>
      </c>
      <c r="U83" s="215">
        <v>5.8029999999999998E-16</v>
      </c>
      <c r="V83" s="227">
        <v>631.5</v>
      </c>
      <c r="W83" s="227">
        <v>820.6</v>
      </c>
      <c r="X83" s="227">
        <v>976.4</v>
      </c>
      <c r="Y83" s="228">
        <v>1098.9000000000001</v>
      </c>
      <c r="Z83" s="229">
        <f t="shared" si="11"/>
        <v>2.3950343058294417E-16</v>
      </c>
      <c r="AA83" s="229">
        <f t="shared" si="12"/>
        <v>1.5210228403026532E-16</v>
      </c>
      <c r="AB83" s="230">
        <f t="shared" si="13"/>
        <v>6.6338398487301382E-17</v>
      </c>
      <c r="AD83" s="167">
        <v>570</v>
      </c>
      <c r="AE83" s="231">
        <v>2.6309999999999999E-17</v>
      </c>
      <c r="AF83" s="232">
        <v>1.8089999999999999E-16</v>
      </c>
      <c r="AG83" s="232">
        <v>6.2680000000000005E-16</v>
      </c>
      <c r="AH83" s="233">
        <v>1.47E-15</v>
      </c>
      <c r="AI83" s="227">
        <v>716.3</v>
      </c>
      <c r="AJ83" s="227">
        <v>953.8</v>
      </c>
      <c r="AK83" s="227">
        <v>1157.9000000000001</v>
      </c>
      <c r="AL83" s="234">
        <v>1328.7</v>
      </c>
      <c r="AM83" s="229">
        <f t="shared" si="14"/>
        <v>6.1636790232401369E-16</v>
      </c>
      <c r="AN83" s="229">
        <f t="shared" si="15"/>
        <v>3.9379696430094402E-16</v>
      </c>
      <c r="AO83" s="230">
        <f t="shared" si="16"/>
        <v>1.7497934128546988E-16</v>
      </c>
      <c r="AQ83" s="235">
        <v>570</v>
      </c>
      <c r="AR83" s="229">
        <f t="shared" si="17"/>
        <v>4.2793566645347893E-16</v>
      </c>
      <c r="AS83" s="229">
        <f t="shared" si="17"/>
        <v>2.7294962416560466E-16</v>
      </c>
      <c r="AT83" s="230">
        <f t="shared" si="17"/>
        <v>1.2065886988638562E-16</v>
      </c>
      <c r="AU83" s="236">
        <f t="shared" si="9"/>
        <v>700</v>
      </c>
    </row>
    <row r="84" spans="3:47" s="194" customFormat="1" ht="12.75" customHeight="1" x14ac:dyDescent="0.2">
      <c r="C84" s="195">
        <v>2001</v>
      </c>
      <c r="D84" s="196">
        <v>12</v>
      </c>
      <c r="E84" s="197">
        <f t="shared" si="0"/>
        <v>2002</v>
      </c>
      <c r="F84" s="198">
        <v>140.19999999999999</v>
      </c>
      <c r="G84" s="198">
        <v>106.2</v>
      </c>
      <c r="H84" s="199">
        <v>72.2</v>
      </c>
      <c r="J84" s="195">
        <v>1999</v>
      </c>
      <c r="K84" s="196">
        <v>12</v>
      </c>
      <c r="L84" s="197">
        <f t="shared" si="10"/>
        <v>2000</v>
      </c>
      <c r="M84" s="200">
        <v>212.44696551724263</v>
      </c>
      <c r="N84" s="200">
        <v>177.33939999999922</v>
      </c>
      <c r="O84" s="201">
        <v>141.43023076923134</v>
      </c>
      <c r="Q84" s="167">
        <v>580</v>
      </c>
      <c r="R84" s="214">
        <v>1.061E-17</v>
      </c>
      <c r="S84" s="214">
        <v>5.8020000000000004E-17</v>
      </c>
      <c r="T84" s="214">
        <v>2.0880000000000001E-16</v>
      </c>
      <c r="U84" s="215">
        <v>5.0380000000000002E-16</v>
      </c>
      <c r="V84" s="227">
        <v>631.5</v>
      </c>
      <c r="W84" s="227">
        <v>820.6</v>
      </c>
      <c r="X84" s="227">
        <v>976.4</v>
      </c>
      <c r="Y84" s="228">
        <v>1098.9000000000001</v>
      </c>
      <c r="Z84" s="229">
        <f t="shared" si="11"/>
        <v>2.0527241155509034E-16</v>
      </c>
      <c r="AA84" s="229">
        <f t="shared" si="12"/>
        <v>1.3001059044022502E-16</v>
      </c>
      <c r="AB84" s="230">
        <f t="shared" si="13"/>
        <v>5.6204239409690979E-17</v>
      </c>
      <c r="AD84" s="167">
        <v>580</v>
      </c>
      <c r="AE84" s="231">
        <v>2.2569999999999999E-17</v>
      </c>
      <c r="AF84" s="232">
        <v>1.55E-16</v>
      </c>
      <c r="AG84" s="232">
        <v>5.4789999999999999E-16</v>
      </c>
      <c r="AH84" s="233">
        <v>1.3040000000000001E-15</v>
      </c>
      <c r="AI84" s="227">
        <v>716.3</v>
      </c>
      <c r="AJ84" s="227">
        <v>953.8</v>
      </c>
      <c r="AK84" s="227">
        <v>1157.9000000000001</v>
      </c>
      <c r="AL84" s="234">
        <v>1328.8</v>
      </c>
      <c r="AM84" s="229">
        <f t="shared" si="14"/>
        <v>5.3870786908074672E-16</v>
      </c>
      <c r="AN84" s="229">
        <f t="shared" si="15"/>
        <v>3.4259187547396481E-16</v>
      </c>
      <c r="AO84" s="230">
        <f t="shared" si="16"/>
        <v>1.4992804946267403E-16</v>
      </c>
      <c r="AQ84" s="235">
        <v>580</v>
      </c>
      <c r="AR84" s="229">
        <f t="shared" si="17"/>
        <v>3.7199014031791852E-16</v>
      </c>
      <c r="AS84" s="229">
        <f t="shared" si="17"/>
        <v>2.3630123295709489E-16</v>
      </c>
      <c r="AT84" s="230">
        <f t="shared" si="17"/>
        <v>1.0306614443618251E-16</v>
      </c>
      <c r="AU84" s="236">
        <f t="shared" si="9"/>
        <v>700</v>
      </c>
    </row>
    <row r="85" spans="3:47" s="194" customFormat="1" ht="12.75" customHeight="1" x14ac:dyDescent="0.2">
      <c r="C85" s="195">
        <v>2002</v>
      </c>
      <c r="D85" s="196">
        <v>1</v>
      </c>
      <c r="E85" s="197">
        <f t="shared" si="0"/>
        <v>2002.0833333333333</v>
      </c>
      <c r="F85" s="198">
        <v>138.19999999999999</v>
      </c>
      <c r="G85" s="198">
        <v>104.5</v>
      </c>
      <c r="H85" s="199">
        <v>70.7</v>
      </c>
      <c r="J85" s="195">
        <v>2000</v>
      </c>
      <c r="K85" s="196">
        <v>1</v>
      </c>
      <c r="L85" s="197">
        <f t="shared" si="10"/>
        <v>2000.0833333333333</v>
      </c>
      <c r="M85" s="200">
        <v>214.24944444444429</v>
      </c>
      <c r="N85" s="200">
        <v>178.55773333333164</v>
      </c>
      <c r="O85" s="201">
        <v>142.90529824561307</v>
      </c>
      <c r="Q85" s="167">
        <v>590</v>
      </c>
      <c r="R85" s="214">
        <v>9.41E-18</v>
      </c>
      <c r="S85" s="214">
        <v>4.9339999999999998E-17</v>
      </c>
      <c r="T85" s="214">
        <v>1.7920000000000001E-16</v>
      </c>
      <c r="U85" s="215">
        <v>4.3769999999999999E-16</v>
      </c>
      <c r="V85" s="227">
        <v>631.5</v>
      </c>
      <c r="W85" s="227">
        <v>820.6</v>
      </c>
      <c r="X85" s="227">
        <v>976.4</v>
      </c>
      <c r="Y85" s="228">
        <v>1098.9000000000001</v>
      </c>
      <c r="Z85" s="229">
        <f t="shared" si="11"/>
        <v>1.7616184749001216E-16</v>
      </c>
      <c r="AA85" s="229">
        <f t="shared" si="12"/>
        <v>1.1134224217116078E-16</v>
      </c>
      <c r="AB85" s="230">
        <f t="shared" si="13"/>
        <v>4.7810716718602841E-17</v>
      </c>
      <c r="AD85" s="167">
        <v>590</v>
      </c>
      <c r="AE85" s="231">
        <v>1.9509999999999999E-17</v>
      </c>
      <c r="AF85" s="232">
        <v>1.3310000000000001E-16</v>
      </c>
      <c r="AG85" s="232">
        <v>4.795E-16</v>
      </c>
      <c r="AH85" s="233">
        <v>1.1580000000000001E-15</v>
      </c>
      <c r="AI85" s="227">
        <v>716.3</v>
      </c>
      <c r="AJ85" s="227">
        <v>953.8</v>
      </c>
      <c r="AK85" s="227">
        <v>1157.9000000000001</v>
      </c>
      <c r="AL85" s="234">
        <v>1328.8</v>
      </c>
      <c r="AM85" s="229">
        <f t="shared" si="14"/>
        <v>4.7139576444278613E-16</v>
      </c>
      <c r="AN85" s="229">
        <f t="shared" si="15"/>
        <v>2.9849024093708679E-16</v>
      </c>
      <c r="AO85" s="230">
        <f t="shared" si="16"/>
        <v>1.2874960460971944E-16</v>
      </c>
      <c r="AQ85" s="235">
        <v>590</v>
      </c>
      <c r="AR85" s="229">
        <f t="shared" si="17"/>
        <v>3.2377880596639916E-16</v>
      </c>
      <c r="AS85" s="229">
        <f t="shared" si="17"/>
        <v>2.049162415541238E-16</v>
      </c>
      <c r="AT85" s="230">
        <f t="shared" si="17"/>
        <v>8.8280160664161148E-17</v>
      </c>
      <c r="AU85" s="236">
        <f t="shared" si="9"/>
        <v>700</v>
      </c>
    </row>
    <row r="86" spans="3:47" s="194" customFormat="1" ht="12.75" customHeight="1" x14ac:dyDescent="0.2">
      <c r="C86" s="195">
        <v>2002</v>
      </c>
      <c r="D86" s="196">
        <v>2</v>
      </c>
      <c r="E86" s="197">
        <f t="shared" si="0"/>
        <v>2002.1666666666667</v>
      </c>
      <c r="F86" s="198">
        <v>136.19999999999999</v>
      </c>
      <c r="G86" s="198">
        <v>102.7</v>
      </c>
      <c r="H86" s="199">
        <v>69.3</v>
      </c>
      <c r="J86" s="195">
        <v>2000</v>
      </c>
      <c r="K86" s="196">
        <v>2</v>
      </c>
      <c r="L86" s="197">
        <f t="shared" si="10"/>
        <v>2000.1666666666667</v>
      </c>
      <c r="M86" s="200">
        <v>215.58972222222471</v>
      </c>
      <c r="N86" s="200">
        <v>179.77606666666736</v>
      </c>
      <c r="O86" s="201">
        <v>144.44433333333473</v>
      </c>
      <c r="Q86" s="167">
        <v>600</v>
      </c>
      <c r="R86" s="214">
        <v>8.4150000000000003E-18</v>
      </c>
      <c r="S86" s="214">
        <v>4.2120000000000001E-17</v>
      </c>
      <c r="T86" s="214">
        <v>1.5399999999999999E-16</v>
      </c>
      <c r="U86" s="215">
        <v>3.807E-16</v>
      </c>
      <c r="V86" s="227">
        <v>631.5</v>
      </c>
      <c r="W86" s="227">
        <v>820.6</v>
      </c>
      <c r="X86" s="227">
        <v>976.4</v>
      </c>
      <c r="Y86" s="228">
        <v>1098.9000000000001</v>
      </c>
      <c r="Z86" s="229">
        <f t="shared" si="11"/>
        <v>1.5138250036333402E-16</v>
      </c>
      <c r="AA86" s="229">
        <f t="shared" si="12"/>
        <v>9.5537610150234622E-17</v>
      </c>
      <c r="AB86" s="230">
        <f t="shared" si="13"/>
        <v>4.0829128650150485E-17</v>
      </c>
      <c r="AD86" s="167">
        <v>600</v>
      </c>
      <c r="AE86" s="231">
        <v>1.699E-17</v>
      </c>
      <c r="AF86" s="232">
        <v>1.1450000000000001E-16</v>
      </c>
      <c r="AG86" s="232">
        <v>4.2000000000000002E-16</v>
      </c>
      <c r="AH86" s="233">
        <v>1.029E-15</v>
      </c>
      <c r="AI86" s="227">
        <v>716.3</v>
      </c>
      <c r="AJ86" s="227">
        <v>953.8</v>
      </c>
      <c r="AK86" s="227">
        <v>1157.9000000000001</v>
      </c>
      <c r="AL86" s="234">
        <v>1328.8</v>
      </c>
      <c r="AM86" s="229">
        <f t="shared" si="14"/>
        <v>4.1285264444939719E-16</v>
      </c>
      <c r="AN86" s="229">
        <f t="shared" si="15"/>
        <v>2.6036235163475761E-16</v>
      </c>
      <c r="AO86" s="230">
        <f t="shared" si="16"/>
        <v>1.10765454225669E-16</v>
      </c>
      <c r="AQ86" s="235">
        <v>600</v>
      </c>
      <c r="AR86" s="229">
        <f t="shared" si="17"/>
        <v>2.8211757240636559E-16</v>
      </c>
      <c r="AS86" s="229">
        <f t="shared" si="17"/>
        <v>1.7794998089249612E-16</v>
      </c>
      <c r="AT86" s="230">
        <f t="shared" si="17"/>
        <v>7.5797291437909738E-17</v>
      </c>
      <c r="AU86" s="236">
        <f t="shared" si="9"/>
        <v>700</v>
      </c>
    </row>
    <row r="87" spans="3:47" s="194" customFormat="1" ht="12.75" customHeight="1" x14ac:dyDescent="0.2">
      <c r="C87" s="195">
        <v>2002</v>
      </c>
      <c r="D87" s="196">
        <v>3</v>
      </c>
      <c r="E87" s="197">
        <f t="shared" si="0"/>
        <v>2002.25</v>
      </c>
      <c r="F87" s="198">
        <v>134</v>
      </c>
      <c r="G87" s="198">
        <v>100.9</v>
      </c>
      <c r="H87" s="199">
        <v>67.7</v>
      </c>
      <c r="J87" s="195">
        <v>2000</v>
      </c>
      <c r="K87" s="196">
        <v>3</v>
      </c>
      <c r="L87" s="197">
        <f t="shared" si="10"/>
        <v>2000.25</v>
      </c>
      <c r="M87" s="200">
        <v>216.93000000000146</v>
      </c>
      <c r="N87" s="200">
        <v>180.94118181818158</v>
      </c>
      <c r="O87" s="201">
        <v>145.76019999999988</v>
      </c>
      <c r="Q87" s="167">
        <v>610</v>
      </c>
      <c r="R87" s="214">
        <v>7.5830000000000004E-18</v>
      </c>
      <c r="S87" s="214">
        <v>3.6120000000000002E-17</v>
      </c>
      <c r="T87" s="214">
        <v>1.3269999999999999E-16</v>
      </c>
      <c r="U87" s="215">
        <v>3.3150000000000001E-16</v>
      </c>
      <c r="V87" s="227">
        <v>631.5</v>
      </c>
      <c r="W87" s="227">
        <v>820.6</v>
      </c>
      <c r="X87" s="227">
        <v>976.4</v>
      </c>
      <c r="Y87" s="228">
        <v>1098.9000000000001</v>
      </c>
      <c r="Z87" s="229">
        <f t="shared" si="11"/>
        <v>1.3044045303084378E-16</v>
      </c>
      <c r="AA87" s="229">
        <f t="shared" si="12"/>
        <v>8.2232556205842515E-17</v>
      </c>
      <c r="AB87" s="230">
        <f t="shared" si="13"/>
        <v>3.5027058427216864E-17</v>
      </c>
      <c r="AD87" s="167">
        <v>610</v>
      </c>
      <c r="AE87" s="231">
        <v>1.4899999999999999E-17</v>
      </c>
      <c r="AF87" s="232">
        <v>9.8699999999999994E-17</v>
      </c>
      <c r="AG87" s="232">
        <v>3.682E-16</v>
      </c>
      <c r="AH87" s="233">
        <v>9.1489999999999994E-16</v>
      </c>
      <c r="AI87" s="227">
        <v>716.3</v>
      </c>
      <c r="AJ87" s="227">
        <v>953.8</v>
      </c>
      <c r="AK87" s="227">
        <v>1157.9000000000001</v>
      </c>
      <c r="AL87" s="234">
        <v>1328.8</v>
      </c>
      <c r="AM87" s="229">
        <f t="shared" si="14"/>
        <v>3.618948860200083E-16</v>
      </c>
      <c r="AN87" s="229">
        <f t="shared" si="15"/>
        <v>2.2737398941265845E-16</v>
      </c>
      <c r="AO87" s="230">
        <f t="shared" si="16"/>
        <v>9.549053496165584E-17</v>
      </c>
      <c r="AQ87" s="235">
        <v>610</v>
      </c>
      <c r="AR87" s="229">
        <f t="shared" si="17"/>
        <v>2.4616766952542605E-16</v>
      </c>
      <c r="AS87" s="229">
        <f t="shared" si="17"/>
        <v>1.5480327280925048E-16</v>
      </c>
      <c r="AT87" s="230">
        <f t="shared" si="17"/>
        <v>6.5258796694436352E-17</v>
      </c>
      <c r="AU87" s="236">
        <f t="shared" si="9"/>
        <v>700</v>
      </c>
    </row>
    <row r="88" spans="3:47" s="194" customFormat="1" ht="12.75" customHeight="1" x14ac:dyDescent="0.2">
      <c r="C88" s="195">
        <v>2002</v>
      </c>
      <c r="D88" s="196">
        <v>4</v>
      </c>
      <c r="E88" s="197">
        <f t="shared" si="0"/>
        <v>2002.3333333333333</v>
      </c>
      <c r="F88" s="198">
        <v>131.80000000000001</v>
      </c>
      <c r="G88" s="198">
        <v>99</v>
      </c>
      <c r="H88" s="199">
        <v>66.099999999999994</v>
      </c>
      <c r="J88" s="195">
        <v>2000</v>
      </c>
      <c r="K88" s="196">
        <v>4</v>
      </c>
      <c r="L88" s="197">
        <f t="shared" si="10"/>
        <v>2000.3333333333333</v>
      </c>
      <c r="M88" s="200">
        <v>218.27027777777823</v>
      </c>
      <c r="N88" s="200">
        <v>181.93777272727144</v>
      </c>
      <c r="O88" s="201">
        <v>146.36936666666608</v>
      </c>
      <c r="Q88" s="167">
        <v>620</v>
      </c>
      <c r="R88" s="214">
        <v>6.8790000000000001E-18</v>
      </c>
      <c r="S88" s="214">
        <v>3.1120000000000001E-17</v>
      </c>
      <c r="T88" s="214">
        <v>1.1450000000000001E-16</v>
      </c>
      <c r="U88" s="215">
        <v>2.8900000000000001E-16</v>
      </c>
      <c r="V88" s="227">
        <v>631.5</v>
      </c>
      <c r="W88" s="227">
        <v>820.6</v>
      </c>
      <c r="X88" s="227">
        <v>976.4</v>
      </c>
      <c r="Y88" s="228">
        <v>1098.9000000000001</v>
      </c>
      <c r="Z88" s="229">
        <f t="shared" si="11"/>
        <v>1.1254927494006788E-16</v>
      </c>
      <c r="AA88" s="229">
        <f t="shared" si="12"/>
        <v>7.0930156724406179E-17</v>
      </c>
      <c r="AB88" s="230">
        <f t="shared" si="13"/>
        <v>3.0191591384313837E-17</v>
      </c>
      <c r="AD88" s="167">
        <v>620</v>
      </c>
      <c r="AE88" s="231">
        <v>1.3159999999999999E-17</v>
      </c>
      <c r="AF88" s="232">
        <v>8.5300000000000001E-17</v>
      </c>
      <c r="AG88" s="232">
        <v>3.2320000000000001E-16</v>
      </c>
      <c r="AH88" s="233">
        <v>8.1409999999999996E-16</v>
      </c>
      <c r="AI88" s="227">
        <v>716.3</v>
      </c>
      <c r="AJ88" s="227">
        <v>953.8</v>
      </c>
      <c r="AK88" s="227">
        <v>1157.9000000000001</v>
      </c>
      <c r="AL88" s="234">
        <v>1328.8</v>
      </c>
      <c r="AM88" s="229">
        <f t="shared" si="14"/>
        <v>3.1763418695421133E-16</v>
      </c>
      <c r="AN88" s="229">
        <f t="shared" si="15"/>
        <v>1.9888642701770483E-16</v>
      </c>
      <c r="AO88" s="230">
        <f t="shared" si="16"/>
        <v>8.2537102531430225E-17</v>
      </c>
      <c r="AQ88" s="235">
        <v>620</v>
      </c>
      <c r="AR88" s="229">
        <f t="shared" si="17"/>
        <v>2.150917309471396E-16</v>
      </c>
      <c r="AS88" s="229">
        <f t="shared" si="17"/>
        <v>1.3490829187105552E-16</v>
      </c>
      <c r="AT88" s="230">
        <f t="shared" si="17"/>
        <v>5.6364346957872031E-17</v>
      </c>
      <c r="AU88" s="236">
        <f t="shared" si="9"/>
        <v>700</v>
      </c>
    </row>
    <row r="89" spans="3:47" s="194" customFormat="1" ht="12.75" customHeight="1" x14ac:dyDescent="0.2">
      <c r="C89" s="195">
        <v>2002</v>
      </c>
      <c r="D89" s="196">
        <v>5</v>
      </c>
      <c r="E89" s="197">
        <f t="shared" ref="E89:E152" si="18">C89+D89/12</f>
        <v>2002.4166666666667</v>
      </c>
      <c r="F89" s="198">
        <v>129.5</v>
      </c>
      <c r="G89" s="198">
        <v>97</v>
      </c>
      <c r="H89" s="199">
        <v>64.5</v>
      </c>
      <c r="J89" s="195">
        <v>2000</v>
      </c>
      <c r="K89" s="196">
        <v>5</v>
      </c>
      <c r="L89" s="197">
        <f t="shared" si="10"/>
        <v>2000.4166666666667</v>
      </c>
      <c r="M89" s="200">
        <v>219.06455555555627</v>
      </c>
      <c r="N89" s="200">
        <v>182.93436363636405</v>
      </c>
      <c r="O89" s="201">
        <v>146.97853333333396</v>
      </c>
      <c r="Q89" s="167">
        <v>630</v>
      </c>
      <c r="R89" s="214">
        <v>6.2790000000000003E-18</v>
      </c>
      <c r="S89" s="214">
        <v>2.694E-17</v>
      </c>
      <c r="T89" s="214">
        <v>9.8939999999999999E-17</v>
      </c>
      <c r="U89" s="215">
        <v>2.5209999999999999E-16</v>
      </c>
      <c r="V89" s="227">
        <v>631.5</v>
      </c>
      <c r="W89" s="227">
        <v>820.6</v>
      </c>
      <c r="X89" s="227">
        <v>976.4</v>
      </c>
      <c r="Y89" s="228">
        <v>1098.9000000000001</v>
      </c>
      <c r="Z89" s="229">
        <f t="shared" si="11"/>
        <v>9.7255516858777724E-17</v>
      </c>
      <c r="AA89" s="229">
        <f t="shared" si="12"/>
        <v>6.131672444419819E-17</v>
      </c>
      <c r="AB89" s="230">
        <f t="shared" si="13"/>
        <v>2.6148702181894647E-17</v>
      </c>
      <c r="AD89" s="167">
        <v>630</v>
      </c>
      <c r="AE89" s="231">
        <v>1.171E-17</v>
      </c>
      <c r="AF89" s="232">
        <v>7.3900000000000003E-17</v>
      </c>
      <c r="AG89" s="232">
        <v>2.8399999999999998E-16</v>
      </c>
      <c r="AH89" s="233">
        <v>7.2490000000000001E-16</v>
      </c>
      <c r="AI89" s="227">
        <v>716.3</v>
      </c>
      <c r="AJ89" s="227">
        <v>953.8</v>
      </c>
      <c r="AK89" s="227">
        <v>1157.9000000000001</v>
      </c>
      <c r="AL89" s="234">
        <v>1328.9</v>
      </c>
      <c r="AM89" s="229">
        <f t="shared" si="14"/>
        <v>2.7908458461151663E-16</v>
      </c>
      <c r="AN89" s="229">
        <f t="shared" si="15"/>
        <v>1.7421319174619498E-16</v>
      </c>
      <c r="AO89" s="230">
        <f t="shared" si="16"/>
        <v>7.1518178630851752E-17</v>
      </c>
      <c r="AQ89" s="235">
        <v>630</v>
      </c>
      <c r="AR89" s="229">
        <f t="shared" si="17"/>
        <v>1.8817005073514717E-16</v>
      </c>
      <c r="AS89" s="229">
        <f t="shared" si="17"/>
        <v>1.177649580951966E-16</v>
      </c>
      <c r="AT89" s="230">
        <f t="shared" si="17"/>
        <v>4.8833440406373196E-17</v>
      </c>
      <c r="AU89" s="236">
        <f t="shared" si="9"/>
        <v>700</v>
      </c>
    </row>
    <row r="90" spans="3:47" s="194" customFormat="1" ht="12.75" customHeight="1" x14ac:dyDescent="0.2">
      <c r="C90" s="195">
        <v>2002</v>
      </c>
      <c r="D90" s="196">
        <v>6</v>
      </c>
      <c r="E90" s="197">
        <f t="shared" si="18"/>
        <v>2002.5</v>
      </c>
      <c r="F90" s="198">
        <v>127.1</v>
      </c>
      <c r="G90" s="198">
        <v>95</v>
      </c>
      <c r="H90" s="199">
        <v>62.8</v>
      </c>
      <c r="J90" s="195">
        <v>2000</v>
      </c>
      <c r="K90" s="196">
        <v>6</v>
      </c>
      <c r="L90" s="197">
        <f t="shared" si="10"/>
        <v>2000.5</v>
      </c>
      <c r="M90" s="200">
        <v>219.42983333333348</v>
      </c>
      <c r="N90" s="200">
        <v>183.51083783783773</v>
      </c>
      <c r="O90" s="201">
        <v>147.58770000000015</v>
      </c>
      <c r="Q90" s="167">
        <v>640</v>
      </c>
      <c r="R90" s="214">
        <v>5.7630000000000001E-18</v>
      </c>
      <c r="S90" s="214">
        <v>2.3439999999999999E-17</v>
      </c>
      <c r="T90" s="214">
        <v>8.5710000000000004E-17</v>
      </c>
      <c r="U90" s="215">
        <v>2.203E-16</v>
      </c>
      <c r="V90" s="227">
        <v>631.5</v>
      </c>
      <c r="W90" s="227">
        <v>820.6</v>
      </c>
      <c r="X90" s="227">
        <v>976.4</v>
      </c>
      <c r="Y90" s="228">
        <v>1098.9000000000001</v>
      </c>
      <c r="Z90" s="229">
        <f t="shared" ref="Z90:Z126" si="19">LinearInterp($R$25:$U$25,$R90:$U90,$D$10)</f>
        <v>8.4253156038834569E-17</v>
      </c>
      <c r="AA90" s="229">
        <f t="shared" ref="AA90:AA126" si="20">LinearInterp($R$25:$U$25,$R90:$U90,$D$11)</f>
        <v>5.3171092099169732E-17</v>
      </c>
      <c r="AB90" s="230">
        <f t="shared" ref="AB90:AB126" si="21">LinearInterp($R$25:$U$25,$R90:$U90,$D$12)</f>
        <v>2.2762986712615636E-17</v>
      </c>
      <c r="AD90" s="167">
        <v>640</v>
      </c>
      <c r="AE90" s="231">
        <v>1.048E-17</v>
      </c>
      <c r="AF90" s="232">
        <v>6.4190000000000001E-17</v>
      </c>
      <c r="AG90" s="232">
        <v>2.4979999999999999E-16</v>
      </c>
      <c r="AH90" s="233">
        <v>6.459E-16</v>
      </c>
      <c r="AI90" s="227">
        <v>716.3</v>
      </c>
      <c r="AJ90" s="227">
        <v>953.8</v>
      </c>
      <c r="AK90" s="227">
        <v>1157.9000000000001</v>
      </c>
      <c r="AL90" s="234">
        <v>1328.9</v>
      </c>
      <c r="AM90" s="229">
        <f t="shared" ref="AM90:AM126" si="22">LinearInterp($AE$25:$AH$25,$AE90:$AH90,$D$10)</f>
        <v>2.4545754283552404E-16</v>
      </c>
      <c r="AN90" s="229">
        <f t="shared" ref="AN90:AN126" si="23">LinearInterp($AE$25:$AH$25,$AE90:$AH90,$D$11)</f>
        <v>1.5281033089010588E-16</v>
      </c>
      <c r="AO90" s="230">
        <f t="shared" ref="AO90:AO126" si="24">LinearInterp($AE$25:$AH$25,$AE90:$AH90,$D$12)</f>
        <v>6.2132955045233133E-17</v>
      </c>
      <c r="AQ90" s="235">
        <v>640</v>
      </c>
      <c r="AR90" s="229">
        <f t="shared" ref="AR90:AT126" si="25">AVERAGE(AM90,Z90)</f>
        <v>1.648553494371793E-16</v>
      </c>
      <c r="AS90" s="229">
        <f t="shared" si="25"/>
        <v>1.029907114946378E-16</v>
      </c>
      <c r="AT90" s="230">
        <f t="shared" si="25"/>
        <v>4.2447970878924385E-17</v>
      </c>
      <c r="AU90" s="236">
        <f t="shared" si="9"/>
        <v>700</v>
      </c>
    </row>
    <row r="91" spans="3:47" s="194" customFormat="1" ht="12.75" customHeight="1" x14ac:dyDescent="0.2">
      <c r="C91" s="195">
        <v>2002</v>
      </c>
      <c r="D91" s="196">
        <v>7</v>
      </c>
      <c r="E91" s="197">
        <f t="shared" si="18"/>
        <v>2002.5833333333333</v>
      </c>
      <c r="F91" s="198">
        <v>124.7</v>
      </c>
      <c r="G91" s="198">
        <v>92.9</v>
      </c>
      <c r="H91" s="199">
        <v>61.1</v>
      </c>
      <c r="J91" s="195">
        <v>2000</v>
      </c>
      <c r="K91" s="196">
        <v>7</v>
      </c>
      <c r="L91" s="197">
        <f t="shared" si="10"/>
        <v>2000.5833333333333</v>
      </c>
      <c r="M91" s="200">
        <v>219.79511111111071</v>
      </c>
      <c r="N91" s="200">
        <v>183.80723423423393</v>
      </c>
      <c r="O91" s="201">
        <v>147.88504444444439</v>
      </c>
      <c r="Q91" s="167">
        <v>650</v>
      </c>
      <c r="R91" s="214">
        <v>5.3149999999999998E-18</v>
      </c>
      <c r="S91" s="214">
        <v>2.05E-17</v>
      </c>
      <c r="T91" s="214">
        <v>7.4399999999999999E-17</v>
      </c>
      <c r="U91" s="215">
        <v>1.9259999999999999E-16</v>
      </c>
      <c r="V91" s="227">
        <v>631.5</v>
      </c>
      <c r="W91" s="227">
        <v>820.6</v>
      </c>
      <c r="X91" s="227">
        <v>976.4</v>
      </c>
      <c r="Y91" s="228">
        <v>1098.9000000000001</v>
      </c>
      <c r="Z91" s="229">
        <f t="shared" si="19"/>
        <v>7.3138977204001654E-17</v>
      </c>
      <c r="AA91" s="229">
        <f t="shared" si="20"/>
        <v>4.6234797882531694E-17</v>
      </c>
      <c r="AB91" s="230">
        <f t="shared" si="21"/>
        <v>1.9918428083445635E-17</v>
      </c>
      <c r="AD91" s="167">
        <v>650</v>
      </c>
      <c r="AE91" s="231">
        <v>9.4479999999999993E-18</v>
      </c>
      <c r="AF91" s="232">
        <v>5.5910000000000005E-17</v>
      </c>
      <c r="AG91" s="232">
        <v>2.1990000000000001E-16</v>
      </c>
      <c r="AH91" s="233">
        <v>5.7599999999999999E-16</v>
      </c>
      <c r="AI91" s="227">
        <v>716.3</v>
      </c>
      <c r="AJ91" s="227">
        <v>953.8</v>
      </c>
      <c r="AK91" s="227">
        <v>1158</v>
      </c>
      <c r="AL91" s="234">
        <v>1328.9</v>
      </c>
      <c r="AM91" s="229">
        <f t="shared" si="22"/>
        <v>2.1606335568987443E-16</v>
      </c>
      <c r="AN91" s="229">
        <f t="shared" si="23"/>
        <v>1.3420776446672305E-16</v>
      </c>
      <c r="AO91" s="230">
        <f t="shared" si="24"/>
        <v>5.4130546961676071E-17</v>
      </c>
      <c r="AQ91" s="235">
        <v>650</v>
      </c>
      <c r="AR91" s="229">
        <f t="shared" si="25"/>
        <v>1.4460116644693805E-16</v>
      </c>
      <c r="AS91" s="229">
        <f t="shared" si="25"/>
        <v>9.0221281174627378E-17</v>
      </c>
      <c r="AT91" s="230">
        <f t="shared" si="25"/>
        <v>3.7024487522560856E-17</v>
      </c>
      <c r="AU91" s="236">
        <f t="shared" ref="AU91:AU126" si="26">$D$16</f>
        <v>700</v>
      </c>
    </row>
    <row r="92" spans="3:47" s="194" customFormat="1" ht="12.75" customHeight="1" x14ac:dyDescent="0.2">
      <c r="C92" s="195">
        <v>2002</v>
      </c>
      <c r="D92" s="196">
        <v>8</v>
      </c>
      <c r="E92" s="197">
        <f t="shared" si="18"/>
        <v>2002.6666666666667</v>
      </c>
      <c r="F92" s="198">
        <v>122.2</v>
      </c>
      <c r="G92" s="198">
        <v>90.8</v>
      </c>
      <c r="H92" s="199">
        <v>59.3</v>
      </c>
      <c r="J92" s="195">
        <v>2000</v>
      </c>
      <c r="K92" s="196">
        <v>8</v>
      </c>
      <c r="L92" s="197">
        <f t="shared" si="10"/>
        <v>2000.6666666666667</v>
      </c>
      <c r="M92" s="200">
        <v>220.16038888888892</v>
      </c>
      <c r="N92" s="200">
        <v>184.10363063063096</v>
      </c>
      <c r="O92" s="201">
        <v>148.00698888888905</v>
      </c>
      <c r="Q92" s="167">
        <v>660</v>
      </c>
      <c r="R92" s="214">
        <v>4.9219999999999997E-18</v>
      </c>
      <c r="S92" s="214">
        <v>1.8020000000000001E-17</v>
      </c>
      <c r="T92" s="214">
        <v>6.4740000000000005E-17</v>
      </c>
      <c r="U92" s="215">
        <v>1.6870000000000001E-16</v>
      </c>
      <c r="V92" s="227">
        <v>631.5</v>
      </c>
      <c r="W92" s="227">
        <v>820.6</v>
      </c>
      <c r="X92" s="227">
        <v>976.4</v>
      </c>
      <c r="Y92" s="228">
        <v>1098.9000000000001</v>
      </c>
      <c r="Z92" s="229">
        <f t="shared" si="19"/>
        <v>6.3646957606140214E-17</v>
      </c>
      <c r="AA92" s="229">
        <f t="shared" si="20"/>
        <v>4.0326674528235271E-17</v>
      </c>
      <c r="AB92" s="230">
        <f t="shared" si="21"/>
        <v>1.7518358316560482E-17</v>
      </c>
      <c r="AD92" s="167">
        <v>660</v>
      </c>
      <c r="AE92" s="231">
        <v>8.5660000000000005E-18</v>
      </c>
      <c r="AF92" s="232">
        <v>4.8840000000000002E-17</v>
      </c>
      <c r="AG92" s="232">
        <v>1.9390000000000001E-16</v>
      </c>
      <c r="AH92" s="233">
        <v>5.1399999999999997E-16</v>
      </c>
      <c r="AI92" s="227">
        <v>716.3</v>
      </c>
      <c r="AJ92" s="227">
        <v>953.8</v>
      </c>
      <c r="AK92" s="227">
        <v>1158</v>
      </c>
      <c r="AL92" s="234">
        <v>1328.9</v>
      </c>
      <c r="AM92" s="229">
        <f t="shared" si="22"/>
        <v>1.9050623438242079E-16</v>
      </c>
      <c r="AN92" s="229">
        <f t="shared" si="23"/>
        <v>1.1809955066493595E-16</v>
      </c>
      <c r="AO92" s="230">
        <f t="shared" si="24"/>
        <v>4.7297541826321333E-17</v>
      </c>
      <c r="AQ92" s="235">
        <v>660</v>
      </c>
      <c r="AR92" s="229">
        <f t="shared" si="25"/>
        <v>1.2707659599428049E-16</v>
      </c>
      <c r="AS92" s="229">
        <f t="shared" si="25"/>
        <v>7.9213112596585606E-17</v>
      </c>
      <c r="AT92" s="230">
        <f t="shared" si="25"/>
        <v>3.2407950071440906E-17</v>
      </c>
      <c r="AU92" s="236">
        <f t="shared" si="26"/>
        <v>700</v>
      </c>
    </row>
    <row r="93" spans="3:47" s="194" customFormat="1" ht="12.75" customHeight="1" x14ac:dyDescent="0.2">
      <c r="C93" s="195">
        <v>2002</v>
      </c>
      <c r="D93" s="196">
        <v>9</v>
      </c>
      <c r="E93" s="197">
        <f t="shared" si="18"/>
        <v>2002.75</v>
      </c>
      <c r="F93" s="198">
        <v>119.7</v>
      </c>
      <c r="G93" s="198">
        <v>88.6</v>
      </c>
      <c r="H93" s="199">
        <v>57.5</v>
      </c>
      <c r="J93" s="195">
        <v>2000</v>
      </c>
      <c r="K93" s="196">
        <v>9</v>
      </c>
      <c r="L93" s="197">
        <f t="shared" si="10"/>
        <v>2000.75</v>
      </c>
      <c r="M93" s="200">
        <v>220.05820000000008</v>
      </c>
      <c r="N93" s="200">
        <v>184.40002702702719</v>
      </c>
      <c r="O93" s="201">
        <v>148.12893333333344</v>
      </c>
      <c r="Q93" s="167">
        <v>670</v>
      </c>
      <c r="R93" s="214">
        <v>4.5749999999999999E-18</v>
      </c>
      <c r="S93" s="214">
        <v>1.5930000000000001E-17</v>
      </c>
      <c r="T93" s="214">
        <v>5.6469999999999996E-17</v>
      </c>
      <c r="U93" s="215">
        <v>1.479E-16</v>
      </c>
      <c r="V93" s="227">
        <v>631.5</v>
      </c>
      <c r="W93" s="227">
        <v>820.6</v>
      </c>
      <c r="X93" s="227">
        <v>976.4</v>
      </c>
      <c r="Y93" s="228">
        <v>1098.9000000000001</v>
      </c>
      <c r="Z93" s="229">
        <f t="shared" si="19"/>
        <v>5.5521542409095127E-17</v>
      </c>
      <c r="AA93" s="229">
        <f t="shared" si="20"/>
        <v>3.5286005680108252E-17</v>
      </c>
      <c r="AB93" s="230">
        <f t="shared" si="21"/>
        <v>1.5495113657393823E-17</v>
      </c>
      <c r="AD93" s="167">
        <v>670</v>
      </c>
      <c r="AE93" s="231">
        <v>7.8090000000000006E-18</v>
      </c>
      <c r="AF93" s="232">
        <v>4.28E-17</v>
      </c>
      <c r="AG93" s="232">
        <v>1.7110000000000001E-16</v>
      </c>
      <c r="AH93" s="233">
        <v>4.5899999999999996E-16</v>
      </c>
      <c r="AI93" s="227">
        <v>716.3</v>
      </c>
      <c r="AJ93" s="227">
        <v>953.8</v>
      </c>
      <c r="AK93" s="227">
        <v>1158</v>
      </c>
      <c r="AL93" s="234">
        <v>1328.9</v>
      </c>
      <c r="AM93" s="229">
        <f t="shared" si="22"/>
        <v>1.6809834462473863E-16</v>
      </c>
      <c r="AN93" s="229">
        <f t="shared" si="23"/>
        <v>1.0405741314153649E-16</v>
      </c>
      <c r="AO93" s="230">
        <f t="shared" si="24"/>
        <v>4.1459876000516703E-17</v>
      </c>
      <c r="AQ93" s="235">
        <v>670</v>
      </c>
      <c r="AR93" s="229">
        <f t="shared" si="25"/>
        <v>1.1180994351691689E-16</v>
      </c>
      <c r="AS93" s="229">
        <f t="shared" si="25"/>
        <v>6.9671709410822365E-17</v>
      </c>
      <c r="AT93" s="230">
        <f t="shared" si="25"/>
        <v>2.8477494828955263E-17</v>
      </c>
      <c r="AU93" s="236">
        <f t="shared" si="26"/>
        <v>700</v>
      </c>
    </row>
    <row r="94" spans="3:47" s="194" customFormat="1" ht="12.75" customHeight="1" x14ac:dyDescent="0.2">
      <c r="C94" s="195">
        <v>2002</v>
      </c>
      <c r="D94" s="196">
        <v>10</v>
      </c>
      <c r="E94" s="197">
        <f t="shared" si="18"/>
        <v>2002.8333333333333</v>
      </c>
      <c r="F94" s="198">
        <v>117.1</v>
      </c>
      <c r="G94" s="198">
        <v>86.4</v>
      </c>
      <c r="H94" s="199">
        <v>55.7</v>
      </c>
      <c r="J94" s="195">
        <v>2000</v>
      </c>
      <c r="K94" s="196">
        <v>10</v>
      </c>
      <c r="L94" s="197">
        <f t="shared" si="10"/>
        <v>2000.8333333333333</v>
      </c>
      <c r="M94" s="200">
        <v>219.93653333333353</v>
      </c>
      <c r="N94" s="200">
        <v>184.54128070175452</v>
      </c>
      <c r="O94" s="201">
        <v>148.23137777777782</v>
      </c>
      <c r="Q94" s="167">
        <v>680</v>
      </c>
      <c r="R94" s="214">
        <v>4.2669999999999997E-18</v>
      </c>
      <c r="S94" s="214">
        <v>1.4149999999999999E-17</v>
      </c>
      <c r="T94" s="214">
        <v>4.939E-17</v>
      </c>
      <c r="U94" s="215">
        <v>1.299E-16</v>
      </c>
      <c r="V94" s="227">
        <v>631.5</v>
      </c>
      <c r="W94" s="227">
        <v>820.6</v>
      </c>
      <c r="X94" s="227">
        <v>976.4</v>
      </c>
      <c r="Y94" s="228">
        <v>1098.9000000000001</v>
      </c>
      <c r="Z94" s="229">
        <f t="shared" si="19"/>
        <v>4.8565539084768429E-17</v>
      </c>
      <c r="AA94" s="229">
        <f t="shared" si="20"/>
        <v>3.0975496797410332E-17</v>
      </c>
      <c r="AB94" s="230">
        <f t="shared" si="21"/>
        <v>1.3771489940644925E-17</v>
      </c>
      <c r="AD94" s="167">
        <v>680</v>
      </c>
      <c r="AE94" s="231">
        <v>7.1559999999999995E-18</v>
      </c>
      <c r="AF94" s="232">
        <v>3.7620000000000002E-17</v>
      </c>
      <c r="AG94" s="232">
        <v>1.512E-16</v>
      </c>
      <c r="AH94" s="233">
        <v>4.1019999999999999E-16</v>
      </c>
      <c r="AI94" s="227">
        <v>716.3</v>
      </c>
      <c r="AJ94" s="227">
        <v>953.8</v>
      </c>
      <c r="AK94" s="227">
        <v>1158</v>
      </c>
      <c r="AL94" s="234">
        <v>1328.9</v>
      </c>
      <c r="AM94" s="229">
        <f t="shared" si="22"/>
        <v>1.4854272784472186E-16</v>
      </c>
      <c r="AN94" s="229">
        <f t="shared" si="23"/>
        <v>9.1849282810722632E-17</v>
      </c>
      <c r="AO94" s="230">
        <f t="shared" si="24"/>
        <v>3.6453256050977135E-17</v>
      </c>
      <c r="AQ94" s="235">
        <v>680</v>
      </c>
      <c r="AR94" s="229">
        <f t="shared" si="25"/>
        <v>9.855413346474515E-17</v>
      </c>
      <c r="AS94" s="229">
        <f t="shared" si="25"/>
        <v>6.1412389804066485E-17</v>
      </c>
      <c r="AT94" s="230">
        <f t="shared" si="25"/>
        <v>2.511237299581103E-17</v>
      </c>
      <c r="AU94" s="236">
        <f t="shared" si="26"/>
        <v>700</v>
      </c>
    </row>
    <row r="95" spans="3:47" s="194" customFormat="1" ht="12.75" customHeight="1" x14ac:dyDescent="0.2">
      <c r="C95" s="195">
        <v>2002</v>
      </c>
      <c r="D95" s="196">
        <v>11</v>
      </c>
      <c r="E95" s="197">
        <f t="shared" si="18"/>
        <v>2002.9166666666667</v>
      </c>
      <c r="F95" s="198">
        <v>114.5</v>
      </c>
      <c r="G95" s="198">
        <v>84.2</v>
      </c>
      <c r="H95" s="199">
        <v>53.9</v>
      </c>
      <c r="J95" s="195">
        <v>2000</v>
      </c>
      <c r="K95" s="196">
        <v>11</v>
      </c>
      <c r="L95" s="197">
        <f t="shared" si="10"/>
        <v>2000.9166666666667</v>
      </c>
      <c r="M95" s="200">
        <v>219.8148666666666</v>
      </c>
      <c r="N95" s="200">
        <v>183.8680350877184</v>
      </c>
      <c r="O95" s="201">
        <v>147.86582222222182</v>
      </c>
      <c r="Q95" s="167">
        <v>690</v>
      </c>
      <c r="R95" s="214">
        <v>3.9900000000000003E-18</v>
      </c>
      <c r="S95" s="214">
        <v>1.265E-17</v>
      </c>
      <c r="T95" s="214">
        <v>4.3300000000000002E-17</v>
      </c>
      <c r="U95" s="215">
        <v>1.1420000000000001E-16</v>
      </c>
      <c r="V95" s="227">
        <v>631.5</v>
      </c>
      <c r="W95" s="227">
        <v>820.6</v>
      </c>
      <c r="X95" s="227">
        <v>976.4</v>
      </c>
      <c r="Y95" s="228">
        <v>1098.9000000000001</v>
      </c>
      <c r="Z95" s="229">
        <f t="shared" si="19"/>
        <v>4.2582924885021351E-17</v>
      </c>
      <c r="AA95" s="229">
        <f t="shared" si="20"/>
        <v>2.7283980614092699E-17</v>
      </c>
      <c r="AB95" s="230">
        <f t="shared" si="21"/>
        <v>1.2318329746634124E-17</v>
      </c>
      <c r="AD95" s="167">
        <v>690</v>
      </c>
      <c r="AE95" s="231">
        <v>6.5879999999999999E-18</v>
      </c>
      <c r="AF95" s="232">
        <v>3.3179999999999998E-17</v>
      </c>
      <c r="AG95" s="232">
        <v>1.338E-16</v>
      </c>
      <c r="AH95" s="233">
        <v>3.6690000000000001E-16</v>
      </c>
      <c r="AI95" s="227">
        <v>716.3</v>
      </c>
      <c r="AJ95" s="227">
        <v>953.8</v>
      </c>
      <c r="AK95" s="227">
        <v>1158</v>
      </c>
      <c r="AL95" s="234">
        <v>1328.9</v>
      </c>
      <c r="AM95" s="229">
        <f t="shared" si="22"/>
        <v>1.3144593481014185E-16</v>
      </c>
      <c r="AN95" s="229">
        <f t="shared" si="23"/>
        <v>8.1221472410766961E-17</v>
      </c>
      <c r="AO95" s="230">
        <f t="shared" si="24"/>
        <v>3.2161550187355038E-17</v>
      </c>
      <c r="AQ95" s="235">
        <v>690</v>
      </c>
      <c r="AR95" s="229">
        <f t="shared" si="25"/>
        <v>8.7014429847581595E-17</v>
      </c>
      <c r="AS95" s="229">
        <f t="shared" si="25"/>
        <v>5.425272651242983E-17</v>
      </c>
      <c r="AT95" s="230">
        <f t="shared" si="25"/>
        <v>2.2239939966994581E-17</v>
      </c>
      <c r="AU95" s="236">
        <f t="shared" si="26"/>
        <v>700</v>
      </c>
    </row>
    <row r="96" spans="3:47" s="194" customFormat="1" ht="12.75" customHeight="1" x14ac:dyDescent="0.2">
      <c r="C96" s="195">
        <v>2002</v>
      </c>
      <c r="D96" s="196">
        <v>12</v>
      </c>
      <c r="E96" s="197">
        <f t="shared" si="18"/>
        <v>2003</v>
      </c>
      <c r="F96" s="198">
        <v>111.8</v>
      </c>
      <c r="G96" s="198">
        <v>81.900000000000006</v>
      </c>
      <c r="H96" s="199">
        <v>52.1</v>
      </c>
      <c r="J96" s="195">
        <v>2000</v>
      </c>
      <c r="K96" s="196">
        <v>12</v>
      </c>
      <c r="L96" s="197">
        <f t="shared" si="10"/>
        <v>2001</v>
      </c>
      <c r="M96" s="200">
        <v>219.52921052631604</v>
      </c>
      <c r="N96" s="200">
        <v>183.19478947368412</v>
      </c>
      <c r="O96" s="201">
        <v>147.50026666666682</v>
      </c>
      <c r="Q96" s="167">
        <v>700</v>
      </c>
      <c r="R96" s="214">
        <v>3.7400000000000001E-18</v>
      </c>
      <c r="S96" s="214">
        <v>1.136E-17</v>
      </c>
      <c r="T96" s="214">
        <v>3.8080000000000001E-17</v>
      </c>
      <c r="U96" s="215">
        <v>1.0050000000000001E-16</v>
      </c>
      <c r="V96" s="227">
        <v>631.5</v>
      </c>
      <c r="W96" s="227">
        <v>820.6</v>
      </c>
      <c r="X96" s="227">
        <v>976.4</v>
      </c>
      <c r="Y96" s="228">
        <v>1098.9000000000001</v>
      </c>
      <c r="Z96" s="229">
        <f t="shared" si="19"/>
        <v>3.7454869589813069E-17</v>
      </c>
      <c r="AA96" s="229">
        <f t="shared" si="20"/>
        <v>2.411758440484688E-17</v>
      </c>
      <c r="AB96" s="230">
        <f t="shared" si="21"/>
        <v>1.1068160816322405E-17</v>
      </c>
      <c r="AD96" s="167">
        <v>700</v>
      </c>
      <c r="AE96" s="231">
        <v>6.09E-18</v>
      </c>
      <c r="AF96" s="232">
        <v>2.9359999999999998E-17</v>
      </c>
      <c r="AG96" s="232">
        <v>1.185E-16</v>
      </c>
      <c r="AH96" s="233">
        <v>3.2840000000000002E-16</v>
      </c>
      <c r="AI96" s="227">
        <v>716.3</v>
      </c>
      <c r="AJ96" s="227">
        <v>953.8</v>
      </c>
      <c r="AK96" s="227">
        <v>1158</v>
      </c>
      <c r="AL96" s="234">
        <v>1328.9</v>
      </c>
      <c r="AM96" s="229">
        <f t="shared" si="22"/>
        <v>1.164145162887701E-16</v>
      </c>
      <c r="AN96" s="229">
        <f t="shared" si="23"/>
        <v>7.1920294679942036E-17</v>
      </c>
      <c r="AO96" s="230">
        <f t="shared" si="24"/>
        <v>2.8468779815724719E-17</v>
      </c>
      <c r="AQ96" s="235">
        <v>700</v>
      </c>
      <c r="AR96" s="229">
        <f t="shared" si="25"/>
        <v>7.6934692939291585E-17</v>
      </c>
      <c r="AS96" s="229">
        <f t="shared" si="25"/>
        <v>4.8018939542394455E-17</v>
      </c>
      <c r="AT96" s="230">
        <f t="shared" si="25"/>
        <v>1.9768470316023561E-17</v>
      </c>
      <c r="AU96" s="236">
        <f t="shared" si="26"/>
        <v>700</v>
      </c>
    </row>
    <row r="97" spans="3:47" s="194" customFormat="1" ht="12.75" customHeight="1" x14ac:dyDescent="0.2">
      <c r="C97" s="195">
        <v>2003</v>
      </c>
      <c r="D97" s="196">
        <v>1</v>
      </c>
      <c r="E97" s="197">
        <f t="shared" si="18"/>
        <v>2003.0833333333333</v>
      </c>
      <c r="F97" s="198">
        <v>109.1</v>
      </c>
      <c r="G97" s="198">
        <v>79.7</v>
      </c>
      <c r="H97" s="199">
        <v>50.2</v>
      </c>
      <c r="J97" s="195">
        <v>2001</v>
      </c>
      <c r="K97" s="196">
        <v>1</v>
      </c>
      <c r="L97" s="197">
        <f t="shared" si="10"/>
        <v>2001.0833333333333</v>
      </c>
      <c r="M97" s="200">
        <v>218.95201754386059</v>
      </c>
      <c r="N97" s="200">
        <v>182.52154385964982</v>
      </c>
      <c r="O97" s="201">
        <v>147.13471111111181</v>
      </c>
      <c r="Q97" s="167">
        <v>710</v>
      </c>
      <c r="R97" s="214">
        <v>3.5139999999999999E-18</v>
      </c>
      <c r="S97" s="214">
        <v>1.025E-17</v>
      </c>
      <c r="T97" s="214">
        <v>3.3590000000000001E-17</v>
      </c>
      <c r="U97" s="215">
        <v>8.8669999999999994E-17</v>
      </c>
      <c r="V97" s="227">
        <v>631.5</v>
      </c>
      <c r="W97" s="227">
        <v>820.6</v>
      </c>
      <c r="X97" s="227">
        <v>976.4</v>
      </c>
      <c r="Y97" s="228">
        <v>1098.9000000000001</v>
      </c>
      <c r="Z97" s="229">
        <f t="shared" si="19"/>
        <v>3.3043946715053775E-17</v>
      </c>
      <c r="AA97" s="229">
        <f t="shared" si="20"/>
        <v>2.1393788173994243E-17</v>
      </c>
      <c r="AB97" s="230">
        <f t="shared" si="21"/>
        <v>9.9920172255574439E-18</v>
      </c>
      <c r="AD97" s="167">
        <v>710</v>
      </c>
      <c r="AE97" s="231">
        <v>5.6519999999999997E-18</v>
      </c>
      <c r="AF97" s="232">
        <v>2.608E-17</v>
      </c>
      <c r="AG97" s="232">
        <v>1.052E-16</v>
      </c>
      <c r="AH97" s="233">
        <v>2.9409999999999999E-16</v>
      </c>
      <c r="AI97" s="227">
        <v>716.3</v>
      </c>
      <c r="AJ97" s="227">
        <v>953.8</v>
      </c>
      <c r="AK97" s="227">
        <v>1158</v>
      </c>
      <c r="AL97" s="234">
        <v>1328.9</v>
      </c>
      <c r="AM97" s="229">
        <f t="shared" si="22"/>
        <v>1.033489401925902E-16</v>
      </c>
      <c r="AN97" s="229">
        <f t="shared" si="23"/>
        <v>6.3856200528124452E-17</v>
      </c>
      <c r="AO97" s="230">
        <f t="shared" si="24"/>
        <v>2.529762587346904E-17</v>
      </c>
      <c r="AQ97" s="235">
        <v>710</v>
      </c>
      <c r="AR97" s="229">
        <f t="shared" si="25"/>
        <v>6.8196443453821979E-17</v>
      </c>
      <c r="AS97" s="229">
        <f t="shared" si="25"/>
        <v>4.2624994351059344E-17</v>
      </c>
      <c r="AT97" s="230">
        <f t="shared" si="25"/>
        <v>1.7644821549513241E-17</v>
      </c>
      <c r="AU97" s="236">
        <f t="shared" si="26"/>
        <v>700</v>
      </c>
    </row>
    <row r="98" spans="3:47" s="194" customFormat="1" ht="12.75" customHeight="1" x14ac:dyDescent="0.2">
      <c r="C98" s="195">
        <v>2003</v>
      </c>
      <c r="D98" s="196">
        <v>2</v>
      </c>
      <c r="E98" s="197">
        <f t="shared" si="18"/>
        <v>2003.1666666666667</v>
      </c>
      <c r="F98" s="198">
        <v>106.4</v>
      </c>
      <c r="G98" s="198">
        <v>77.400000000000006</v>
      </c>
      <c r="H98" s="199">
        <v>48.4</v>
      </c>
      <c r="J98" s="195">
        <v>2001</v>
      </c>
      <c r="K98" s="196">
        <v>2</v>
      </c>
      <c r="L98" s="197">
        <f t="shared" si="10"/>
        <v>2001.1666666666667</v>
      </c>
      <c r="M98" s="200">
        <v>218.32796969696977</v>
      </c>
      <c r="N98" s="200">
        <v>181.84829824561373</v>
      </c>
      <c r="O98" s="201">
        <v>146.49705128205167</v>
      </c>
      <c r="Q98" s="167">
        <v>720</v>
      </c>
      <c r="R98" s="214">
        <v>3.3069999999999998E-18</v>
      </c>
      <c r="S98" s="214">
        <v>9.3030000000000005E-18</v>
      </c>
      <c r="T98" s="214">
        <v>2.971E-17</v>
      </c>
      <c r="U98" s="215">
        <v>7.8329999999999995E-17</v>
      </c>
      <c r="V98" s="227">
        <v>631.5</v>
      </c>
      <c r="W98" s="227">
        <v>820.6</v>
      </c>
      <c r="X98" s="227">
        <v>976.4</v>
      </c>
      <c r="Y98" s="228">
        <v>1098.9000000000001</v>
      </c>
      <c r="Z98" s="229">
        <f t="shared" si="19"/>
        <v>2.9232566007459405E-17</v>
      </c>
      <c r="AA98" s="229">
        <f t="shared" si="20"/>
        <v>1.9046414107399338E-17</v>
      </c>
      <c r="AB98" s="230">
        <f t="shared" si="21"/>
        <v>9.0733585636048757E-18</v>
      </c>
      <c r="AD98" s="167">
        <v>720</v>
      </c>
      <c r="AE98" s="231">
        <v>5.2629999999999997E-18</v>
      </c>
      <c r="AF98" s="232">
        <v>2.324E-17</v>
      </c>
      <c r="AG98" s="232">
        <v>9.3459999999999994E-17</v>
      </c>
      <c r="AH98" s="233">
        <v>2.6369999999999998E-16</v>
      </c>
      <c r="AI98" s="227">
        <v>716.3</v>
      </c>
      <c r="AJ98" s="227">
        <v>953.8</v>
      </c>
      <c r="AK98" s="227">
        <v>1158</v>
      </c>
      <c r="AL98" s="234">
        <v>1328.9</v>
      </c>
      <c r="AM98" s="229">
        <f t="shared" si="22"/>
        <v>9.1817161025324599E-17</v>
      </c>
      <c r="AN98" s="229">
        <f t="shared" si="23"/>
        <v>5.6766855423216623E-17</v>
      </c>
      <c r="AO98" s="230">
        <f t="shared" si="24"/>
        <v>2.2551496980974788E-17</v>
      </c>
      <c r="AQ98" s="235">
        <v>720</v>
      </c>
      <c r="AR98" s="229">
        <f t="shared" si="25"/>
        <v>6.0524863516392002E-17</v>
      </c>
      <c r="AS98" s="229">
        <f t="shared" si="25"/>
        <v>3.7906634765307981E-17</v>
      </c>
      <c r="AT98" s="230">
        <f t="shared" si="25"/>
        <v>1.5812427772289832E-17</v>
      </c>
      <c r="AU98" s="236">
        <f t="shared" si="26"/>
        <v>700</v>
      </c>
    </row>
    <row r="99" spans="3:47" s="194" customFormat="1" ht="12.75" customHeight="1" x14ac:dyDescent="0.2">
      <c r="C99" s="195">
        <v>2003</v>
      </c>
      <c r="D99" s="196">
        <v>3</v>
      </c>
      <c r="E99" s="197">
        <f t="shared" si="18"/>
        <v>2003.25</v>
      </c>
      <c r="F99" s="198">
        <v>103.7</v>
      </c>
      <c r="G99" s="198">
        <v>75.099999999999994</v>
      </c>
      <c r="H99" s="199">
        <v>46.5</v>
      </c>
      <c r="J99" s="195">
        <v>2001</v>
      </c>
      <c r="K99" s="196">
        <v>3</v>
      </c>
      <c r="L99" s="197">
        <f t="shared" si="10"/>
        <v>2001.25</v>
      </c>
      <c r="M99" s="200">
        <v>217.16509090909221</v>
      </c>
      <c r="N99" s="200">
        <v>180.99416666666713</v>
      </c>
      <c r="O99" s="201">
        <v>145.51307692307816</v>
      </c>
      <c r="Q99" s="167">
        <v>730</v>
      </c>
      <c r="R99" s="214">
        <v>3.1179999999999999E-18</v>
      </c>
      <c r="S99" s="214">
        <v>8.4809999999999998E-18</v>
      </c>
      <c r="T99" s="214">
        <v>2.6370000000000001E-17</v>
      </c>
      <c r="U99" s="215">
        <v>6.9309999999999999E-17</v>
      </c>
      <c r="V99" s="227">
        <v>631.5</v>
      </c>
      <c r="W99" s="227">
        <v>820.6</v>
      </c>
      <c r="X99" s="227">
        <v>976.4</v>
      </c>
      <c r="Y99" s="228">
        <v>1098.9000000000001</v>
      </c>
      <c r="Z99" s="229">
        <f t="shared" si="19"/>
        <v>2.5951476126203815E-17</v>
      </c>
      <c r="AA99" s="229">
        <f t="shared" si="20"/>
        <v>1.7022183660864741E-17</v>
      </c>
      <c r="AB99" s="230">
        <f t="shared" si="21"/>
        <v>8.2756018973670683E-18</v>
      </c>
      <c r="AD99" s="167">
        <v>730</v>
      </c>
      <c r="AE99" s="231">
        <v>4.9159999999999999E-18</v>
      </c>
      <c r="AF99" s="232">
        <v>2.08E-17</v>
      </c>
      <c r="AG99" s="232">
        <v>8.3170000000000003E-17</v>
      </c>
      <c r="AH99" s="233">
        <v>2.3659999999999999E-16</v>
      </c>
      <c r="AI99" s="227">
        <v>716.3</v>
      </c>
      <c r="AJ99" s="227">
        <v>953.8</v>
      </c>
      <c r="AK99" s="227">
        <v>1158</v>
      </c>
      <c r="AL99" s="234">
        <v>1328.9</v>
      </c>
      <c r="AM99" s="229">
        <f t="shared" si="22"/>
        <v>8.1710816478916207E-17</v>
      </c>
      <c r="AN99" s="229">
        <f t="shared" si="23"/>
        <v>5.0578837549786676E-17</v>
      </c>
      <c r="AO99" s="230">
        <f t="shared" si="24"/>
        <v>2.0191657008722452E-17</v>
      </c>
      <c r="AQ99" s="235">
        <v>730</v>
      </c>
      <c r="AR99" s="229">
        <f t="shared" si="25"/>
        <v>5.383114630256001E-17</v>
      </c>
      <c r="AS99" s="229">
        <f t="shared" si="25"/>
        <v>3.3800510605325707E-17</v>
      </c>
      <c r="AT99" s="230">
        <f t="shared" si="25"/>
        <v>1.423362945304476E-17</v>
      </c>
      <c r="AU99" s="236">
        <f t="shared" si="26"/>
        <v>700</v>
      </c>
    </row>
    <row r="100" spans="3:47" s="194" customFormat="1" ht="12.75" customHeight="1" x14ac:dyDescent="0.2">
      <c r="C100" s="195">
        <v>2003</v>
      </c>
      <c r="D100" s="196">
        <v>4</v>
      </c>
      <c r="E100" s="197">
        <f t="shared" si="18"/>
        <v>2003.3333333333333</v>
      </c>
      <c r="F100" s="198">
        <v>101</v>
      </c>
      <c r="G100" s="198">
        <v>72.8</v>
      </c>
      <c r="H100" s="199">
        <v>44.7</v>
      </c>
      <c r="J100" s="195">
        <v>2001</v>
      </c>
      <c r="K100" s="196">
        <v>4</v>
      </c>
      <c r="L100" s="197">
        <f t="shared" si="10"/>
        <v>2001.3333333333333</v>
      </c>
      <c r="M100" s="200">
        <v>216.00221212121463</v>
      </c>
      <c r="N100" s="200">
        <v>180.01944444444564</v>
      </c>
      <c r="O100" s="201">
        <v>144.52910256410468</v>
      </c>
      <c r="Q100" s="167">
        <v>740</v>
      </c>
      <c r="R100" s="214">
        <v>2.9430000000000001E-18</v>
      </c>
      <c r="S100" s="214">
        <v>7.7680000000000006E-18</v>
      </c>
      <c r="T100" s="214">
        <v>2.3480000000000001E-17</v>
      </c>
      <c r="U100" s="215">
        <v>6.1429999999999994E-17</v>
      </c>
      <c r="V100" s="227">
        <v>631.5</v>
      </c>
      <c r="W100" s="227">
        <v>820.6</v>
      </c>
      <c r="X100" s="227">
        <v>976.4</v>
      </c>
      <c r="Y100" s="228">
        <v>1098.9000000000001</v>
      </c>
      <c r="Z100" s="229">
        <f t="shared" si="19"/>
        <v>2.3112408345626605E-17</v>
      </c>
      <c r="AA100" s="229">
        <f t="shared" si="20"/>
        <v>1.5269765200933915E-17</v>
      </c>
      <c r="AB100" s="230">
        <f t="shared" si="21"/>
        <v>7.58320681610966E-18</v>
      </c>
      <c r="AD100" s="167">
        <v>740</v>
      </c>
      <c r="AE100" s="231">
        <v>4.6040000000000003E-18</v>
      </c>
      <c r="AF100" s="232">
        <v>1.8679999999999999E-17</v>
      </c>
      <c r="AG100" s="232">
        <v>7.4129999999999996E-17</v>
      </c>
      <c r="AH100" s="233">
        <v>2.1240000000000001E-16</v>
      </c>
      <c r="AI100" s="227">
        <v>716.3</v>
      </c>
      <c r="AJ100" s="227">
        <v>953.8</v>
      </c>
      <c r="AK100" s="227">
        <v>1158</v>
      </c>
      <c r="AL100" s="234">
        <v>1328.9</v>
      </c>
      <c r="AM100" s="229">
        <f t="shared" si="22"/>
        <v>7.2832714025267007E-17</v>
      </c>
      <c r="AN100" s="229">
        <f t="shared" si="23"/>
        <v>4.5154852367094292E-17</v>
      </c>
      <c r="AO100" s="230">
        <f t="shared" si="24"/>
        <v>1.8140901791411308E-17</v>
      </c>
      <c r="AQ100" s="235">
        <v>740</v>
      </c>
      <c r="AR100" s="229">
        <f t="shared" si="25"/>
        <v>4.7972561185446804E-17</v>
      </c>
      <c r="AS100" s="229">
        <f t="shared" si="25"/>
        <v>3.0212308784014104E-17</v>
      </c>
      <c r="AT100" s="230">
        <f t="shared" si="25"/>
        <v>1.2862054303760484E-17</v>
      </c>
      <c r="AU100" s="236">
        <f t="shared" si="26"/>
        <v>700</v>
      </c>
    </row>
    <row r="101" spans="3:47" s="194" customFormat="1" ht="12.75" customHeight="1" x14ac:dyDescent="0.2">
      <c r="C101" s="195">
        <v>2003</v>
      </c>
      <c r="D101" s="196">
        <v>5</v>
      </c>
      <c r="E101" s="197">
        <f t="shared" si="18"/>
        <v>2003.4166666666667</v>
      </c>
      <c r="F101" s="198">
        <v>98.2</v>
      </c>
      <c r="G101" s="198">
        <v>70.5</v>
      </c>
      <c r="H101" s="199">
        <v>42.8</v>
      </c>
      <c r="J101" s="195">
        <v>2001</v>
      </c>
      <c r="K101" s="196">
        <v>5</v>
      </c>
      <c r="L101" s="197">
        <f t="shared" si="10"/>
        <v>2001.4166666666667</v>
      </c>
      <c r="M101" s="200">
        <v>214.54662500000001</v>
      </c>
      <c r="N101" s="200">
        <v>179.04472222222148</v>
      </c>
      <c r="O101" s="201">
        <v>143.30589473684211</v>
      </c>
      <c r="Q101" s="167">
        <v>750</v>
      </c>
      <c r="R101" s="214">
        <v>2.7819999999999999E-18</v>
      </c>
      <c r="S101" s="214">
        <v>7.1450000000000001E-18</v>
      </c>
      <c r="T101" s="214">
        <v>2.0980000000000001E-17</v>
      </c>
      <c r="U101" s="215">
        <v>5.4559999999999999E-17</v>
      </c>
      <c r="V101" s="227">
        <v>631.5</v>
      </c>
      <c r="W101" s="227">
        <v>820.6</v>
      </c>
      <c r="X101" s="227">
        <v>976.4</v>
      </c>
      <c r="Y101" s="228">
        <v>1098.9000000000001</v>
      </c>
      <c r="Z101" s="229">
        <f t="shared" si="19"/>
        <v>2.0656321885294304E-17</v>
      </c>
      <c r="AA101" s="229">
        <f t="shared" si="20"/>
        <v>1.3750583092853916E-17</v>
      </c>
      <c r="AB101" s="230">
        <f t="shared" si="21"/>
        <v>6.9779010028365697E-18</v>
      </c>
      <c r="AD101" s="167">
        <v>750</v>
      </c>
      <c r="AE101" s="231">
        <v>4.3219999999999998E-18</v>
      </c>
      <c r="AF101" s="232">
        <v>1.6830000000000001E-17</v>
      </c>
      <c r="AG101" s="232">
        <v>6.6179999999999998E-17</v>
      </c>
      <c r="AH101" s="233">
        <v>1.9090000000000001E-16</v>
      </c>
      <c r="AI101" s="227">
        <v>716.3</v>
      </c>
      <c r="AJ101" s="227">
        <v>953.8</v>
      </c>
      <c r="AK101" s="227">
        <v>1158</v>
      </c>
      <c r="AL101" s="234">
        <v>1328.9</v>
      </c>
      <c r="AM101" s="229">
        <f t="shared" si="22"/>
        <v>6.5025427180287226E-17</v>
      </c>
      <c r="AN101" s="229">
        <f t="shared" si="23"/>
        <v>4.0392379879460838E-17</v>
      </c>
      <c r="AO101" s="230">
        <f t="shared" si="24"/>
        <v>1.6350954788787488E-17</v>
      </c>
      <c r="AQ101" s="235">
        <v>750</v>
      </c>
      <c r="AR101" s="229">
        <f t="shared" si="25"/>
        <v>4.2840874532790768E-17</v>
      </c>
      <c r="AS101" s="229">
        <f t="shared" si="25"/>
        <v>2.7071481486157376E-17</v>
      </c>
      <c r="AT101" s="230">
        <f t="shared" si="25"/>
        <v>1.1664427895812029E-17</v>
      </c>
      <c r="AU101" s="236">
        <f t="shared" si="26"/>
        <v>700</v>
      </c>
    </row>
    <row r="102" spans="3:47" s="194" customFormat="1" ht="12.75" customHeight="1" x14ac:dyDescent="0.2">
      <c r="C102" s="195">
        <v>2003</v>
      </c>
      <c r="D102" s="196">
        <v>6</v>
      </c>
      <c r="E102" s="197">
        <f t="shared" si="18"/>
        <v>2003.5</v>
      </c>
      <c r="F102" s="198">
        <v>95.5</v>
      </c>
      <c r="G102" s="198">
        <v>68.2</v>
      </c>
      <c r="H102" s="199">
        <v>41</v>
      </c>
      <c r="J102" s="195">
        <v>2001</v>
      </c>
      <c r="K102" s="196">
        <v>6</v>
      </c>
      <c r="L102" s="197">
        <f t="shared" si="10"/>
        <v>2001.5</v>
      </c>
      <c r="M102" s="200">
        <v>212.71888888889001</v>
      </c>
      <c r="N102" s="200">
        <v>178.07</v>
      </c>
      <c r="O102" s="201">
        <v>141.5743157894737</v>
      </c>
      <c r="Q102" s="167">
        <v>760</v>
      </c>
      <c r="R102" s="214">
        <v>2.6330000000000002E-18</v>
      </c>
      <c r="S102" s="214">
        <v>6.5990000000000001E-18</v>
      </c>
      <c r="T102" s="214">
        <v>1.8810000000000001E-17</v>
      </c>
      <c r="U102" s="215">
        <v>4.8540000000000002E-17</v>
      </c>
      <c r="V102" s="227">
        <v>631.5</v>
      </c>
      <c r="W102" s="227">
        <v>820.6</v>
      </c>
      <c r="X102" s="227">
        <v>976.4</v>
      </c>
      <c r="Y102" s="228">
        <v>1098.9000000000001</v>
      </c>
      <c r="Z102" s="229">
        <f t="shared" si="19"/>
        <v>1.852431633836854E-17</v>
      </c>
      <c r="AA102" s="229">
        <f t="shared" si="20"/>
        <v>1.2429196974834779E-17</v>
      </c>
      <c r="AB102" s="230">
        <f t="shared" si="21"/>
        <v>6.4471057477079616E-18</v>
      </c>
      <c r="AD102" s="167">
        <v>760</v>
      </c>
      <c r="AE102" s="231">
        <v>4.0659999999999998E-18</v>
      </c>
      <c r="AF102" s="232">
        <v>1.523E-17</v>
      </c>
      <c r="AG102" s="232">
        <v>5.9189999999999994E-17</v>
      </c>
      <c r="AH102" s="233">
        <v>1.7170000000000001E-16</v>
      </c>
      <c r="AI102" s="227">
        <v>716.3</v>
      </c>
      <c r="AJ102" s="227">
        <v>953.8</v>
      </c>
      <c r="AK102" s="227">
        <v>1158</v>
      </c>
      <c r="AL102" s="234">
        <v>1328.9</v>
      </c>
      <c r="AM102" s="229">
        <f t="shared" si="22"/>
        <v>5.8161529459887067E-17</v>
      </c>
      <c r="AN102" s="229">
        <f t="shared" si="23"/>
        <v>3.6218900091207667E-17</v>
      </c>
      <c r="AO102" s="230">
        <f t="shared" si="24"/>
        <v>1.4802428786538495E-17</v>
      </c>
      <c r="AQ102" s="235">
        <v>760</v>
      </c>
      <c r="AR102" s="229">
        <f t="shared" si="25"/>
        <v>3.83429228991278E-17</v>
      </c>
      <c r="AS102" s="229">
        <f t="shared" si="25"/>
        <v>2.4324048533021224E-17</v>
      </c>
      <c r="AT102" s="230">
        <f t="shared" si="25"/>
        <v>1.0624767267123228E-17</v>
      </c>
      <c r="AU102" s="236">
        <f t="shared" si="26"/>
        <v>700</v>
      </c>
    </row>
    <row r="103" spans="3:47" s="194" customFormat="1" ht="12.75" customHeight="1" x14ac:dyDescent="0.2">
      <c r="C103" s="195">
        <v>2003</v>
      </c>
      <c r="D103" s="196">
        <v>7</v>
      </c>
      <c r="E103" s="197">
        <f t="shared" si="18"/>
        <v>2003.5833333333333</v>
      </c>
      <c r="F103" s="198">
        <v>92.8</v>
      </c>
      <c r="G103" s="198">
        <v>66</v>
      </c>
      <c r="H103" s="199">
        <v>39.200000000000003</v>
      </c>
      <c r="J103" s="195">
        <v>2001</v>
      </c>
      <c r="K103" s="196">
        <v>7</v>
      </c>
      <c r="L103" s="197">
        <f t="shared" si="10"/>
        <v>2001.5833333333333</v>
      </c>
      <c r="M103" s="200">
        <v>210.89157407407748</v>
      </c>
      <c r="N103" s="200">
        <v>176.48959459459556</v>
      </c>
      <c r="O103" s="201">
        <v>139.87302222222229</v>
      </c>
      <c r="Q103" s="167">
        <v>770</v>
      </c>
      <c r="R103" s="214">
        <v>2.4949999999999998E-18</v>
      </c>
      <c r="S103" s="214">
        <v>6.1169999999999999E-18</v>
      </c>
      <c r="T103" s="214">
        <v>1.6919999999999999E-17</v>
      </c>
      <c r="U103" s="215">
        <v>4.3279999999999998E-17</v>
      </c>
      <c r="V103" s="227">
        <v>631.5</v>
      </c>
      <c r="W103" s="227">
        <v>820.6</v>
      </c>
      <c r="X103" s="227">
        <v>976.4</v>
      </c>
      <c r="Y103" s="228">
        <v>1098.9000000000001</v>
      </c>
      <c r="Z103" s="229">
        <f t="shared" si="19"/>
        <v>1.6667257342019109E-17</v>
      </c>
      <c r="AA103" s="229">
        <f t="shared" si="20"/>
        <v>1.1274941030148236E-17</v>
      </c>
      <c r="AB103" s="230">
        <f t="shared" si="21"/>
        <v>5.9782806399894685E-18</v>
      </c>
      <c r="AD103" s="167">
        <v>770</v>
      </c>
      <c r="AE103" s="231">
        <v>3.8330000000000003E-18</v>
      </c>
      <c r="AF103" s="232">
        <v>1.384E-17</v>
      </c>
      <c r="AG103" s="232">
        <v>5.3030000000000002E-17</v>
      </c>
      <c r="AH103" s="233">
        <v>1.5459999999999999E-16</v>
      </c>
      <c r="AI103" s="227">
        <v>716.3</v>
      </c>
      <c r="AJ103" s="227">
        <v>953.8</v>
      </c>
      <c r="AK103" s="227">
        <v>1158</v>
      </c>
      <c r="AL103" s="234">
        <v>1328.9</v>
      </c>
      <c r="AM103" s="229">
        <f t="shared" si="22"/>
        <v>5.2113126467993042E-17</v>
      </c>
      <c r="AN103" s="229">
        <f t="shared" si="23"/>
        <v>3.2551442096779541E-17</v>
      </c>
      <c r="AO103" s="230">
        <f t="shared" si="24"/>
        <v>1.3456740851566709E-17</v>
      </c>
      <c r="AQ103" s="235">
        <v>770</v>
      </c>
      <c r="AR103" s="229">
        <f t="shared" si="25"/>
        <v>3.4390191905006074E-17</v>
      </c>
      <c r="AS103" s="229">
        <f t="shared" si="25"/>
        <v>2.1913191563463889E-17</v>
      </c>
      <c r="AT103" s="230">
        <f t="shared" si="25"/>
        <v>9.7175107457780887E-18</v>
      </c>
      <c r="AU103" s="236">
        <f t="shared" si="26"/>
        <v>700</v>
      </c>
    </row>
    <row r="104" spans="3:47" s="194" customFormat="1" ht="12.75" customHeight="1" x14ac:dyDescent="0.2">
      <c r="C104" s="195">
        <v>2003</v>
      </c>
      <c r="D104" s="196">
        <v>8</v>
      </c>
      <c r="E104" s="197">
        <f t="shared" si="18"/>
        <v>2003.6666666666667</v>
      </c>
      <c r="F104" s="198">
        <v>90.1</v>
      </c>
      <c r="G104" s="198">
        <v>63.7</v>
      </c>
      <c r="H104" s="199">
        <v>37.4</v>
      </c>
      <c r="J104" s="195">
        <v>2001</v>
      </c>
      <c r="K104" s="196">
        <v>8</v>
      </c>
      <c r="L104" s="197">
        <f t="shared" si="10"/>
        <v>2001.6666666666667</v>
      </c>
      <c r="M104" s="200">
        <v>209.09503508771931</v>
      </c>
      <c r="N104" s="200">
        <v>174.9091891891868</v>
      </c>
      <c r="O104" s="201">
        <v>138.89857777777667</v>
      </c>
      <c r="Q104" s="167">
        <v>780</v>
      </c>
      <c r="R104" s="214">
        <v>2.3650000000000001E-18</v>
      </c>
      <c r="S104" s="214">
        <v>5.691E-18</v>
      </c>
      <c r="T104" s="214">
        <v>1.5279999999999999E-17</v>
      </c>
      <c r="U104" s="215">
        <v>3.8670000000000001E-17</v>
      </c>
      <c r="V104" s="227">
        <v>631.5</v>
      </c>
      <c r="W104" s="227">
        <v>820.6</v>
      </c>
      <c r="X104" s="227">
        <v>976.4</v>
      </c>
      <c r="Y104" s="228">
        <v>1098.9000000000001</v>
      </c>
      <c r="Z104" s="229">
        <f t="shared" si="19"/>
        <v>1.5055659599428047E-17</v>
      </c>
      <c r="AA104" s="229">
        <f t="shared" si="20"/>
        <v>1.0269311259658559E-17</v>
      </c>
      <c r="AB104" s="230">
        <f t="shared" si="21"/>
        <v>5.563617175208441E-18</v>
      </c>
      <c r="AD104" s="167">
        <v>780</v>
      </c>
      <c r="AE104" s="231">
        <v>3.6189999999999998E-18</v>
      </c>
      <c r="AF104" s="232">
        <v>1.261E-17</v>
      </c>
      <c r="AG104" s="232">
        <v>4.7599999999999999E-17</v>
      </c>
      <c r="AH104" s="233">
        <v>1.3929999999999999E-16</v>
      </c>
      <c r="AI104" s="227">
        <v>716.3</v>
      </c>
      <c r="AJ104" s="227">
        <v>953.8</v>
      </c>
      <c r="AK104" s="227">
        <v>1158</v>
      </c>
      <c r="AL104" s="234">
        <v>1328.9</v>
      </c>
      <c r="AM104" s="229">
        <f t="shared" si="22"/>
        <v>4.6781387984564346E-17</v>
      </c>
      <c r="AN104" s="229">
        <f t="shared" si="23"/>
        <v>2.9316133170867979E-17</v>
      </c>
      <c r="AO104" s="230">
        <f t="shared" si="24"/>
        <v>1.2265652742723722E-17</v>
      </c>
      <c r="AQ104" s="235">
        <v>780</v>
      </c>
      <c r="AR104" s="229">
        <f t="shared" si="25"/>
        <v>3.0918523791996193E-17</v>
      </c>
      <c r="AS104" s="229">
        <f t="shared" si="25"/>
        <v>1.9792722215263269E-17</v>
      </c>
      <c r="AT104" s="230">
        <f t="shared" si="25"/>
        <v>8.9146349589660813E-18</v>
      </c>
      <c r="AU104" s="236">
        <f t="shared" si="26"/>
        <v>700</v>
      </c>
    </row>
    <row r="105" spans="3:47" s="194" customFormat="1" ht="12.75" customHeight="1" x14ac:dyDescent="0.2">
      <c r="C105" s="195">
        <v>2003</v>
      </c>
      <c r="D105" s="196">
        <v>9</v>
      </c>
      <c r="E105" s="197">
        <f t="shared" si="18"/>
        <v>2003.75</v>
      </c>
      <c r="F105" s="198">
        <v>87.3</v>
      </c>
      <c r="G105" s="198">
        <v>61.5</v>
      </c>
      <c r="H105" s="199">
        <v>35.6</v>
      </c>
      <c r="J105" s="195">
        <v>2001</v>
      </c>
      <c r="K105" s="196">
        <v>9</v>
      </c>
      <c r="L105" s="197">
        <f t="shared" si="10"/>
        <v>2001.75</v>
      </c>
      <c r="M105" s="200">
        <v>207.3638947368421</v>
      </c>
      <c r="N105" s="200">
        <v>173.32878378378237</v>
      </c>
      <c r="O105" s="201">
        <v>137.92413333333369</v>
      </c>
      <c r="Q105" s="167">
        <v>790</v>
      </c>
      <c r="R105" s="214">
        <v>2.245E-18</v>
      </c>
      <c r="S105" s="214">
        <v>5.3109999999999997E-18</v>
      </c>
      <c r="T105" s="214">
        <v>1.3849999999999999E-17</v>
      </c>
      <c r="U105" s="215">
        <v>3.4630000000000001E-17</v>
      </c>
      <c r="V105" s="227">
        <v>631.5</v>
      </c>
      <c r="W105" s="227">
        <v>820.6</v>
      </c>
      <c r="X105" s="227">
        <v>976.4</v>
      </c>
      <c r="Y105" s="228">
        <v>1098.9000000000001</v>
      </c>
      <c r="Z105" s="229">
        <f t="shared" si="19"/>
        <v>1.3650224978570874E-17</v>
      </c>
      <c r="AA105" s="229">
        <f t="shared" si="20"/>
        <v>9.3879840281806705E-18</v>
      </c>
      <c r="AB105" s="230">
        <f t="shared" si="21"/>
        <v>5.193574942630511E-18</v>
      </c>
      <c r="AD105" s="167">
        <v>790</v>
      </c>
      <c r="AE105" s="231">
        <v>3.422E-18</v>
      </c>
      <c r="AF105" s="232">
        <v>1.154E-17</v>
      </c>
      <c r="AG105" s="232">
        <v>4.2809999999999999E-17</v>
      </c>
      <c r="AH105" s="233">
        <v>1.2560000000000001E-16</v>
      </c>
      <c r="AI105" s="227">
        <v>716.3</v>
      </c>
      <c r="AJ105" s="227">
        <v>953.8</v>
      </c>
      <c r="AK105" s="227">
        <v>1158</v>
      </c>
      <c r="AL105" s="234">
        <v>1328.9</v>
      </c>
      <c r="AM105" s="229">
        <f t="shared" si="22"/>
        <v>4.2078419613527495E-17</v>
      </c>
      <c r="AN105" s="229">
        <f t="shared" si="23"/>
        <v>2.6470002407917741E-17</v>
      </c>
      <c r="AO105" s="230">
        <f t="shared" si="24"/>
        <v>1.1229087861798593E-17</v>
      </c>
      <c r="AQ105" s="235">
        <v>790</v>
      </c>
      <c r="AR105" s="229">
        <f t="shared" si="25"/>
        <v>2.7864322296049186E-17</v>
      </c>
      <c r="AS105" s="229">
        <f t="shared" si="25"/>
        <v>1.7928993218049206E-17</v>
      </c>
      <c r="AT105" s="230">
        <f t="shared" si="25"/>
        <v>8.2113314022145521E-18</v>
      </c>
      <c r="AU105" s="236">
        <f t="shared" si="26"/>
        <v>700</v>
      </c>
    </row>
    <row r="106" spans="3:47" s="194" customFormat="1" ht="12.75" customHeight="1" x14ac:dyDescent="0.2">
      <c r="C106" s="195">
        <v>2003</v>
      </c>
      <c r="D106" s="196">
        <v>10</v>
      </c>
      <c r="E106" s="197">
        <f t="shared" si="18"/>
        <v>2003.8333333333333</v>
      </c>
      <c r="F106" s="198">
        <v>84.7</v>
      </c>
      <c r="G106" s="198">
        <v>59.3</v>
      </c>
      <c r="H106" s="199">
        <v>33.799999999999997</v>
      </c>
      <c r="J106" s="195">
        <v>2001</v>
      </c>
      <c r="K106" s="196">
        <v>10</v>
      </c>
      <c r="L106" s="197">
        <f t="shared" si="10"/>
        <v>2001.8333333333333</v>
      </c>
      <c r="M106" s="200">
        <v>205.60896969696989</v>
      </c>
      <c r="N106" s="200">
        <v>171.74837837837794</v>
      </c>
      <c r="O106" s="201">
        <v>136.94968888889071</v>
      </c>
      <c r="Q106" s="167">
        <v>800</v>
      </c>
      <c r="R106" s="214">
        <v>2.1319999999999999E-18</v>
      </c>
      <c r="S106" s="214">
        <v>4.9720000000000002E-18</v>
      </c>
      <c r="T106" s="214">
        <v>1.259E-17</v>
      </c>
      <c r="U106" s="215">
        <v>3.1079999999999998E-17</v>
      </c>
      <c r="V106" s="227">
        <v>631.5</v>
      </c>
      <c r="W106" s="227">
        <v>820.6</v>
      </c>
      <c r="X106" s="227">
        <v>976.4</v>
      </c>
      <c r="Y106" s="228">
        <v>1098.9000000000001</v>
      </c>
      <c r="Z106" s="229">
        <f t="shared" si="19"/>
        <v>1.241177232541901E-17</v>
      </c>
      <c r="AA106" s="229">
        <f t="shared" si="20"/>
        <v>8.6092484279986351E-18</v>
      </c>
      <c r="AB106" s="230">
        <f t="shared" si="21"/>
        <v>4.8632305404666187E-18</v>
      </c>
      <c r="AD106" s="167">
        <v>800</v>
      </c>
      <c r="AE106" s="231">
        <v>3.2389999999999999E-18</v>
      </c>
      <c r="AF106" s="232">
        <v>1.0600000000000001E-17</v>
      </c>
      <c r="AG106" s="232">
        <v>3.8569999999999997E-17</v>
      </c>
      <c r="AH106" s="233">
        <v>1.134E-16</v>
      </c>
      <c r="AI106" s="227">
        <v>716.3</v>
      </c>
      <c r="AJ106" s="227">
        <v>953.8</v>
      </c>
      <c r="AK106" s="227">
        <v>1158</v>
      </c>
      <c r="AL106" s="234">
        <v>1328.9</v>
      </c>
      <c r="AM106" s="229">
        <f t="shared" si="22"/>
        <v>3.7915625090833506E-17</v>
      </c>
      <c r="AN106" s="229">
        <f t="shared" si="23"/>
        <v>2.3954402537558656E-17</v>
      </c>
      <c r="AO106" s="230">
        <f t="shared" si="24"/>
        <v>1.0318080284639007E-17</v>
      </c>
      <c r="AQ106" s="235">
        <v>800</v>
      </c>
      <c r="AR106" s="229">
        <f t="shared" si="25"/>
        <v>2.5163698708126257E-17</v>
      </c>
      <c r="AS106" s="229">
        <f t="shared" si="25"/>
        <v>1.6281825482778647E-17</v>
      </c>
      <c r="AT106" s="230">
        <f t="shared" si="25"/>
        <v>7.5906554125528121E-18</v>
      </c>
      <c r="AU106" s="236">
        <f t="shared" si="26"/>
        <v>700</v>
      </c>
    </row>
    <row r="107" spans="3:47" s="194" customFormat="1" ht="12.75" customHeight="1" x14ac:dyDescent="0.2">
      <c r="C107" s="195">
        <v>2003</v>
      </c>
      <c r="D107" s="196">
        <v>11</v>
      </c>
      <c r="E107" s="197">
        <f t="shared" si="18"/>
        <v>2003.9166666666667</v>
      </c>
      <c r="F107" s="198">
        <v>82</v>
      </c>
      <c r="G107" s="198">
        <v>57.1</v>
      </c>
      <c r="H107" s="199">
        <v>32.1</v>
      </c>
      <c r="J107" s="195">
        <v>2001</v>
      </c>
      <c r="K107" s="196">
        <v>11</v>
      </c>
      <c r="L107" s="197">
        <f t="shared" si="10"/>
        <v>2001.9166666666667</v>
      </c>
      <c r="M107" s="200">
        <v>203.28321212121077</v>
      </c>
      <c r="N107" s="200">
        <v>169.65250877192469</v>
      </c>
      <c r="O107" s="201">
        <v>135.673</v>
      </c>
      <c r="Q107" s="167">
        <v>810</v>
      </c>
      <c r="R107" s="214">
        <v>2.0270000000000001E-18</v>
      </c>
      <c r="S107" s="214">
        <v>4.6669999999999999E-18</v>
      </c>
      <c r="T107" s="214">
        <v>1.149E-17</v>
      </c>
      <c r="U107" s="215">
        <v>2.7960000000000002E-17</v>
      </c>
      <c r="V107" s="227">
        <v>631.5</v>
      </c>
      <c r="W107" s="227">
        <v>820.6</v>
      </c>
      <c r="X107" s="227">
        <v>976.4</v>
      </c>
      <c r="Y107" s="228">
        <v>1098.9000000000001</v>
      </c>
      <c r="Z107" s="229">
        <f t="shared" si="19"/>
        <v>1.1330371826770004E-17</v>
      </c>
      <c r="AA107" s="229">
        <f t="shared" si="20"/>
        <v>7.9246720955939462E-18</v>
      </c>
      <c r="AB107" s="230">
        <f t="shared" si="21"/>
        <v>4.5658903615605184E-18</v>
      </c>
      <c r="AD107" s="167">
        <v>810</v>
      </c>
      <c r="AE107" s="231">
        <v>3.0710000000000001E-18</v>
      </c>
      <c r="AF107" s="232">
        <v>9.7680000000000007E-18</v>
      </c>
      <c r="AG107" s="232">
        <v>3.4829999999999997E-17</v>
      </c>
      <c r="AH107" s="233">
        <v>1.025E-16</v>
      </c>
      <c r="AI107" s="227">
        <v>716.3</v>
      </c>
      <c r="AJ107" s="227">
        <v>953.8</v>
      </c>
      <c r="AK107" s="227">
        <v>1158</v>
      </c>
      <c r="AL107" s="234">
        <v>1328.9</v>
      </c>
      <c r="AM107" s="229">
        <f t="shared" si="22"/>
        <v>3.4243659493259547E-17</v>
      </c>
      <c r="AN107" s="229">
        <f t="shared" si="23"/>
        <v>2.1733964833617986E-17</v>
      </c>
      <c r="AO107" s="230">
        <f t="shared" si="24"/>
        <v>9.5115108906707562E-18</v>
      </c>
      <c r="AQ107" s="235">
        <v>810</v>
      </c>
      <c r="AR107" s="229">
        <f t="shared" si="25"/>
        <v>2.2787015660014775E-17</v>
      </c>
      <c r="AS107" s="229">
        <f t="shared" si="25"/>
        <v>1.4829318464605968E-17</v>
      </c>
      <c r="AT107" s="230">
        <f t="shared" si="25"/>
        <v>7.0387006261156366E-18</v>
      </c>
      <c r="AU107" s="236">
        <f t="shared" si="26"/>
        <v>700</v>
      </c>
    </row>
    <row r="108" spans="3:47" s="194" customFormat="1" ht="12.75" customHeight="1" x14ac:dyDescent="0.2">
      <c r="C108" s="195">
        <v>2003</v>
      </c>
      <c r="D108" s="196">
        <v>12</v>
      </c>
      <c r="E108" s="197">
        <f t="shared" si="18"/>
        <v>2004</v>
      </c>
      <c r="F108" s="198">
        <v>79.3</v>
      </c>
      <c r="G108" s="198">
        <v>54.9</v>
      </c>
      <c r="H108" s="199">
        <v>30.4</v>
      </c>
      <c r="J108" s="195">
        <v>2001</v>
      </c>
      <c r="K108" s="196">
        <v>12</v>
      </c>
      <c r="L108" s="197">
        <f t="shared" si="10"/>
        <v>2002</v>
      </c>
      <c r="M108" s="200">
        <v>201.40360000000001</v>
      </c>
      <c r="N108" s="200">
        <v>167.1516315789452</v>
      </c>
      <c r="O108" s="201">
        <v>134.01163636363637</v>
      </c>
      <c r="Q108" s="167">
        <v>820</v>
      </c>
      <c r="R108" s="214">
        <v>1.9280000000000001E-18</v>
      </c>
      <c r="S108" s="214">
        <v>4.391E-18</v>
      </c>
      <c r="T108" s="214">
        <v>1.0519999999999999E-17</v>
      </c>
      <c r="U108" s="215">
        <v>2.5210000000000001E-17</v>
      </c>
      <c r="V108" s="227">
        <v>631.5</v>
      </c>
      <c r="W108" s="227">
        <v>820.6</v>
      </c>
      <c r="X108" s="227">
        <v>976.4</v>
      </c>
      <c r="Y108" s="228">
        <v>1098.9000000000001</v>
      </c>
      <c r="Z108" s="229">
        <f t="shared" si="19"/>
        <v>1.0376608372603454E-17</v>
      </c>
      <c r="AA108" s="229">
        <f t="shared" si="20"/>
        <v>7.3173186683123702E-18</v>
      </c>
      <c r="AB108" s="230">
        <f t="shared" si="21"/>
        <v>4.2966693032286203E-18</v>
      </c>
      <c r="AD108" s="167">
        <v>820</v>
      </c>
      <c r="AE108" s="231">
        <v>2.9140000000000001E-18</v>
      </c>
      <c r="AF108" s="232">
        <v>9.0319999999999994E-18</v>
      </c>
      <c r="AG108" s="232">
        <v>3.1519999999999999E-17</v>
      </c>
      <c r="AH108" s="233">
        <v>9.2750000000000003E-17</v>
      </c>
      <c r="AI108" s="227">
        <v>716.3</v>
      </c>
      <c r="AJ108" s="227">
        <v>953.8</v>
      </c>
      <c r="AK108" s="227">
        <v>1158</v>
      </c>
      <c r="AL108" s="234">
        <v>1328.9</v>
      </c>
      <c r="AM108" s="229">
        <f t="shared" si="22"/>
        <v>3.099387976555824E-17</v>
      </c>
      <c r="AN108" s="229">
        <f t="shared" si="23"/>
        <v>1.9768996934737898E-17</v>
      </c>
      <c r="AO108" s="230">
        <f t="shared" si="24"/>
        <v>8.7976860727375959E-18</v>
      </c>
      <c r="AQ108" s="235">
        <v>820</v>
      </c>
      <c r="AR108" s="229">
        <f t="shared" si="25"/>
        <v>2.0685244069080847E-17</v>
      </c>
      <c r="AS108" s="229">
        <f t="shared" si="25"/>
        <v>1.3543157801525135E-17</v>
      </c>
      <c r="AT108" s="230">
        <f t="shared" si="25"/>
        <v>6.5471776879831081E-18</v>
      </c>
      <c r="AU108" s="236">
        <f t="shared" si="26"/>
        <v>700</v>
      </c>
    </row>
    <row r="109" spans="3:47" s="194" customFormat="1" ht="12.75" customHeight="1" x14ac:dyDescent="0.2">
      <c r="C109" s="195">
        <v>2004</v>
      </c>
      <c r="D109" s="196">
        <v>1</v>
      </c>
      <c r="E109" s="197">
        <f t="shared" si="18"/>
        <v>2004.0833333333333</v>
      </c>
      <c r="F109" s="198">
        <v>76.7</v>
      </c>
      <c r="G109" s="198">
        <v>52.8</v>
      </c>
      <c r="H109" s="199">
        <v>28.8</v>
      </c>
      <c r="J109" s="195">
        <v>2002</v>
      </c>
      <c r="K109" s="196">
        <v>1</v>
      </c>
      <c r="L109" s="197">
        <f t="shared" si="10"/>
        <v>2002.0833333333333</v>
      </c>
      <c r="M109" s="200">
        <v>199.6974888888889</v>
      </c>
      <c r="N109" s="200">
        <v>164.61185185185278</v>
      </c>
      <c r="O109" s="201">
        <v>132.35027272727274</v>
      </c>
      <c r="Q109" s="167">
        <v>830</v>
      </c>
      <c r="R109" s="214">
        <v>1.8349999999999999E-18</v>
      </c>
      <c r="S109" s="214">
        <v>4.1409999999999998E-18</v>
      </c>
      <c r="T109" s="214">
        <v>9.6679999999999997E-18</v>
      </c>
      <c r="U109" s="215">
        <v>2.279E-17</v>
      </c>
      <c r="V109" s="227">
        <v>631.5</v>
      </c>
      <c r="W109" s="227">
        <v>820.6</v>
      </c>
      <c r="X109" s="227">
        <v>976.4</v>
      </c>
      <c r="Y109" s="228">
        <v>1098.9000000000001</v>
      </c>
      <c r="Z109" s="229">
        <f t="shared" si="19"/>
        <v>9.5386925233120058E-18</v>
      </c>
      <c r="AA109" s="229">
        <f t="shared" si="20"/>
        <v>6.7798910555983798E-18</v>
      </c>
      <c r="AB109" s="230">
        <f t="shared" si="21"/>
        <v>4.0526822627873319E-18</v>
      </c>
      <c r="AD109" s="167">
        <v>830</v>
      </c>
      <c r="AE109" s="231">
        <v>2.767E-18</v>
      </c>
      <c r="AF109" s="232">
        <v>8.3789999999999999E-18</v>
      </c>
      <c r="AG109" s="232">
        <v>2.858E-17</v>
      </c>
      <c r="AH109" s="233">
        <v>8.4009999999999996E-17</v>
      </c>
      <c r="AI109" s="227">
        <v>716.3</v>
      </c>
      <c r="AJ109" s="227">
        <v>953.8</v>
      </c>
      <c r="AK109" s="227">
        <v>1158</v>
      </c>
      <c r="AL109" s="234">
        <v>1328.9</v>
      </c>
      <c r="AM109" s="229">
        <f t="shared" si="22"/>
        <v>2.810738550089123E-17</v>
      </c>
      <c r="AN109" s="229">
        <f t="shared" si="23"/>
        <v>1.8024058479128437E-17</v>
      </c>
      <c r="AO109" s="230">
        <f t="shared" si="24"/>
        <v>8.1640654201051615E-18</v>
      </c>
      <c r="AQ109" s="235">
        <v>830</v>
      </c>
      <c r="AR109" s="229">
        <f t="shared" si="25"/>
        <v>1.8823039012101616E-17</v>
      </c>
      <c r="AS109" s="229">
        <f t="shared" si="25"/>
        <v>1.2401974767363408E-17</v>
      </c>
      <c r="AT109" s="230">
        <f t="shared" si="25"/>
        <v>6.1083738414462467E-18</v>
      </c>
      <c r="AU109" s="236">
        <f t="shared" si="26"/>
        <v>700</v>
      </c>
    </row>
    <row r="110" spans="3:47" s="194" customFormat="1" ht="12.75" customHeight="1" x14ac:dyDescent="0.2">
      <c r="C110" s="195">
        <v>2004</v>
      </c>
      <c r="D110" s="196">
        <v>2</v>
      </c>
      <c r="E110" s="197">
        <f t="shared" si="18"/>
        <v>2004.1666666666667</v>
      </c>
      <c r="F110" s="198">
        <v>74.2</v>
      </c>
      <c r="G110" s="198">
        <v>50.7</v>
      </c>
      <c r="H110" s="199">
        <v>27.2</v>
      </c>
      <c r="J110" s="195">
        <v>2002</v>
      </c>
      <c r="K110" s="196">
        <v>2</v>
      </c>
      <c r="L110" s="197">
        <f t="shared" si="10"/>
        <v>2002.1666666666667</v>
      </c>
      <c r="M110" s="200">
        <v>196.50409090908818</v>
      </c>
      <c r="N110" s="200">
        <v>161.97203703703411</v>
      </c>
      <c r="O110" s="201">
        <v>130.55587878787532</v>
      </c>
      <c r="Q110" s="167">
        <v>840</v>
      </c>
      <c r="R110" s="214">
        <v>1.747E-18</v>
      </c>
      <c r="S110" s="214">
        <v>3.9129999999999999E-18</v>
      </c>
      <c r="T110" s="214">
        <v>8.9140000000000005E-18</v>
      </c>
      <c r="U110" s="215">
        <v>2.0659999999999999E-17</v>
      </c>
      <c r="V110" s="227">
        <v>631.5</v>
      </c>
      <c r="W110" s="227">
        <v>820.6</v>
      </c>
      <c r="X110" s="227">
        <v>976.4</v>
      </c>
      <c r="Y110" s="228">
        <v>1098.9000000000001</v>
      </c>
      <c r="Z110" s="229">
        <f t="shared" si="19"/>
        <v>8.7969986084826035E-18</v>
      </c>
      <c r="AA110" s="229">
        <f t="shared" si="20"/>
        <v>6.3007499853532652E-18</v>
      </c>
      <c r="AB110" s="230">
        <f t="shared" si="21"/>
        <v>3.8300441375530618E-18</v>
      </c>
      <c r="AD110" s="167">
        <v>840</v>
      </c>
      <c r="AE110" s="231">
        <v>2.6299999999999999E-18</v>
      </c>
      <c r="AF110" s="232">
        <v>7.7960000000000007E-18</v>
      </c>
      <c r="AG110" s="232">
        <v>2.5979999999999999E-17</v>
      </c>
      <c r="AH110" s="233">
        <v>7.618E-17</v>
      </c>
      <c r="AI110" s="227">
        <v>716.3</v>
      </c>
      <c r="AJ110" s="227">
        <v>953.8</v>
      </c>
      <c r="AK110" s="227">
        <v>1158</v>
      </c>
      <c r="AL110" s="234">
        <v>1328.9</v>
      </c>
      <c r="AM110" s="229">
        <f t="shared" si="22"/>
        <v>2.5554574424444639E-17</v>
      </c>
      <c r="AN110" s="229">
        <f t="shared" si="23"/>
        <v>1.6478032740184722E-17</v>
      </c>
      <c r="AO110" s="230">
        <f t="shared" si="24"/>
        <v>7.5981468211445604E-18</v>
      </c>
      <c r="AQ110" s="235">
        <v>840</v>
      </c>
      <c r="AR110" s="229">
        <f t="shared" si="25"/>
        <v>1.7175786516463621E-17</v>
      </c>
      <c r="AS110" s="229">
        <f t="shared" si="25"/>
        <v>1.1389391362768993E-17</v>
      </c>
      <c r="AT110" s="230">
        <f t="shared" si="25"/>
        <v>5.7140954793488111E-18</v>
      </c>
      <c r="AU110" s="236">
        <f t="shared" si="26"/>
        <v>700</v>
      </c>
    </row>
    <row r="111" spans="3:47" s="194" customFormat="1" ht="12.75" customHeight="1" x14ac:dyDescent="0.2">
      <c r="C111" s="195">
        <v>2004</v>
      </c>
      <c r="D111" s="196">
        <v>3</v>
      </c>
      <c r="E111" s="197">
        <f t="shared" si="18"/>
        <v>2004.25</v>
      </c>
      <c r="F111" s="198">
        <v>71.599999999999994</v>
      </c>
      <c r="G111" s="198">
        <v>48.6</v>
      </c>
      <c r="H111" s="199">
        <v>25.6</v>
      </c>
      <c r="J111" s="195">
        <v>2002</v>
      </c>
      <c r="K111" s="196">
        <v>3</v>
      </c>
      <c r="L111" s="197">
        <f t="shared" si="10"/>
        <v>2002.25</v>
      </c>
      <c r="M111" s="200">
        <v>193.97909090909093</v>
      </c>
      <c r="N111" s="200">
        <v>159.41510000000017</v>
      </c>
      <c r="O111" s="201">
        <v>128.72822727272569</v>
      </c>
      <c r="Q111" s="167">
        <v>850</v>
      </c>
      <c r="R111" s="214">
        <v>1.665E-18</v>
      </c>
      <c r="S111" s="214">
        <v>3.7039999999999997E-18</v>
      </c>
      <c r="T111" s="214">
        <v>8.2440000000000002E-18</v>
      </c>
      <c r="U111" s="215">
        <v>1.8770000000000001E-17</v>
      </c>
      <c r="V111" s="227">
        <v>631.5</v>
      </c>
      <c r="W111" s="227">
        <v>820.6</v>
      </c>
      <c r="X111" s="227">
        <v>976.4</v>
      </c>
      <c r="Y111" s="228">
        <v>1098.9000000000001</v>
      </c>
      <c r="Z111" s="229">
        <f t="shared" si="19"/>
        <v>8.1377839797062621E-18</v>
      </c>
      <c r="AA111" s="229">
        <f t="shared" si="20"/>
        <v>5.8716434580091636E-18</v>
      </c>
      <c r="AB111" s="230">
        <f t="shared" si="21"/>
        <v>3.6259081239476882E-18</v>
      </c>
      <c r="AD111" s="167">
        <v>850</v>
      </c>
      <c r="AE111" s="231">
        <v>2.5019999999999999E-18</v>
      </c>
      <c r="AF111" s="232">
        <v>7.2760000000000004E-18</v>
      </c>
      <c r="AG111" s="232">
        <v>2.3670000000000001E-17</v>
      </c>
      <c r="AH111" s="233">
        <v>6.9159999999999999E-17</v>
      </c>
      <c r="AI111" s="227">
        <v>716.3</v>
      </c>
      <c r="AJ111" s="227">
        <v>953.8</v>
      </c>
      <c r="AK111" s="227">
        <v>1158</v>
      </c>
      <c r="AL111" s="234">
        <v>1328.9</v>
      </c>
      <c r="AM111" s="229">
        <f t="shared" si="22"/>
        <v>2.3286452546983362E-17</v>
      </c>
      <c r="AN111" s="229">
        <f t="shared" si="23"/>
        <v>1.5103389174141458E-17</v>
      </c>
      <c r="AO111" s="230">
        <f t="shared" si="24"/>
        <v>7.0931600704886042E-18</v>
      </c>
      <c r="AQ111" s="235">
        <v>850</v>
      </c>
      <c r="AR111" s="229">
        <f t="shared" si="25"/>
        <v>1.5712118263344812E-17</v>
      </c>
      <c r="AS111" s="229">
        <f t="shared" si="25"/>
        <v>1.0487516316075311E-17</v>
      </c>
      <c r="AT111" s="230">
        <f t="shared" si="25"/>
        <v>5.3595340972181458E-18</v>
      </c>
      <c r="AU111" s="236">
        <f t="shared" si="26"/>
        <v>700</v>
      </c>
    </row>
    <row r="112" spans="3:47" s="194" customFormat="1" ht="12.75" customHeight="1" x14ac:dyDescent="0.2">
      <c r="C112" s="195">
        <v>2004</v>
      </c>
      <c r="D112" s="196">
        <v>4</v>
      </c>
      <c r="E112" s="197">
        <f t="shared" si="18"/>
        <v>2004.3333333333333</v>
      </c>
      <c r="F112" s="198">
        <v>69.099999999999994</v>
      </c>
      <c r="G112" s="198">
        <v>46.6</v>
      </c>
      <c r="H112" s="199">
        <v>24.1</v>
      </c>
      <c r="J112" s="195">
        <v>2002</v>
      </c>
      <c r="K112" s="196">
        <v>4</v>
      </c>
      <c r="L112" s="197">
        <f t="shared" si="10"/>
        <v>2002.3333333333333</v>
      </c>
      <c r="M112" s="200">
        <v>191.65702222222359</v>
      </c>
      <c r="N112" s="200">
        <v>157.46593333333499</v>
      </c>
      <c r="O112" s="201">
        <v>126.88789855072494</v>
      </c>
      <c r="Q112" s="167">
        <v>860</v>
      </c>
      <c r="R112" s="214">
        <v>1.5879999999999999E-18</v>
      </c>
      <c r="S112" s="214">
        <v>3.5120000000000003E-18</v>
      </c>
      <c r="T112" s="214">
        <v>7.6489999999999999E-18</v>
      </c>
      <c r="U112" s="215">
        <v>1.71E-17</v>
      </c>
      <c r="V112" s="227">
        <v>631.5</v>
      </c>
      <c r="W112" s="227">
        <v>820.6</v>
      </c>
      <c r="X112" s="227">
        <v>976.4</v>
      </c>
      <c r="Y112" s="228">
        <v>1098.9000000000001</v>
      </c>
      <c r="Z112" s="229">
        <f t="shared" si="19"/>
        <v>7.5522124061772703E-18</v>
      </c>
      <c r="AA112" s="229">
        <f t="shared" si="20"/>
        <v>5.4872292920228881E-18</v>
      </c>
      <c r="AB112" s="230">
        <f t="shared" si="21"/>
        <v>3.438312521076681E-18</v>
      </c>
      <c r="AD112" s="167">
        <v>860</v>
      </c>
      <c r="AE112" s="231">
        <v>2.3820000000000001E-18</v>
      </c>
      <c r="AF112" s="232">
        <v>6.8089999999999997E-18</v>
      </c>
      <c r="AG112" s="232">
        <v>2.1610000000000001E-17</v>
      </c>
      <c r="AH112" s="233">
        <v>6.286E-17</v>
      </c>
      <c r="AI112" s="227">
        <v>716.3</v>
      </c>
      <c r="AJ112" s="227">
        <v>953.8</v>
      </c>
      <c r="AK112" s="227">
        <v>1158</v>
      </c>
      <c r="AL112" s="234">
        <v>1328.9</v>
      </c>
      <c r="AM112" s="229">
        <f t="shared" si="22"/>
        <v>2.1263721736482904E-17</v>
      </c>
      <c r="AN112" s="229">
        <f t="shared" si="23"/>
        <v>1.3875804145813574E-17</v>
      </c>
      <c r="AO112" s="230">
        <f t="shared" si="24"/>
        <v>6.639449860086521E-18</v>
      </c>
      <c r="AQ112" s="235">
        <v>860</v>
      </c>
      <c r="AR112" s="229">
        <f t="shared" si="25"/>
        <v>1.4407967071330086E-17</v>
      </c>
      <c r="AS112" s="229">
        <f t="shared" si="25"/>
        <v>9.6815167189182313E-18</v>
      </c>
      <c r="AT112" s="230">
        <f t="shared" si="25"/>
        <v>5.0388811905816012E-18</v>
      </c>
      <c r="AU112" s="236">
        <f t="shared" si="26"/>
        <v>700</v>
      </c>
    </row>
    <row r="113" spans="3:47" s="194" customFormat="1" ht="12.75" customHeight="1" x14ac:dyDescent="0.2">
      <c r="C113" s="195">
        <v>2004</v>
      </c>
      <c r="D113" s="196">
        <v>5</v>
      </c>
      <c r="E113" s="197">
        <f t="shared" si="18"/>
        <v>2004.4166666666667</v>
      </c>
      <c r="F113" s="198">
        <v>66.599999999999994</v>
      </c>
      <c r="G113" s="198">
        <v>44.6</v>
      </c>
      <c r="H113" s="199">
        <v>22.6</v>
      </c>
      <c r="J113" s="195">
        <v>2002</v>
      </c>
      <c r="K113" s="196">
        <v>5</v>
      </c>
      <c r="L113" s="197">
        <f t="shared" si="10"/>
        <v>2002.4166666666667</v>
      </c>
      <c r="M113" s="200">
        <v>188.48924444444197</v>
      </c>
      <c r="N113" s="200">
        <v>155.51676666666449</v>
      </c>
      <c r="O113" s="201">
        <v>124.9810144927506</v>
      </c>
      <c r="Q113" s="167">
        <v>870</v>
      </c>
      <c r="R113" s="214">
        <v>1.515E-18</v>
      </c>
      <c r="S113" s="214">
        <v>3.335E-18</v>
      </c>
      <c r="T113" s="214">
        <v>7.1180000000000002E-18</v>
      </c>
      <c r="U113" s="215">
        <v>1.5619999999999999E-17</v>
      </c>
      <c r="V113" s="227">
        <v>631.5</v>
      </c>
      <c r="W113" s="227">
        <v>820.6</v>
      </c>
      <c r="X113" s="227">
        <v>976.4</v>
      </c>
      <c r="Y113" s="228">
        <v>1098.9000000000001</v>
      </c>
      <c r="Z113" s="229">
        <f t="shared" si="19"/>
        <v>7.0294944482882801E-18</v>
      </c>
      <c r="AA113" s="229">
        <f t="shared" si="20"/>
        <v>5.1412103968389133E-18</v>
      </c>
      <c r="AB113" s="230">
        <f t="shared" si="21"/>
        <v>3.2652956280455087E-18</v>
      </c>
      <c r="AD113" s="167">
        <v>870</v>
      </c>
      <c r="AE113" s="231">
        <v>2.269E-18</v>
      </c>
      <c r="AF113" s="232">
        <v>6.3880000000000002E-18</v>
      </c>
      <c r="AG113" s="232">
        <v>1.9780000000000001E-17</v>
      </c>
      <c r="AH113" s="233">
        <v>5.7209999999999997E-17</v>
      </c>
      <c r="AI113" s="227">
        <v>716.3</v>
      </c>
      <c r="AJ113" s="227">
        <v>953.8</v>
      </c>
      <c r="AK113" s="227">
        <v>1158</v>
      </c>
      <c r="AL113" s="234">
        <v>1328.9</v>
      </c>
      <c r="AM113" s="229">
        <f t="shared" si="22"/>
        <v>1.9466686135732657E-17</v>
      </c>
      <c r="AN113" s="229">
        <f t="shared" si="23"/>
        <v>1.2782070746620863E-17</v>
      </c>
      <c r="AO113" s="230">
        <f t="shared" si="24"/>
        <v>6.2302459845711272E-18</v>
      </c>
      <c r="AQ113" s="235">
        <v>870</v>
      </c>
      <c r="AR113" s="229">
        <f t="shared" si="25"/>
        <v>1.3248090292010469E-17</v>
      </c>
      <c r="AS113" s="229">
        <f t="shared" si="25"/>
        <v>8.9616405717298876E-18</v>
      </c>
      <c r="AT113" s="230">
        <f t="shared" si="25"/>
        <v>4.7477708063083178E-18</v>
      </c>
      <c r="AU113" s="236">
        <f t="shared" si="26"/>
        <v>700</v>
      </c>
    </row>
    <row r="114" spans="3:47" s="194" customFormat="1" ht="12.75" customHeight="1" x14ac:dyDescent="0.2">
      <c r="C114" s="195">
        <v>2004</v>
      </c>
      <c r="D114" s="196">
        <v>6</v>
      </c>
      <c r="E114" s="197">
        <f t="shared" si="18"/>
        <v>2004.5</v>
      </c>
      <c r="F114" s="198">
        <v>64.2</v>
      </c>
      <c r="G114" s="198">
        <v>42.7</v>
      </c>
      <c r="H114" s="199">
        <v>21.1</v>
      </c>
      <c r="J114" s="195">
        <v>2002</v>
      </c>
      <c r="K114" s="196">
        <v>6</v>
      </c>
      <c r="L114" s="197">
        <f t="shared" ref="L114:L177" si="27">J114+K114/12</f>
        <v>2002.5</v>
      </c>
      <c r="M114" s="200">
        <v>185.73400000000134</v>
      </c>
      <c r="N114" s="200">
        <v>153.56759999999929</v>
      </c>
      <c r="O114" s="201">
        <v>123.07413043478148</v>
      </c>
      <c r="Q114" s="167">
        <v>880</v>
      </c>
      <c r="R114" s="214">
        <v>1.446E-18</v>
      </c>
      <c r="S114" s="214">
        <v>3.1709999999999999E-18</v>
      </c>
      <c r="T114" s="214">
        <v>6.643E-18</v>
      </c>
      <c r="U114" s="215">
        <v>1.4309999999999999E-17</v>
      </c>
      <c r="V114" s="227">
        <v>631.5</v>
      </c>
      <c r="W114" s="227">
        <v>820.6</v>
      </c>
      <c r="X114" s="227">
        <v>976.4</v>
      </c>
      <c r="Y114" s="228">
        <v>1098.9000000000001</v>
      </c>
      <c r="Z114" s="229">
        <f t="shared" si="19"/>
        <v>6.5617704796343922E-18</v>
      </c>
      <c r="AA114" s="229">
        <f t="shared" si="20"/>
        <v>4.8287220454202232E-18</v>
      </c>
      <c r="AB114" s="230">
        <f t="shared" si="21"/>
        <v>3.1049340430651116E-18</v>
      </c>
      <c r="AD114" s="167">
        <v>880</v>
      </c>
      <c r="AE114" s="231">
        <v>2.1620000000000001E-18</v>
      </c>
      <c r="AF114" s="232">
        <v>6.0090000000000002E-18</v>
      </c>
      <c r="AG114" s="232">
        <v>1.8140000000000001E-17</v>
      </c>
      <c r="AH114" s="233">
        <v>5.2140000000000001E-17</v>
      </c>
      <c r="AI114" s="227">
        <v>716.3</v>
      </c>
      <c r="AJ114" s="227">
        <v>953.8</v>
      </c>
      <c r="AK114" s="227">
        <v>1158</v>
      </c>
      <c r="AL114" s="234">
        <v>1328.9</v>
      </c>
      <c r="AM114" s="229">
        <f t="shared" si="22"/>
        <v>1.7856187986303232E-17</v>
      </c>
      <c r="AN114" s="229">
        <f t="shared" si="23"/>
        <v>1.1801000614341226E-17</v>
      </c>
      <c r="AO114" s="230">
        <f t="shared" si="24"/>
        <v>5.8616633412588315E-18</v>
      </c>
      <c r="AQ114" s="235">
        <v>880</v>
      </c>
      <c r="AR114" s="229">
        <f t="shared" si="25"/>
        <v>1.2208979232968812E-17</v>
      </c>
      <c r="AS114" s="229">
        <f t="shared" si="25"/>
        <v>8.3148613298807251E-18</v>
      </c>
      <c r="AT114" s="230">
        <f t="shared" si="25"/>
        <v>4.4832986921619711E-18</v>
      </c>
      <c r="AU114" s="236">
        <f t="shared" si="26"/>
        <v>700</v>
      </c>
    </row>
    <row r="115" spans="3:47" s="194" customFormat="1" ht="12.75" customHeight="1" x14ac:dyDescent="0.2">
      <c r="C115" s="195">
        <v>2004</v>
      </c>
      <c r="D115" s="196">
        <v>7</v>
      </c>
      <c r="E115" s="197">
        <f t="shared" si="18"/>
        <v>2004.5833333333333</v>
      </c>
      <c r="F115" s="198">
        <v>61.9</v>
      </c>
      <c r="G115" s="198">
        <v>40.799999999999997</v>
      </c>
      <c r="H115" s="199">
        <v>19.7</v>
      </c>
      <c r="J115" s="195">
        <v>2002</v>
      </c>
      <c r="K115" s="196">
        <v>7</v>
      </c>
      <c r="L115" s="197">
        <f t="shared" si="27"/>
        <v>2002.5833333333333</v>
      </c>
      <c r="M115" s="200">
        <v>183.42566666667076</v>
      </c>
      <c r="N115" s="200">
        <v>151.64640740740825</v>
      </c>
      <c r="O115" s="201">
        <v>121.0660606060615</v>
      </c>
      <c r="Q115" s="167">
        <v>890</v>
      </c>
      <c r="R115" s="214">
        <v>1.382E-18</v>
      </c>
      <c r="S115" s="214">
        <v>3.0189999999999999E-18</v>
      </c>
      <c r="T115" s="214">
        <v>6.2170000000000001E-18</v>
      </c>
      <c r="U115" s="215">
        <v>1.3139999999999999E-17</v>
      </c>
      <c r="V115" s="227">
        <v>631.5</v>
      </c>
      <c r="W115" s="227">
        <v>820.6</v>
      </c>
      <c r="X115" s="227">
        <v>976.4</v>
      </c>
      <c r="Y115" s="228">
        <v>1098.9000000000001</v>
      </c>
      <c r="Z115" s="229">
        <f t="shared" si="19"/>
        <v>6.1421808738107108E-18</v>
      </c>
      <c r="AA115" s="229">
        <f t="shared" si="20"/>
        <v>4.5458995107298026E-18</v>
      </c>
      <c r="AB115" s="230">
        <f t="shared" si="21"/>
        <v>2.9563043643464275E-18</v>
      </c>
      <c r="AD115" s="167">
        <v>890</v>
      </c>
      <c r="AE115" s="231">
        <v>2.0619999999999999E-18</v>
      </c>
      <c r="AF115" s="232">
        <v>5.6640000000000001E-18</v>
      </c>
      <c r="AG115" s="232">
        <v>1.6680000000000001E-17</v>
      </c>
      <c r="AH115" s="233">
        <v>4.7570000000000002E-17</v>
      </c>
      <c r="AI115" s="227">
        <v>716.3</v>
      </c>
      <c r="AJ115" s="227">
        <v>953.8</v>
      </c>
      <c r="AK115" s="227">
        <v>1158</v>
      </c>
      <c r="AL115" s="234">
        <v>1328.9</v>
      </c>
      <c r="AM115" s="229">
        <f t="shared" si="22"/>
        <v>1.6422274079392992E-17</v>
      </c>
      <c r="AN115" s="229">
        <f t="shared" si="23"/>
        <v>1.0923638839962322E-17</v>
      </c>
      <c r="AO115" s="230">
        <f t="shared" si="24"/>
        <v>5.526046622098858E-18</v>
      </c>
      <c r="AQ115" s="235">
        <v>890</v>
      </c>
      <c r="AR115" s="229">
        <f t="shared" si="25"/>
        <v>1.1282227476601851E-17</v>
      </c>
      <c r="AS115" s="229">
        <f t="shared" si="25"/>
        <v>7.7347691753460618E-18</v>
      </c>
      <c r="AT115" s="230">
        <f t="shared" si="25"/>
        <v>4.2411754932226424E-18</v>
      </c>
      <c r="AU115" s="236">
        <f t="shared" si="26"/>
        <v>700</v>
      </c>
    </row>
    <row r="116" spans="3:47" s="194" customFormat="1" ht="12.75" customHeight="1" x14ac:dyDescent="0.2">
      <c r="C116" s="195">
        <v>2004</v>
      </c>
      <c r="D116" s="196">
        <v>8</v>
      </c>
      <c r="E116" s="197">
        <f t="shared" si="18"/>
        <v>2004.6666666666667</v>
      </c>
      <c r="F116" s="198">
        <v>59.5</v>
      </c>
      <c r="G116" s="198">
        <v>38.9</v>
      </c>
      <c r="H116" s="199">
        <v>18.3</v>
      </c>
      <c r="J116" s="195">
        <v>2002</v>
      </c>
      <c r="K116" s="196">
        <v>8</v>
      </c>
      <c r="L116" s="197">
        <f t="shared" si="27"/>
        <v>2002.6666666666667</v>
      </c>
      <c r="M116" s="200">
        <v>181.04040350877193</v>
      </c>
      <c r="N116" s="200">
        <v>149.75103703703431</v>
      </c>
      <c r="O116" s="201">
        <v>118.90621212120935</v>
      </c>
      <c r="Q116" s="167">
        <v>900</v>
      </c>
      <c r="R116" s="214">
        <v>1.3199999999999999E-18</v>
      </c>
      <c r="S116" s="214">
        <v>2.8770000000000002E-18</v>
      </c>
      <c r="T116" s="214">
        <v>5.8320000000000002E-18</v>
      </c>
      <c r="U116" s="215">
        <v>1.21E-17</v>
      </c>
      <c r="V116" s="227">
        <v>631.5</v>
      </c>
      <c r="W116" s="227">
        <v>820.6</v>
      </c>
      <c r="X116" s="227">
        <v>976.4</v>
      </c>
      <c r="Y116" s="228">
        <v>1098.9000000000001</v>
      </c>
      <c r="Z116" s="229">
        <f t="shared" si="19"/>
        <v>5.7628660044123363E-18</v>
      </c>
      <c r="AA116" s="229">
        <f t="shared" si="20"/>
        <v>4.287878065730634E-18</v>
      </c>
      <c r="AB116" s="230">
        <f t="shared" si="21"/>
        <v>2.8173682927839877E-18</v>
      </c>
      <c r="AD116" s="167">
        <v>900</v>
      </c>
      <c r="AE116" s="231">
        <v>1.967E-18</v>
      </c>
      <c r="AF116" s="232">
        <v>5.3510000000000003E-18</v>
      </c>
      <c r="AG116" s="232">
        <v>1.538E-17</v>
      </c>
      <c r="AH116" s="233">
        <v>4.3470000000000001E-17</v>
      </c>
      <c r="AI116" s="227">
        <v>716.3</v>
      </c>
      <c r="AJ116" s="227">
        <v>953.8</v>
      </c>
      <c r="AK116" s="227">
        <v>1158</v>
      </c>
      <c r="AL116" s="234">
        <v>1328.9</v>
      </c>
      <c r="AM116" s="229">
        <f t="shared" si="22"/>
        <v>1.5145365535787245E-17</v>
      </c>
      <c r="AN116" s="229">
        <f t="shared" si="23"/>
        <v>1.0139391242373105E-17</v>
      </c>
      <c r="AO116" s="230">
        <f t="shared" si="24"/>
        <v>5.2213958270912108E-18</v>
      </c>
      <c r="AQ116" s="235">
        <v>900</v>
      </c>
      <c r="AR116" s="229">
        <f t="shared" si="25"/>
        <v>1.0454115770099791E-17</v>
      </c>
      <c r="AS116" s="229">
        <f t="shared" si="25"/>
        <v>7.2136346540518691E-18</v>
      </c>
      <c r="AT116" s="230">
        <f t="shared" si="25"/>
        <v>4.0193820599375991E-18</v>
      </c>
      <c r="AU116" s="236">
        <f t="shared" si="26"/>
        <v>700</v>
      </c>
    </row>
    <row r="117" spans="3:47" s="194" customFormat="1" ht="12.75" customHeight="1" x14ac:dyDescent="0.2">
      <c r="C117" s="195">
        <v>2004</v>
      </c>
      <c r="D117" s="196">
        <v>9</v>
      </c>
      <c r="E117" s="197">
        <f t="shared" si="18"/>
        <v>2004.75</v>
      </c>
      <c r="F117" s="198">
        <v>57.3</v>
      </c>
      <c r="G117" s="198">
        <v>37.1</v>
      </c>
      <c r="H117" s="199">
        <v>17</v>
      </c>
      <c r="J117" s="195">
        <v>2002</v>
      </c>
      <c r="K117" s="196">
        <v>9</v>
      </c>
      <c r="L117" s="197">
        <f t="shared" si="27"/>
        <v>2002.75</v>
      </c>
      <c r="M117" s="200">
        <v>178.34742105263157</v>
      </c>
      <c r="N117" s="200">
        <v>147.85566666666554</v>
      </c>
      <c r="O117" s="201">
        <v>116.7463636363631</v>
      </c>
      <c r="Q117" s="167">
        <v>910</v>
      </c>
      <c r="R117" s="214">
        <v>1.2629999999999999E-18</v>
      </c>
      <c r="S117" s="214">
        <v>2.745E-18</v>
      </c>
      <c r="T117" s="214">
        <v>5.4849999999999997E-18</v>
      </c>
      <c r="U117" s="215">
        <v>1.117E-17</v>
      </c>
      <c r="V117" s="227">
        <v>631.5</v>
      </c>
      <c r="W117" s="227">
        <v>820.6</v>
      </c>
      <c r="X117" s="227">
        <v>976.4</v>
      </c>
      <c r="Y117" s="228">
        <v>1098.9000000000001</v>
      </c>
      <c r="Z117" s="229">
        <f t="shared" si="19"/>
        <v>5.4208960582368188E-18</v>
      </c>
      <c r="AA117" s="229">
        <f t="shared" si="20"/>
        <v>4.0532253469042087E-18</v>
      </c>
      <c r="AB117" s="230">
        <f t="shared" si="21"/>
        <v>2.6882407256942E-18</v>
      </c>
      <c r="AD117" s="167">
        <v>910</v>
      </c>
      <c r="AE117" s="231">
        <v>1.8779999999999999E-18</v>
      </c>
      <c r="AF117" s="232">
        <v>5.0649999999999996E-18</v>
      </c>
      <c r="AG117" s="232">
        <v>1.4210000000000001E-17</v>
      </c>
      <c r="AH117" s="233">
        <v>3.9780000000000002E-17</v>
      </c>
      <c r="AI117" s="227">
        <v>716.3</v>
      </c>
      <c r="AJ117" s="227">
        <v>953.8</v>
      </c>
      <c r="AK117" s="227">
        <v>1158</v>
      </c>
      <c r="AL117" s="234">
        <v>1328.9</v>
      </c>
      <c r="AM117" s="229">
        <f t="shared" si="22"/>
        <v>1.3996047245465588E-17</v>
      </c>
      <c r="AN117" s="229">
        <f t="shared" si="23"/>
        <v>9.4313214589193391E-18</v>
      </c>
      <c r="AO117" s="230">
        <f t="shared" si="24"/>
        <v>4.9429407508687013E-18</v>
      </c>
      <c r="AQ117" s="235">
        <v>910</v>
      </c>
      <c r="AR117" s="229">
        <f t="shared" si="25"/>
        <v>9.7084716518512034E-18</v>
      </c>
      <c r="AS117" s="229">
        <f t="shared" si="25"/>
        <v>6.7422734029117743E-18</v>
      </c>
      <c r="AT117" s="230">
        <f t="shared" si="25"/>
        <v>3.8155907382814507E-18</v>
      </c>
      <c r="AU117" s="236">
        <f t="shared" si="26"/>
        <v>700</v>
      </c>
    </row>
    <row r="118" spans="3:47" s="194" customFormat="1" ht="12.75" customHeight="1" x14ac:dyDescent="0.2">
      <c r="C118" s="195">
        <v>2004</v>
      </c>
      <c r="D118" s="196">
        <v>10</v>
      </c>
      <c r="E118" s="197">
        <f t="shared" si="18"/>
        <v>2004.8333333333333</v>
      </c>
      <c r="F118" s="198">
        <v>55</v>
      </c>
      <c r="G118" s="198">
        <v>35.4</v>
      </c>
      <c r="H118" s="199">
        <v>15.8</v>
      </c>
      <c r="J118" s="195">
        <v>2002</v>
      </c>
      <c r="K118" s="196">
        <v>10</v>
      </c>
      <c r="L118" s="197">
        <f t="shared" si="27"/>
        <v>2002.8333333333333</v>
      </c>
      <c r="M118" s="200">
        <v>175.65443859649122</v>
      </c>
      <c r="N118" s="200">
        <v>145.80875925926014</v>
      </c>
      <c r="O118" s="201">
        <v>114.83905128205249</v>
      </c>
      <c r="Q118" s="167">
        <v>920</v>
      </c>
      <c r="R118" s="214">
        <v>1.208E-18</v>
      </c>
      <c r="S118" s="214">
        <v>2.6210000000000002E-18</v>
      </c>
      <c r="T118" s="214">
        <v>5.1700000000000002E-18</v>
      </c>
      <c r="U118" s="215">
        <v>1.034E-17</v>
      </c>
      <c r="V118" s="227">
        <v>631.5</v>
      </c>
      <c r="W118" s="227">
        <v>820.6</v>
      </c>
      <c r="X118" s="227">
        <v>976.4</v>
      </c>
      <c r="Y118" s="228">
        <v>1098.9000000000001</v>
      </c>
      <c r="Z118" s="229">
        <f t="shared" si="19"/>
        <v>5.1103646176808953E-18</v>
      </c>
      <c r="AA118" s="229">
        <f t="shared" si="20"/>
        <v>3.8380315362258501E-18</v>
      </c>
      <c r="AB118" s="230">
        <f t="shared" si="21"/>
        <v>2.5668833639715959E-18</v>
      </c>
      <c r="AD118" s="167">
        <v>920</v>
      </c>
      <c r="AE118" s="231">
        <v>1.793E-18</v>
      </c>
      <c r="AF118" s="232">
        <v>4.804E-18</v>
      </c>
      <c r="AG118" s="232">
        <v>1.3159999999999999E-17</v>
      </c>
      <c r="AH118" s="233">
        <v>3.6449999999999999E-17</v>
      </c>
      <c r="AI118" s="227">
        <v>716.3</v>
      </c>
      <c r="AJ118" s="227">
        <v>953.8</v>
      </c>
      <c r="AK118" s="227">
        <v>1158</v>
      </c>
      <c r="AL118" s="234">
        <v>1328.9</v>
      </c>
      <c r="AM118" s="229">
        <f t="shared" si="22"/>
        <v>1.2964506373221481E-17</v>
      </c>
      <c r="AN118" s="229">
        <f t="shared" si="23"/>
        <v>8.7936098535516681E-18</v>
      </c>
      <c r="AO118" s="230">
        <f t="shared" si="24"/>
        <v>4.6886813934313337E-18</v>
      </c>
      <c r="AQ118" s="235">
        <v>920</v>
      </c>
      <c r="AR118" s="229">
        <f t="shared" si="25"/>
        <v>9.037435495451189E-18</v>
      </c>
      <c r="AS118" s="229">
        <f t="shared" si="25"/>
        <v>6.3158206948887591E-18</v>
      </c>
      <c r="AT118" s="230">
        <f t="shared" si="25"/>
        <v>3.6277823787014648E-18</v>
      </c>
      <c r="AU118" s="236">
        <f t="shared" si="26"/>
        <v>700</v>
      </c>
    </row>
    <row r="119" spans="3:47" s="194" customFormat="1" ht="12.75" customHeight="1" x14ac:dyDescent="0.2">
      <c r="C119" s="195">
        <v>2004</v>
      </c>
      <c r="D119" s="196">
        <v>11</v>
      </c>
      <c r="E119" s="197">
        <f t="shared" si="18"/>
        <v>2004.9166666666667</v>
      </c>
      <c r="F119" s="198">
        <v>52.9</v>
      </c>
      <c r="G119" s="198">
        <v>33.700000000000003</v>
      </c>
      <c r="H119" s="199">
        <v>14.5</v>
      </c>
      <c r="J119" s="195">
        <v>2002</v>
      </c>
      <c r="K119" s="196">
        <v>11</v>
      </c>
      <c r="L119" s="197">
        <f t="shared" si="27"/>
        <v>2002.9166666666667</v>
      </c>
      <c r="M119" s="200">
        <v>172.07639999999512</v>
      </c>
      <c r="N119" s="200">
        <v>143.37218518518247</v>
      </c>
      <c r="O119" s="201">
        <v>113.011487179485</v>
      </c>
      <c r="Q119" s="167">
        <v>930</v>
      </c>
      <c r="R119" s="214">
        <v>1.1560000000000001E-18</v>
      </c>
      <c r="S119" s="214">
        <v>2.5050000000000002E-18</v>
      </c>
      <c r="T119" s="214">
        <v>4.8840000000000004E-18</v>
      </c>
      <c r="U119" s="215">
        <v>9.5960000000000004E-18</v>
      </c>
      <c r="V119" s="227">
        <v>631.5</v>
      </c>
      <c r="W119" s="227">
        <v>820.6</v>
      </c>
      <c r="X119" s="227">
        <v>976.4</v>
      </c>
      <c r="Y119" s="228">
        <v>1098.9000000000001</v>
      </c>
      <c r="Z119" s="229">
        <f t="shared" si="19"/>
        <v>4.8283418695421142E-18</v>
      </c>
      <c r="AA119" s="229">
        <f t="shared" si="20"/>
        <v>3.6408642701770487E-18</v>
      </c>
      <c r="AB119" s="230">
        <f t="shared" si="21"/>
        <v>2.4533345067216438E-18</v>
      </c>
      <c r="AD119" s="167">
        <v>930</v>
      </c>
      <c r="AE119" s="231">
        <v>1.7130000000000001E-18</v>
      </c>
      <c r="AF119" s="232">
        <v>4.5630000000000003E-18</v>
      </c>
      <c r="AG119" s="232">
        <v>1.222E-17</v>
      </c>
      <c r="AH119" s="233">
        <v>3.345E-17</v>
      </c>
      <c r="AI119" s="227">
        <v>716.3</v>
      </c>
      <c r="AJ119" s="227">
        <v>953.8</v>
      </c>
      <c r="AK119" s="227">
        <v>1158</v>
      </c>
      <c r="AL119" s="234">
        <v>1328.9</v>
      </c>
      <c r="AM119" s="229">
        <f t="shared" si="22"/>
        <v>1.2040859897050848E-17</v>
      </c>
      <c r="AN119" s="229">
        <f t="shared" si="23"/>
        <v>8.2188691537392436E-18</v>
      </c>
      <c r="AO119" s="230">
        <f t="shared" si="24"/>
        <v>4.4538475494119229E-18</v>
      </c>
      <c r="AQ119" s="235">
        <v>930</v>
      </c>
      <c r="AR119" s="229">
        <f t="shared" si="25"/>
        <v>8.4346008832964809E-18</v>
      </c>
      <c r="AS119" s="229">
        <f t="shared" si="25"/>
        <v>5.9298667119581458E-18</v>
      </c>
      <c r="AT119" s="230">
        <f t="shared" si="25"/>
        <v>3.4535910280667832E-18</v>
      </c>
      <c r="AU119" s="236">
        <f t="shared" si="26"/>
        <v>700</v>
      </c>
    </row>
    <row r="120" spans="3:47" s="194" customFormat="1" ht="12.75" customHeight="1" x14ac:dyDescent="0.2">
      <c r="C120" s="195">
        <v>2004</v>
      </c>
      <c r="D120" s="196">
        <v>12</v>
      </c>
      <c r="E120" s="197">
        <f t="shared" si="18"/>
        <v>2005</v>
      </c>
      <c r="F120" s="198">
        <v>50.7</v>
      </c>
      <c r="G120" s="198">
        <v>32.1</v>
      </c>
      <c r="H120" s="199">
        <v>13.4</v>
      </c>
      <c r="J120" s="195">
        <v>2002</v>
      </c>
      <c r="K120" s="196">
        <v>12</v>
      </c>
      <c r="L120" s="197">
        <f t="shared" si="27"/>
        <v>2003</v>
      </c>
      <c r="M120" s="200">
        <v>168.42135714285786</v>
      </c>
      <c r="N120" s="200">
        <v>140.90484210526355</v>
      </c>
      <c r="O120" s="201">
        <v>111.1839230769225</v>
      </c>
      <c r="Q120" s="167">
        <v>940</v>
      </c>
      <c r="R120" s="214">
        <v>1.108E-18</v>
      </c>
      <c r="S120" s="214">
        <v>2.395E-18</v>
      </c>
      <c r="T120" s="214">
        <v>4.6219999999999997E-18</v>
      </c>
      <c r="U120" s="215">
        <v>8.9280000000000006E-18</v>
      </c>
      <c r="V120" s="227">
        <v>631.5</v>
      </c>
      <c r="W120" s="227">
        <v>820.6</v>
      </c>
      <c r="X120" s="227">
        <v>976.4</v>
      </c>
      <c r="Y120" s="228">
        <v>1098.9000000000001</v>
      </c>
      <c r="Z120" s="229">
        <f t="shared" si="19"/>
        <v>4.5698980006180271E-18</v>
      </c>
      <c r="AA120" s="229">
        <f t="shared" si="20"/>
        <v>3.4582911852392963E-18</v>
      </c>
      <c r="AB120" s="230">
        <f t="shared" si="21"/>
        <v>2.3457090512607525E-18</v>
      </c>
      <c r="AD120" s="167">
        <v>940</v>
      </c>
      <c r="AE120" s="231">
        <v>1.6380000000000001E-18</v>
      </c>
      <c r="AF120" s="232">
        <v>4.3410000000000002E-18</v>
      </c>
      <c r="AG120" s="232">
        <v>1.137E-17</v>
      </c>
      <c r="AH120" s="233">
        <v>3.075E-17</v>
      </c>
      <c r="AI120" s="227">
        <v>716.3</v>
      </c>
      <c r="AJ120" s="227">
        <v>953.8</v>
      </c>
      <c r="AK120" s="227">
        <v>1158</v>
      </c>
      <c r="AL120" s="234">
        <v>1328.9</v>
      </c>
      <c r="AM120" s="229">
        <f t="shared" si="22"/>
        <v>1.1205552333338177E-17</v>
      </c>
      <c r="AN120" s="229">
        <f t="shared" si="23"/>
        <v>7.6970277238648486E-18</v>
      </c>
      <c r="AO120" s="230">
        <f t="shared" si="24"/>
        <v>4.2374775179159404E-18</v>
      </c>
      <c r="AQ120" s="235">
        <v>940</v>
      </c>
      <c r="AR120" s="229">
        <f t="shared" si="25"/>
        <v>7.8877251669781017E-18</v>
      </c>
      <c r="AS120" s="229">
        <f t="shared" si="25"/>
        <v>5.5776594545520728E-18</v>
      </c>
      <c r="AT120" s="230">
        <f t="shared" si="25"/>
        <v>3.2915932845883464E-18</v>
      </c>
      <c r="AU120" s="236">
        <f t="shared" si="26"/>
        <v>700</v>
      </c>
    </row>
    <row r="121" spans="3:47" s="194" customFormat="1" ht="12.75" customHeight="1" x14ac:dyDescent="0.2">
      <c r="C121" s="195">
        <v>2005</v>
      </c>
      <c r="D121" s="196">
        <v>1</v>
      </c>
      <c r="E121" s="197">
        <f t="shared" si="18"/>
        <v>2005.0833333333333</v>
      </c>
      <c r="F121" s="198">
        <v>48.7</v>
      </c>
      <c r="G121" s="198">
        <v>30.5</v>
      </c>
      <c r="H121" s="199">
        <v>12.3</v>
      </c>
      <c r="J121" s="195">
        <v>2003</v>
      </c>
      <c r="K121" s="196">
        <v>1</v>
      </c>
      <c r="L121" s="197">
        <f t="shared" si="27"/>
        <v>2003.0833333333333</v>
      </c>
      <c r="M121" s="200">
        <v>164.76600000000664</v>
      </c>
      <c r="N121" s="200">
        <v>138.21185964912641</v>
      </c>
      <c r="O121" s="201">
        <v>109.39987654321082</v>
      </c>
      <c r="Q121" s="167">
        <v>950</v>
      </c>
      <c r="R121" s="214">
        <v>1.061E-18</v>
      </c>
      <c r="S121" s="214">
        <v>2.2919999999999998E-18</v>
      </c>
      <c r="T121" s="214">
        <v>4.3829999999999997E-18</v>
      </c>
      <c r="U121" s="215">
        <v>8.3270000000000005E-18</v>
      </c>
      <c r="V121" s="227">
        <v>631.5</v>
      </c>
      <c r="W121" s="227">
        <v>820.6</v>
      </c>
      <c r="X121" s="227">
        <v>976.4</v>
      </c>
      <c r="Y121" s="228">
        <v>1098.9000000000001</v>
      </c>
      <c r="Z121" s="229">
        <f t="shared" si="19"/>
        <v>4.3340798021070032E-18</v>
      </c>
      <c r="AA121" s="229">
        <f t="shared" si="20"/>
        <v>3.2903573724002554E-18</v>
      </c>
      <c r="AB121" s="230">
        <f t="shared" si="21"/>
        <v>2.2448538011670446E-18</v>
      </c>
      <c r="AD121" s="167">
        <v>950</v>
      </c>
      <c r="AE121" s="231">
        <v>1.566E-18</v>
      </c>
      <c r="AF121" s="232">
        <v>4.1360000000000002E-18</v>
      </c>
      <c r="AG121" s="232">
        <v>1.0600000000000001E-17</v>
      </c>
      <c r="AH121" s="233">
        <v>2.8309999999999998E-17</v>
      </c>
      <c r="AI121" s="227">
        <v>716.3</v>
      </c>
      <c r="AJ121" s="227">
        <v>953.8</v>
      </c>
      <c r="AK121" s="227">
        <v>1158</v>
      </c>
      <c r="AL121" s="234">
        <v>1328.9</v>
      </c>
      <c r="AM121" s="229">
        <f t="shared" si="22"/>
        <v>1.0448770846876933E-17</v>
      </c>
      <c r="AN121" s="229">
        <f t="shared" si="23"/>
        <v>7.2222659278791253E-18</v>
      </c>
      <c r="AO121" s="230">
        <f t="shared" si="24"/>
        <v>4.0375712989433832E-18</v>
      </c>
      <c r="AQ121" s="235">
        <v>950</v>
      </c>
      <c r="AR121" s="229">
        <f t="shared" si="25"/>
        <v>7.3914253244919683E-18</v>
      </c>
      <c r="AS121" s="229">
        <f t="shared" si="25"/>
        <v>5.2563116501396899E-18</v>
      </c>
      <c r="AT121" s="230">
        <f t="shared" si="25"/>
        <v>3.1412125500552139E-18</v>
      </c>
      <c r="AU121" s="236">
        <f t="shared" si="26"/>
        <v>700</v>
      </c>
    </row>
    <row r="122" spans="3:47" s="194" customFormat="1" ht="12.75" customHeight="1" x14ac:dyDescent="0.2">
      <c r="C122" s="195">
        <v>2005</v>
      </c>
      <c r="D122" s="196">
        <v>2</v>
      </c>
      <c r="E122" s="197">
        <f t="shared" si="18"/>
        <v>2005.1666666666667</v>
      </c>
      <c r="F122" s="198">
        <v>46.7</v>
      </c>
      <c r="G122" s="198">
        <v>28.9</v>
      </c>
      <c r="H122" s="199">
        <v>11.2</v>
      </c>
      <c r="J122" s="195">
        <v>2003</v>
      </c>
      <c r="K122" s="196">
        <v>2</v>
      </c>
      <c r="L122" s="197">
        <f t="shared" si="27"/>
        <v>2003.1666666666667</v>
      </c>
      <c r="M122" s="200">
        <v>161.74015942028984</v>
      </c>
      <c r="N122" s="200">
        <v>135.51887719298193</v>
      </c>
      <c r="O122" s="201">
        <v>107.64030864197294</v>
      </c>
      <c r="Q122" s="167">
        <v>960</v>
      </c>
      <c r="R122" s="214">
        <v>1.0180000000000001E-18</v>
      </c>
      <c r="S122" s="214">
        <v>2.1949999999999999E-18</v>
      </c>
      <c r="T122" s="214">
        <v>4.1630000000000001E-18</v>
      </c>
      <c r="U122" s="215">
        <v>7.7849999999999998E-18</v>
      </c>
      <c r="V122" s="227">
        <v>631.5</v>
      </c>
      <c r="W122" s="227">
        <v>820.6</v>
      </c>
      <c r="X122" s="227">
        <v>976.4</v>
      </c>
      <c r="Y122" s="228">
        <v>1098.9000000000001</v>
      </c>
      <c r="Z122" s="229">
        <f t="shared" si="19"/>
        <v>4.1169574608065912E-18</v>
      </c>
      <c r="AA122" s="229">
        <f t="shared" si="20"/>
        <v>3.1346304681414171E-18</v>
      </c>
      <c r="AB122" s="230">
        <f t="shared" si="21"/>
        <v>2.1499219528623974E-18</v>
      </c>
      <c r="AD122" s="167">
        <v>960</v>
      </c>
      <c r="AE122" s="231">
        <v>1.498E-18</v>
      </c>
      <c r="AF122" s="232">
        <v>3.9459999999999996E-18</v>
      </c>
      <c r="AG122" s="232">
        <v>9.9100000000000004E-18</v>
      </c>
      <c r="AH122" s="233">
        <v>2.6100000000000001E-17</v>
      </c>
      <c r="AI122" s="227">
        <v>716.3</v>
      </c>
      <c r="AJ122" s="227">
        <v>953.8</v>
      </c>
      <c r="AK122" s="227">
        <v>1158</v>
      </c>
      <c r="AL122" s="234">
        <v>1328.9</v>
      </c>
      <c r="AM122" s="229">
        <f t="shared" si="22"/>
        <v>9.7704686464687562E-18</v>
      </c>
      <c r="AN122" s="229">
        <f t="shared" si="23"/>
        <v>6.7935386747944164E-18</v>
      </c>
      <c r="AO122" s="230">
        <f t="shared" si="24"/>
        <v>3.8522437898106622E-18</v>
      </c>
      <c r="AQ122" s="235">
        <v>960</v>
      </c>
      <c r="AR122" s="229">
        <f t="shared" si="25"/>
        <v>6.9437130536376737E-18</v>
      </c>
      <c r="AS122" s="229">
        <f t="shared" si="25"/>
        <v>4.9640845714679171E-18</v>
      </c>
      <c r="AT122" s="230">
        <f t="shared" si="25"/>
        <v>3.0010828713365298E-18</v>
      </c>
      <c r="AU122" s="236">
        <f t="shared" si="26"/>
        <v>700</v>
      </c>
    </row>
    <row r="123" spans="3:47" s="194" customFormat="1" ht="12.75" customHeight="1" x14ac:dyDescent="0.2">
      <c r="C123" s="195">
        <v>2005</v>
      </c>
      <c r="D123" s="196">
        <v>3</v>
      </c>
      <c r="E123" s="197">
        <f t="shared" si="18"/>
        <v>2005.25</v>
      </c>
      <c r="F123" s="198">
        <v>44.7</v>
      </c>
      <c r="G123" s="198">
        <v>27.4</v>
      </c>
      <c r="H123" s="199">
        <v>10.199999999999999</v>
      </c>
      <c r="J123" s="195">
        <v>2003</v>
      </c>
      <c r="K123" s="196">
        <v>3</v>
      </c>
      <c r="L123" s="197">
        <f t="shared" si="27"/>
        <v>2003.25</v>
      </c>
      <c r="M123" s="200">
        <v>159.51552173913043</v>
      </c>
      <c r="N123" s="200">
        <v>133.149</v>
      </c>
      <c r="O123" s="201">
        <v>105.88074074073985</v>
      </c>
      <c r="Q123" s="167">
        <v>970</v>
      </c>
      <c r="R123" s="214">
        <v>9.7629999999999996E-19</v>
      </c>
      <c r="S123" s="214">
        <v>2.1029999999999999E-18</v>
      </c>
      <c r="T123" s="214">
        <v>3.9599999999999997E-18</v>
      </c>
      <c r="U123" s="215">
        <v>7.2950000000000001E-18</v>
      </c>
      <c r="V123" s="227">
        <v>631.5</v>
      </c>
      <c r="W123" s="227">
        <v>820.6</v>
      </c>
      <c r="X123" s="227">
        <v>976.4</v>
      </c>
      <c r="Y123" s="228">
        <v>1098.9000000000001</v>
      </c>
      <c r="Z123" s="229">
        <f t="shared" si="19"/>
        <v>3.9165543723159749E-18</v>
      </c>
      <c r="AA123" s="229">
        <f t="shared" si="20"/>
        <v>2.9896330179566112E-18</v>
      </c>
      <c r="AB123" s="230">
        <f t="shared" si="21"/>
        <v>2.0598483978675135E-18</v>
      </c>
      <c r="AD123" s="167">
        <v>970</v>
      </c>
      <c r="AE123" s="231">
        <v>1.433E-18</v>
      </c>
      <c r="AF123" s="232">
        <v>3.7689999999999997E-18</v>
      </c>
      <c r="AG123" s="232">
        <v>9.2830000000000006E-18</v>
      </c>
      <c r="AH123" s="233">
        <v>2.41E-17</v>
      </c>
      <c r="AI123" s="227">
        <v>716.3</v>
      </c>
      <c r="AJ123" s="227">
        <v>953.8</v>
      </c>
      <c r="AK123" s="227">
        <v>1158</v>
      </c>
      <c r="AL123" s="234">
        <v>1328.9</v>
      </c>
      <c r="AM123" s="229">
        <f t="shared" si="22"/>
        <v>9.1539966661013953E-18</v>
      </c>
      <c r="AN123" s="229">
        <f t="shared" si="23"/>
        <v>6.4016841470181778E-18</v>
      </c>
      <c r="AO123" s="230">
        <f t="shared" si="24"/>
        <v>3.6795332896232467E-18</v>
      </c>
      <c r="AQ123" s="235">
        <v>970</v>
      </c>
      <c r="AR123" s="229">
        <f t="shared" si="25"/>
        <v>6.5352755192086851E-18</v>
      </c>
      <c r="AS123" s="229">
        <f t="shared" si="25"/>
        <v>4.6956585824873945E-18</v>
      </c>
      <c r="AT123" s="230">
        <f t="shared" si="25"/>
        <v>2.8696908437453801E-18</v>
      </c>
      <c r="AU123" s="236">
        <f t="shared" si="26"/>
        <v>700</v>
      </c>
    </row>
    <row r="124" spans="3:47" s="194" customFormat="1" ht="12.75" customHeight="1" x14ac:dyDescent="0.2">
      <c r="C124" s="195">
        <v>2005</v>
      </c>
      <c r="D124" s="196">
        <v>4</v>
      </c>
      <c r="E124" s="197">
        <f t="shared" si="18"/>
        <v>2005.3333333333333</v>
      </c>
      <c r="F124" s="198">
        <v>42.8</v>
      </c>
      <c r="G124" s="198">
        <v>26</v>
      </c>
      <c r="H124" s="199">
        <v>9.1999999999999993</v>
      </c>
      <c r="J124" s="195">
        <v>2003</v>
      </c>
      <c r="K124" s="196">
        <v>4</v>
      </c>
      <c r="L124" s="197">
        <f t="shared" si="27"/>
        <v>2003.3333333333333</v>
      </c>
      <c r="M124" s="200">
        <v>157.29088405797103</v>
      </c>
      <c r="N124" s="200">
        <v>130.84066666666666</v>
      </c>
      <c r="O124" s="201">
        <v>104.01277777777881</v>
      </c>
      <c r="Q124" s="167">
        <v>980</v>
      </c>
      <c r="R124" s="214">
        <v>9.3710000000000001E-19</v>
      </c>
      <c r="S124" s="214">
        <v>2.0159999999999999E-18</v>
      </c>
      <c r="T124" s="214">
        <v>3.7729999999999999E-18</v>
      </c>
      <c r="U124" s="215">
        <v>6.8520000000000002E-18</v>
      </c>
      <c r="V124" s="227">
        <v>631.5</v>
      </c>
      <c r="W124" s="227">
        <v>820.6</v>
      </c>
      <c r="X124" s="227">
        <v>976.4</v>
      </c>
      <c r="Y124" s="228">
        <v>1098.9000000000001</v>
      </c>
      <c r="Z124" s="229">
        <f t="shared" si="19"/>
        <v>3.7318939322343399E-18</v>
      </c>
      <c r="AA124" s="229">
        <f t="shared" si="20"/>
        <v>2.8548875673396695E-18</v>
      </c>
      <c r="AB124" s="230">
        <f t="shared" si="21"/>
        <v>1.9746790951089559E-18</v>
      </c>
      <c r="AD124" s="167">
        <v>980</v>
      </c>
      <c r="AE124" s="231">
        <v>1.3720000000000001E-18</v>
      </c>
      <c r="AF124" s="232">
        <v>3.6040000000000002E-18</v>
      </c>
      <c r="AG124" s="232">
        <v>8.7150000000000002E-18</v>
      </c>
      <c r="AH124" s="233">
        <v>2.2290000000000001E-17</v>
      </c>
      <c r="AI124" s="227">
        <v>716.3</v>
      </c>
      <c r="AJ124" s="227">
        <v>953.8</v>
      </c>
      <c r="AK124" s="227">
        <v>1158</v>
      </c>
      <c r="AL124" s="234">
        <v>1328.9</v>
      </c>
      <c r="AM124" s="229">
        <f t="shared" si="22"/>
        <v>8.5954250925724018E-18</v>
      </c>
      <c r="AN124" s="229">
        <f t="shared" si="23"/>
        <v>6.0442699810319014E-18</v>
      </c>
      <c r="AO124" s="230">
        <f t="shared" si="24"/>
        <v>3.5185163965920749E-18</v>
      </c>
      <c r="AQ124" s="235">
        <v>980</v>
      </c>
      <c r="AR124" s="229">
        <f t="shared" si="25"/>
        <v>6.1636595124033705E-18</v>
      </c>
      <c r="AS124" s="229">
        <f t="shared" si="25"/>
        <v>4.4495787741857856E-18</v>
      </c>
      <c r="AT124" s="230">
        <f t="shared" si="25"/>
        <v>2.7465977458505154E-18</v>
      </c>
      <c r="AU124" s="236">
        <f t="shared" si="26"/>
        <v>700</v>
      </c>
    </row>
    <row r="125" spans="3:47" s="194" customFormat="1" ht="12.75" customHeight="1" x14ac:dyDescent="0.2">
      <c r="C125" s="195">
        <v>2005</v>
      </c>
      <c r="D125" s="196">
        <v>5</v>
      </c>
      <c r="E125" s="197">
        <f t="shared" si="18"/>
        <v>2005.4166666666667</v>
      </c>
      <c r="F125" s="198">
        <v>41</v>
      </c>
      <c r="G125" s="198">
        <v>24.6</v>
      </c>
      <c r="H125" s="199">
        <v>8.1999999999999993</v>
      </c>
      <c r="J125" s="195">
        <v>2003</v>
      </c>
      <c r="K125" s="196">
        <v>5</v>
      </c>
      <c r="L125" s="197">
        <f t="shared" si="27"/>
        <v>2003.4166666666667</v>
      </c>
      <c r="M125" s="200">
        <v>153.86775757575231</v>
      </c>
      <c r="N125" s="200">
        <v>128.31668421052078</v>
      </c>
      <c r="O125" s="201">
        <v>101.98222222222027</v>
      </c>
      <c r="Q125" s="167">
        <v>990</v>
      </c>
      <c r="R125" s="214">
        <v>8.9989999999999993E-19</v>
      </c>
      <c r="S125" s="214">
        <v>1.933E-18</v>
      </c>
      <c r="T125" s="214">
        <v>3.5989999999999999E-18</v>
      </c>
      <c r="U125" s="215">
        <v>6.4490000000000001E-18</v>
      </c>
      <c r="V125" s="227">
        <v>631.5</v>
      </c>
      <c r="W125" s="227">
        <v>820.6</v>
      </c>
      <c r="X125" s="227">
        <v>976.4</v>
      </c>
      <c r="Y125" s="228">
        <v>1098.9000000000001</v>
      </c>
      <c r="Z125" s="229">
        <f t="shared" si="19"/>
        <v>3.560022931760051E-18</v>
      </c>
      <c r="AA125" s="229">
        <f t="shared" si="20"/>
        <v>2.7284392072782525E-18</v>
      </c>
      <c r="AB125" s="230">
        <f t="shared" si="21"/>
        <v>1.8934331941394587E-18</v>
      </c>
      <c r="AD125" s="167">
        <v>990</v>
      </c>
      <c r="AE125" s="231">
        <v>1.3140000000000001E-18</v>
      </c>
      <c r="AF125" s="232">
        <v>3.4489999999999999E-18</v>
      </c>
      <c r="AG125" s="232">
        <v>8.1980000000000006E-18</v>
      </c>
      <c r="AH125" s="233">
        <v>2.0659999999999999E-17</v>
      </c>
      <c r="AI125" s="227">
        <v>716.3</v>
      </c>
      <c r="AJ125" s="227">
        <v>953.8</v>
      </c>
      <c r="AK125" s="227">
        <v>1158</v>
      </c>
      <c r="AL125" s="234">
        <v>1328.9</v>
      </c>
      <c r="AM125" s="229">
        <f t="shared" si="22"/>
        <v>8.0868942994768812E-18</v>
      </c>
      <c r="AN125" s="229">
        <f t="shared" si="23"/>
        <v>5.7164314497985721E-18</v>
      </c>
      <c r="AO125" s="230">
        <f t="shared" si="24"/>
        <v>3.367231409822616E-18</v>
      </c>
      <c r="AQ125" s="235">
        <v>990</v>
      </c>
      <c r="AR125" s="229">
        <f t="shared" si="25"/>
        <v>5.8234586156184657E-18</v>
      </c>
      <c r="AS125" s="229">
        <f t="shared" si="25"/>
        <v>4.2224353285384125E-18</v>
      </c>
      <c r="AT125" s="230">
        <f t="shared" si="25"/>
        <v>2.6303323019810374E-18</v>
      </c>
      <c r="AU125" s="236">
        <f t="shared" si="26"/>
        <v>700</v>
      </c>
    </row>
    <row r="126" spans="3:47" s="194" customFormat="1" ht="12.75" customHeight="1" thickBot="1" x14ac:dyDescent="0.25">
      <c r="C126" s="195">
        <v>2005</v>
      </c>
      <c r="D126" s="196">
        <v>6</v>
      </c>
      <c r="E126" s="197">
        <f t="shared" si="18"/>
        <v>2005.5</v>
      </c>
      <c r="F126" s="198">
        <v>39.200000000000003</v>
      </c>
      <c r="G126" s="198">
        <v>23.3</v>
      </c>
      <c r="H126" s="199">
        <v>7.4</v>
      </c>
      <c r="J126" s="195">
        <v>2003</v>
      </c>
      <c r="K126" s="196">
        <v>6</v>
      </c>
      <c r="L126" s="197">
        <f t="shared" si="27"/>
        <v>2003.5</v>
      </c>
      <c r="M126" s="200">
        <v>150.3463684210538</v>
      </c>
      <c r="N126" s="200">
        <v>125.62326315789241</v>
      </c>
      <c r="O126" s="201">
        <v>99.9311052631585</v>
      </c>
      <c r="Q126" s="173">
        <v>1000</v>
      </c>
      <c r="R126" s="241">
        <v>8.6470000000000001E-19</v>
      </c>
      <c r="S126" s="241">
        <v>1.8550000000000001E-18</v>
      </c>
      <c r="T126" s="241">
        <v>3.4380000000000001E-18</v>
      </c>
      <c r="U126" s="242">
        <v>6.0819999999999997E-18</v>
      </c>
      <c r="V126" s="243">
        <v>631.5</v>
      </c>
      <c r="W126" s="243">
        <v>820.6</v>
      </c>
      <c r="X126" s="243">
        <v>976.4</v>
      </c>
      <c r="Y126" s="244">
        <v>1098.9000000000001</v>
      </c>
      <c r="Z126" s="245">
        <f t="shared" si="19"/>
        <v>3.4009647664922933E-18</v>
      </c>
      <c r="AA126" s="245">
        <f t="shared" si="20"/>
        <v>2.6108104832661905E-18</v>
      </c>
      <c r="AB126" s="246">
        <f t="shared" si="21"/>
        <v>1.8170723958535534E-18</v>
      </c>
      <c r="AD126" s="173">
        <v>1000</v>
      </c>
      <c r="AE126" s="247">
        <v>1.259E-18</v>
      </c>
      <c r="AF126" s="248">
        <v>3.3050000000000001E-18</v>
      </c>
      <c r="AG126" s="248">
        <v>7.7270000000000006E-18</v>
      </c>
      <c r="AH126" s="249">
        <v>1.9169999999999999E-17</v>
      </c>
      <c r="AI126" s="243">
        <v>716.3</v>
      </c>
      <c r="AJ126" s="243">
        <v>953.8</v>
      </c>
      <c r="AK126" s="243">
        <v>1158</v>
      </c>
      <c r="AL126" s="250">
        <v>1328.9</v>
      </c>
      <c r="AM126" s="245">
        <f t="shared" si="22"/>
        <v>7.6235446604099318E-18</v>
      </c>
      <c r="AN126" s="245">
        <f t="shared" si="23"/>
        <v>5.416303826281172E-18</v>
      </c>
      <c r="AO126" s="246">
        <f t="shared" si="24"/>
        <v>3.2266400302094017E-18</v>
      </c>
      <c r="AQ126" s="251">
        <v>1000</v>
      </c>
      <c r="AR126" s="245">
        <f t="shared" si="25"/>
        <v>5.5122547134511125E-18</v>
      </c>
      <c r="AS126" s="245">
        <f t="shared" si="25"/>
        <v>4.0135571547736816E-18</v>
      </c>
      <c r="AT126" s="246">
        <f t="shared" si="25"/>
        <v>2.5218562130314776E-18</v>
      </c>
      <c r="AU126" s="252">
        <f t="shared" si="26"/>
        <v>700</v>
      </c>
    </row>
    <row r="127" spans="3:47" s="194" customFormat="1" ht="12.75" customHeight="1" x14ac:dyDescent="0.2">
      <c r="C127" s="195">
        <v>2005</v>
      </c>
      <c r="D127" s="196">
        <v>7</v>
      </c>
      <c r="E127" s="197">
        <f t="shared" si="18"/>
        <v>2005.5833333333333</v>
      </c>
      <c r="F127" s="198">
        <v>37.5</v>
      </c>
      <c r="G127" s="198">
        <v>22</v>
      </c>
      <c r="H127" s="199">
        <v>6.5</v>
      </c>
      <c r="J127" s="195">
        <v>2003</v>
      </c>
      <c r="K127" s="196">
        <v>7</v>
      </c>
      <c r="L127" s="197">
        <f t="shared" si="27"/>
        <v>2003.5833333333333</v>
      </c>
      <c r="M127" s="200">
        <v>147.65294736842546</v>
      </c>
      <c r="N127" s="200">
        <v>123.03278787878855</v>
      </c>
      <c r="O127" s="201">
        <v>97.814877192985591</v>
      </c>
    </row>
    <row r="128" spans="3:47" s="194" customFormat="1" ht="12.75" customHeight="1" x14ac:dyDescent="0.2">
      <c r="C128" s="195">
        <v>2005</v>
      </c>
      <c r="D128" s="196">
        <v>8</v>
      </c>
      <c r="E128" s="197">
        <f t="shared" si="18"/>
        <v>2005.6666666666667</v>
      </c>
      <c r="F128" s="198">
        <v>35.799999999999997</v>
      </c>
      <c r="G128" s="198">
        <v>20.8</v>
      </c>
      <c r="H128" s="199">
        <v>5.7</v>
      </c>
      <c r="J128" s="195">
        <v>2003</v>
      </c>
      <c r="K128" s="196">
        <v>8</v>
      </c>
      <c r="L128" s="197">
        <f t="shared" si="27"/>
        <v>2003.6666666666667</v>
      </c>
      <c r="M128" s="200">
        <v>145.00224242424261</v>
      </c>
      <c r="N128" s="200">
        <v>120.70703030302703</v>
      </c>
      <c r="O128" s="201">
        <v>95.698649122806927</v>
      </c>
    </row>
    <row r="129" spans="3:15" s="194" customFormat="1" ht="12.75" customHeight="1" x14ac:dyDescent="0.2">
      <c r="C129" s="195">
        <v>2005</v>
      </c>
      <c r="D129" s="196">
        <v>9</v>
      </c>
      <c r="E129" s="197">
        <f t="shared" si="18"/>
        <v>2005.75</v>
      </c>
      <c r="F129" s="198">
        <v>34.200000000000003</v>
      </c>
      <c r="G129" s="198">
        <v>19.600000000000001</v>
      </c>
      <c r="H129" s="199">
        <v>5</v>
      </c>
      <c r="J129" s="195">
        <v>2003</v>
      </c>
      <c r="K129" s="196">
        <v>9</v>
      </c>
      <c r="L129" s="197">
        <f t="shared" si="27"/>
        <v>2003.75</v>
      </c>
      <c r="M129" s="200">
        <v>142.84277272727513</v>
      </c>
      <c r="N129" s="200">
        <v>118.38127272727186</v>
      </c>
      <c r="O129" s="201">
        <v>94.019127272728923</v>
      </c>
    </row>
    <row r="130" spans="3:15" s="194" customFormat="1" ht="12.75" customHeight="1" x14ac:dyDescent="0.2">
      <c r="C130" s="195">
        <v>2005</v>
      </c>
      <c r="D130" s="196">
        <v>10</v>
      </c>
      <c r="E130" s="197">
        <f t="shared" si="18"/>
        <v>2005.8333333333333</v>
      </c>
      <c r="F130" s="198">
        <v>32.700000000000003</v>
      </c>
      <c r="G130" s="198">
        <v>18.5</v>
      </c>
      <c r="H130" s="199">
        <v>4.3</v>
      </c>
      <c r="J130" s="195">
        <v>2003</v>
      </c>
      <c r="K130" s="196">
        <v>10</v>
      </c>
      <c r="L130" s="197">
        <f t="shared" si="27"/>
        <v>2003.8333333333333</v>
      </c>
      <c r="M130" s="200">
        <v>140.68330303030766</v>
      </c>
      <c r="N130" s="200">
        <v>115.98453333333451</v>
      </c>
      <c r="O130" s="201">
        <v>92.357801515154875</v>
      </c>
    </row>
    <row r="131" spans="3:15" s="194" customFormat="1" ht="12.75" customHeight="1" x14ac:dyDescent="0.2">
      <c r="C131" s="195">
        <v>2005</v>
      </c>
      <c r="D131" s="196">
        <v>11</v>
      </c>
      <c r="E131" s="197">
        <f t="shared" si="18"/>
        <v>2005.9166666666667</v>
      </c>
      <c r="F131" s="198">
        <v>31.2</v>
      </c>
      <c r="G131" s="198">
        <v>17.399999999999999</v>
      </c>
      <c r="H131" s="199">
        <v>3.6</v>
      </c>
      <c r="J131" s="195">
        <v>2003</v>
      </c>
      <c r="K131" s="196">
        <v>11</v>
      </c>
      <c r="L131" s="197">
        <f t="shared" si="27"/>
        <v>2003.9166666666667</v>
      </c>
      <c r="M131" s="200">
        <v>138.45049999999998</v>
      </c>
      <c r="N131" s="200">
        <v>113.54786666666305</v>
      </c>
      <c r="O131" s="201">
        <v>90.721273333333713</v>
      </c>
    </row>
    <row r="132" spans="3:15" s="194" customFormat="1" ht="12.75" customHeight="1" x14ac:dyDescent="0.2">
      <c r="C132" s="195">
        <v>2005</v>
      </c>
      <c r="D132" s="196">
        <v>12</v>
      </c>
      <c r="E132" s="197">
        <f t="shared" si="18"/>
        <v>2006</v>
      </c>
      <c r="F132" s="198">
        <v>29.7</v>
      </c>
      <c r="G132" s="198">
        <v>16.399999999999999</v>
      </c>
      <c r="H132" s="199">
        <v>3</v>
      </c>
      <c r="J132" s="195">
        <v>2003</v>
      </c>
      <c r="K132" s="196">
        <v>12</v>
      </c>
      <c r="L132" s="197">
        <f t="shared" si="27"/>
        <v>2004</v>
      </c>
      <c r="M132" s="200">
        <v>136.12436363636363</v>
      </c>
      <c r="N132" s="200">
        <v>111.11119999999823</v>
      </c>
      <c r="O132" s="201">
        <v>89.13744000000159</v>
      </c>
    </row>
    <row r="133" spans="3:15" s="194" customFormat="1" ht="12.75" customHeight="1" x14ac:dyDescent="0.2">
      <c r="C133" s="195">
        <v>2006</v>
      </c>
      <c r="D133" s="196">
        <v>1</v>
      </c>
      <c r="E133" s="197">
        <f t="shared" si="18"/>
        <v>2006.0833333333333</v>
      </c>
      <c r="F133" s="198">
        <v>28.3</v>
      </c>
      <c r="G133" s="198">
        <v>15.4</v>
      </c>
      <c r="H133" s="199">
        <v>2.4</v>
      </c>
      <c r="J133" s="195">
        <v>2004</v>
      </c>
      <c r="K133" s="196">
        <v>1</v>
      </c>
      <c r="L133" s="197">
        <f t="shared" si="27"/>
        <v>2004.0833333333333</v>
      </c>
      <c r="M133" s="200">
        <v>133.79822727272727</v>
      </c>
      <c r="N133" s="200">
        <v>108.69328205128213</v>
      </c>
      <c r="O133" s="201">
        <v>87.553606666669452</v>
      </c>
    </row>
    <row r="134" spans="3:15" s="194" customFormat="1" ht="12.75" customHeight="1" x14ac:dyDescent="0.2">
      <c r="C134" s="195">
        <v>2006</v>
      </c>
      <c r="D134" s="196">
        <v>2</v>
      </c>
      <c r="E134" s="197">
        <f t="shared" si="18"/>
        <v>2006.1666666666667</v>
      </c>
      <c r="F134" s="198">
        <v>27</v>
      </c>
      <c r="G134" s="198">
        <v>14.4</v>
      </c>
      <c r="H134" s="199">
        <v>1.9</v>
      </c>
      <c r="J134" s="195">
        <v>2004</v>
      </c>
      <c r="K134" s="196">
        <v>2</v>
      </c>
      <c r="L134" s="197">
        <f t="shared" si="27"/>
        <v>2004.1666666666667</v>
      </c>
      <c r="M134" s="200">
        <v>129.67799999999446</v>
      </c>
      <c r="N134" s="200">
        <v>106.72533333332976</v>
      </c>
      <c r="O134" s="201">
        <v>85.969773333333009</v>
      </c>
    </row>
    <row r="135" spans="3:15" s="194" customFormat="1" ht="12.75" customHeight="1" x14ac:dyDescent="0.2">
      <c r="C135" s="195">
        <v>2006</v>
      </c>
      <c r="D135" s="196">
        <v>3</v>
      </c>
      <c r="E135" s="197">
        <f t="shared" si="18"/>
        <v>2006.25</v>
      </c>
      <c r="F135" s="198">
        <v>25.7</v>
      </c>
      <c r="G135" s="198">
        <v>13.5</v>
      </c>
      <c r="H135" s="199">
        <v>1.4</v>
      </c>
      <c r="J135" s="195">
        <v>2004</v>
      </c>
      <c r="K135" s="196">
        <v>3</v>
      </c>
      <c r="L135" s="197">
        <f t="shared" si="27"/>
        <v>2004.25</v>
      </c>
      <c r="M135" s="200">
        <v>125.70140000000001</v>
      </c>
      <c r="N135" s="200">
        <v>104.75738461538276</v>
      </c>
      <c r="O135" s="201">
        <v>84.649120000000664</v>
      </c>
    </row>
    <row r="136" spans="3:15" s="194" customFormat="1" ht="12.75" customHeight="1" x14ac:dyDescent="0.2">
      <c r="C136" s="195">
        <v>2006</v>
      </c>
      <c r="D136" s="196">
        <v>4</v>
      </c>
      <c r="E136" s="197">
        <f t="shared" si="18"/>
        <v>2006.3333333333333</v>
      </c>
      <c r="F136" s="198">
        <v>24.4</v>
      </c>
      <c r="G136" s="198">
        <v>12.7</v>
      </c>
      <c r="H136" s="199">
        <v>0.9</v>
      </c>
      <c r="J136" s="195">
        <v>2004</v>
      </c>
      <c r="K136" s="196">
        <v>4</v>
      </c>
      <c r="L136" s="197">
        <f t="shared" si="27"/>
        <v>2004.3333333333333</v>
      </c>
      <c r="M136" s="200">
        <v>122.77751111111111</v>
      </c>
      <c r="N136" s="200">
        <v>102.78943589743577</v>
      </c>
      <c r="O136" s="201">
        <v>83.430814444446042</v>
      </c>
    </row>
    <row r="137" spans="3:15" s="194" customFormat="1" ht="12.75" customHeight="1" x14ac:dyDescent="0.2">
      <c r="C137" s="195">
        <v>2006</v>
      </c>
      <c r="D137" s="196">
        <v>5</v>
      </c>
      <c r="E137" s="197">
        <f t="shared" si="18"/>
        <v>2006.4166666666667</v>
      </c>
      <c r="F137" s="198">
        <v>23.3</v>
      </c>
      <c r="G137" s="198">
        <v>11.9</v>
      </c>
      <c r="H137" s="199">
        <v>0.5</v>
      </c>
      <c r="J137" s="195">
        <v>2004</v>
      </c>
      <c r="K137" s="196">
        <v>5</v>
      </c>
      <c r="L137" s="197">
        <f t="shared" si="27"/>
        <v>2004.4166666666667</v>
      </c>
      <c r="M137" s="200">
        <v>120.2814848484802</v>
      </c>
      <c r="N137" s="200">
        <v>101.06268444444217</v>
      </c>
      <c r="O137" s="201">
        <v>82.212508888888081</v>
      </c>
    </row>
    <row r="138" spans="3:15" s="194" customFormat="1" ht="12.75" customHeight="1" x14ac:dyDescent="0.2">
      <c r="C138" s="195">
        <v>2006</v>
      </c>
      <c r="D138" s="196">
        <v>6</v>
      </c>
      <c r="E138" s="197">
        <f t="shared" si="18"/>
        <v>2006.5</v>
      </c>
      <c r="F138" s="198">
        <v>22.1</v>
      </c>
      <c r="G138" s="198">
        <v>11.1</v>
      </c>
      <c r="H138" s="199">
        <v>0.1</v>
      </c>
      <c r="J138" s="195">
        <v>2004</v>
      </c>
      <c r="K138" s="196">
        <v>6</v>
      </c>
      <c r="L138" s="197">
        <f t="shared" si="27"/>
        <v>2004.5</v>
      </c>
      <c r="M138" s="200">
        <v>118.12163636363395</v>
      </c>
      <c r="N138" s="200">
        <v>99.356906666666987</v>
      </c>
      <c r="O138" s="201">
        <v>81.0088200000001</v>
      </c>
    </row>
    <row r="139" spans="3:15" s="194" customFormat="1" ht="12.75" customHeight="1" x14ac:dyDescent="0.2">
      <c r="C139" s="195">
        <v>2006</v>
      </c>
      <c r="D139" s="196">
        <v>7</v>
      </c>
      <c r="E139" s="197">
        <f t="shared" si="18"/>
        <v>2006.5833333333333</v>
      </c>
      <c r="F139" s="198">
        <v>21</v>
      </c>
      <c r="G139" s="198">
        <v>10.4</v>
      </c>
      <c r="H139" s="199">
        <v>0</v>
      </c>
      <c r="J139" s="195">
        <v>2004</v>
      </c>
      <c r="K139" s="196">
        <v>7</v>
      </c>
      <c r="L139" s="197">
        <f t="shared" si="27"/>
        <v>2004.5833333333333</v>
      </c>
      <c r="M139" s="200">
        <v>115.9617878787877</v>
      </c>
      <c r="N139" s="200">
        <v>97.65112888889179</v>
      </c>
      <c r="O139" s="201">
        <v>79.912320000000932</v>
      </c>
    </row>
    <row r="140" spans="3:15" s="194" customFormat="1" ht="12.75" customHeight="1" x14ac:dyDescent="0.2">
      <c r="C140" s="195">
        <v>2006</v>
      </c>
      <c r="D140" s="196">
        <v>8</v>
      </c>
      <c r="E140" s="197">
        <f t="shared" si="18"/>
        <v>2006.6666666666667</v>
      </c>
      <c r="F140" s="198">
        <v>20</v>
      </c>
      <c r="G140" s="198">
        <v>9.6999999999999993</v>
      </c>
      <c r="H140" s="199">
        <v>0</v>
      </c>
      <c r="J140" s="195">
        <v>2004</v>
      </c>
      <c r="K140" s="196">
        <v>8</v>
      </c>
      <c r="L140" s="197">
        <f t="shared" si="27"/>
        <v>2004.6666666666667</v>
      </c>
      <c r="M140" s="200">
        <v>114.19635087719017</v>
      </c>
      <c r="N140" s="200">
        <v>95.861425641026202</v>
      </c>
      <c r="O140" s="201">
        <v>78.815819999998766</v>
      </c>
    </row>
    <row r="141" spans="3:15" s="194" customFormat="1" ht="12.75" customHeight="1" x14ac:dyDescent="0.2">
      <c r="C141" s="195">
        <v>2006</v>
      </c>
      <c r="D141" s="196">
        <v>9</v>
      </c>
      <c r="E141" s="197">
        <f t="shared" si="18"/>
        <v>2006.75</v>
      </c>
      <c r="F141" s="198">
        <v>19</v>
      </c>
      <c r="G141" s="198">
        <v>9.1</v>
      </c>
      <c r="H141" s="199">
        <v>0</v>
      </c>
      <c r="J141" s="195">
        <v>2004</v>
      </c>
      <c r="K141" s="196">
        <v>9</v>
      </c>
      <c r="L141" s="197">
        <f t="shared" si="27"/>
        <v>2004.75</v>
      </c>
      <c r="M141" s="200">
        <v>112.46521052631505</v>
      </c>
      <c r="N141" s="200">
        <v>93.893380769233048</v>
      </c>
      <c r="O141" s="201">
        <v>77.719319999999598</v>
      </c>
    </row>
    <row r="142" spans="3:15" s="194" customFormat="1" ht="12.75" customHeight="1" x14ac:dyDescent="0.2">
      <c r="C142" s="195">
        <v>2006</v>
      </c>
      <c r="D142" s="196">
        <v>10</v>
      </c>
      <c r="E142" s="197">
        <f t="shared" si="18"/>
        <v>2006.8333333333333</v>
      </c>
      <c r="F142" s="198">
        <v>18</v>
      </c>
      <c r="G142" s="198">
        <v>8.4</v>
      </c>
      <c r="H142" s="199">
        <v>0</v>
      </c>
      <c r="J142" s="195">
        <v>2004</v>
      </c>
      <c r="K142" s="196">
        <v>10</v>
      </c>
      <c r="L142" s="197">
        <f t="shared" si="27"/>
        <v>2004.8333333333333</v>
      </c>
      <c r="M142" s="200">
        <v>110.28259259259455</v>
      </c>
      <c r="N142" s="200">
        <v>91.925335897439894</v>
      </c>
      <c r="O142" s="201">
        <v>76.501872727273437</v>
      </c>
    </row>
    <row r="143" spans="3:15" s="194" customFormat="1" ht="12.75" customHeight="1" x14ac:dyDescent="0.2">
      <c r="C143" s="195">
        <v>2006</v>
      </c>
      <c r="D143" s="196">
        <v>11</v>
      </c>
      <c r="E143" s="197">
        <f t="shared" si="18"/>
        <v>2006.9166666666667</v>
      </c>
      <c r="F143" s="198">
        <v>17.100000000000001</v>
      </c>
      <c r="G143" s="198">
        <v>7.9</v>
      </c>
      <c r="H143" s="199">
        <v>0</v>
      </c>
      <c r="J143" s="195">
        <v>2004</v>
      </c>
      <c r="K143" s="196">
        <v>11</v>
      </c>
      <c r="L143" s="197">
        <f t="shared" si="27"/>
        <v>2004.9166666666667</v>
      </c>
      <c r="M143" s="200">
        <v>107.84601851851691</v>
      </c>
      <c r="N143" s="200">
        <v>90.083460975609896</v>
      </c>
      <c r="O143" s="201">
        <v>75.172781818180283</v>
      </c>
    </row>
    <row r="144" spans="3:15" s="194" customFormat="1" ht="12.75" customHeight="1" x14ac:dyDescent="0.2">
      <c r="C144" s="195">
        <v>2006</v>
      </c>
      <c r="D144" s="196">
        <v>12</v>
      </c>
      <c r="E144" s="197">
        <f t="shared" si="18"/>
        <v>2007</v>
      </c>
      <c r="F144" s="198">
        <v>16.2</v>
      </c>
      <c r="G144" s="198">
        <v>7.3</v>
      </c>
      <c r="H144" s="199">
        <v>0</v>
      </c>
      <c r="J144" s="195">
        <v>2004</v>
      </c>
      <c r="K144" s="196">
        <v>12</v>
      </c>
      <c r="L144" s="197">
        <f t="shared" si="27"/>
        <v>2005</v>
      </c>
      <c r="M144" s="200">
        <v>105.90423076923135</v>
      </c>
      <c r="N144" s="200">
        <v>88.746265853659423</v>
      </c>
      <c r="O144" s="201">
        <v>73.843690909090753</v>
      </c>
    </row>
    <row r="145" spans="3:15" s="194" customFormat="1" ht="12.75" customHeight="1" x14ac:dyDescent="0.2">
      <c r="C145" s="195">
        <v>2007</v>
      </c>
      <c r="D145" s="196">
        <v>1</v>
      </c>
      <c r="E145" s="197">
        <f t="shared" si="18"/>
        <v>2007.0833333333333</v>
      </c>
      <c r="F145" s="198">
        <v>15.4</v>
      </c>
      <c r="G145" s="198">
        <v>6.8</v>
      </c>
      <c r="H145" s="199">
        <v>0</v>
      </c>
      <c r="J145" s="195">
        <v>2005</v>
      </c>
      <c r="K145" s="196">
        <v>1</v>
      </c>
      <c r="L145" s="197">
        <f t="shared" si="27"/>
        <v>2005.0833333333333</v>
      </c>
      <c r="M145" s="200">
        <v>104.49846153846336</v>
      </c>
      <c r="N145" s="200">
        <v>87.409070731708951</v>
      </c>
      <c r="O145" s="201">
        <v>72.969444444445045</v>
      </c>
    </row>
    <row r="146" spans="3:15" s="194" customFormat="1" ht="12.75" customHeight="1" x14ac:dyDescent="0.2">
      <c r="C146" s="195">
        <v>2007</v>
      </c>
      <c r="D146" s="196">
        <v>2</v>
      </c>
      <c r="E146" s="197">
        <f t="shared" si="18"/>
        <v>2007.1666666666667</v>
      </c>
      <c r="F146" s="198">
        <v>14.6</v>
      </c>
      <c r="G146" s="198">
        <v>6.3</v>
      </c>
      <c r="H146" s="199">
        <v>0</v>
      </c>
      <c r="J146" s="195">
        <v>2005</v>
      </c>
      <c r="K146" s="196">
        <v>2</v>
      </c>
      <c r="L146" s="197">
        <f t="shared" si="27"/>
        <v>2005.1666666666667</v>
      </c>
      <c r="M146" s="200">
        <v>103.09269230769152</v>
      </c>
      <c r="N146" s="200">
        <v>86.071875609754827</v>
      </c>
      <c r="O146" s="201">
        <v>72.157222222221293</v>
      </c>
    </row>
    <row r="147" spans="3:15" s="194" customFormat="1" ht="12.75" customHeight="1" x14ac:dyDescent="0.2">
      <c r="C147" s="195">
        <v>2007</v>
      </c>
      <c r="D147" s="196">
        <v>3</v>
      </c>
      <c r="E147" s="197">
        <f t="shared" si="18"/>
        <v>2007.25</v>
      </c>
      <c r="F147" s="198">
        <v>13.8</v>
      </c>
      <c r="G147" s="198">
        <v>5.9</v>
      </c>
      <c r="H147" s="199">
        <v>0</v>
      </c>
      <c r="J147" s="195">
        <v>2005</v>
      </c>
      <c r="K147" s="196">
        <v>3</v>
      </c>
      <c r="L147" s="197">
        <f t="shared" si="27"/>
        <v>2005.25</v>
      </c>
      <c r="M147" s="200">
        <v>101.44928695652247</v>
      </c>
      <c r="N147" s="200">
        <v>84.73468048780434</v>
      </c>
      <c r="O147" s="201">
        <v>71.344999999999757</v>
      </c>
    </row>
    <row r="148" spans="3:15" s="194" customFormat="1" ht="12.75" customHeight="1" x14ac:dyDescent="0.2">
      <c r="C148" s="195">
        <v>2007</v>
      </c>
      <c r="D148" s="196">
        <v>4</v>
      </c>
      <c r="E148" s="197">
        <f t="shared" si="18"/>
        <v>2007.3333333333333</v>
      </c>
      <c r="F148" s="198">
        <v>13.1</v>
      </c>
      <c r="G148" s="198">
        <v>5.4</v>
      </c>
      <c r="H148" s="199">
        <v>0</v>
      </c>
      <c r="J148" s="195">
        <v>2005</v>
      </c>
      <c r="K148" s="196">
        <v>4</v>
      </c>
      <c r="L148" s="197">
        <f t="shared" si="27"/>
        <v>2005.3333333333333</v>
      </c>
      <c r="M148" s="200">
        <v>99.383417391307134</v>
      </c>
      <c r="N148" s="200">
        <v>83.521740740740995</v>
      </c>
      <c r="O148" s="201">
        <v>70.62730707070736</v>
      </c>
    </row>
    <row r="149" spans="3:15" s="194" customFormat="1" ht="12.75" customHeight="1" x14ac:dyDescent="0.2">
      <c r="C149" s="195">
        <v>2007</v>
      </c>
      <c r="D149" s="196">
        <v>5</v>
      </c>
      <c r="E149" s="197">
        <f t="shared" si="18"/>
        <v>2007.4166666666667</v>
      </c>
      <c r="F149" s="198">
        <v>12.4</v>
      </c>
      <c r="G149" s="198">
        <v>5</v>
      </c>
      <c r="H149" s="199">
        <v>0</v>
      </c>
      <c r="J149" s="195">
        <v>2005</v>
      </c>
      <c r="K149" s="196">
        <v>5</v>
      </c>
      <c r="L149" s="197">
        <f t="shared" si="27"/>
        <v>2005.4166666666667</v>
      </c>
      <c r="M149" s="200">
        <v>97.317547826086141</v>
      </c>
      <c r="N149" s="200">
        <v>82.628314814813535</v>
      </c>
      <c r="O149" s="201">
        <v>69.962786868685811</v>
      </c>
    </row>
    <row r="150" spans="3:15" s="194" customFormat="1" ht="12.75" customHeight="1" x14ac:dyDescent="0.2">
      <c r="C150" s="195">
        <v>2007</v>
      </c>
      <c r="D150" s="196">
        <v>6</v>
      </c>
      <c r="E150" s="197">
        <f t="shared" si="18"/>
        <v>2007.5</v>
      </c>
      <c r="F150" s="198">
        <v>11.8</v>
      </c>
      <c r="G150" s="198">
        <v>4.7</v>
      </c>
      <c r="H150" s="199">
        <v>0</v>
      </c>
      <c r="J150" s="195">
        <v>2005</v>
      </c>
      <c r="K150" s="196">
        <v>6</v>
      </c>
      <c r="L150" s="197">
        <f t="shared" si="27"/>
        <v>2005.5</v>
      </c>
      <c r="M150" s="200">
        <v>95.494404545455581</v>
      </c>
      <c r="N150" s="200">
        <v>81.734888888888506</v>
      </c>
      <c r="O150" s="201">
        <v>69.298266666666052</v>
      </c>
    </row>
    <row r="151" spans="3:15" s="194" customFormat="1" ht="12.75" customHeight="1" x14ac:dyDescent="0.2">
      <c r="C151" s="195">
        <v>2007</v>
      </c>
      <c r="D151" s="196">
        <v>7</v>
      </c>
      <c r="E151" s="197">
        <f t="shared" si="18"/>
        <v>2007.5833333333333</v>
      </c>
      <c r="F151" s="198">
        <v>11.2</v>
      </c>
      <c r="G151" s="198">
        <v>4.3</v>
      </c>
      <c r="H151" s="199">
        <v>0</v>
      </c>
      <c r="J151" s="195">
        <v>2005</v>
      </c>
      <c r="K151" s="196">
        <v>7</v>
      </c>
      <c r="L151" s="197">
        <f t="shared" si="27"/>
        <v>2005.5833333333333</v>
      </c>
      <c r="M151" s="200">
        <v>93.833078787881533</v>
      </c>
      <c r="N151" s="200">
        <v>80.84146296296349</v>
      </c>
      <c r="O151" s="201">
        <v>68.633746464646308</v>
      </c>
    </row>
    <row r="152" spans="3:15" s="194" customFormat="1" ht="12.75" customHeight="1" x14ac:dyDescent="0.2">
      <c r="C152" s="195">
        <v>2007</v>
      </c>
      <c r="D152" s="196">
        <v>8</v>
      </c>
      <c r="E152" s="197">
        <f t="shared" si="18"/>
        <v>2007.6666666666667</v>
      </c>
      <c r="F152" s="198">
        <v>10.6</v>
      </c>
      <c r="G152" s="198">
        <v>4</v>
      </c>
      <c r="H152" s="199">
        <v>0</v>
      </c>
      <c r="J152" s="195">
        <v>2005</v>
      </c>
      <c r="K152" s="196">
        <v>8</v>
      </c>
      <c r="L152" s="197">
        <f t="shared" si="27"/>
        <v>2005.6666666666667</v>
      </c>
      <c r="M152" s="200">
        <v>92.171753030302966</v>
      </c>
      <c r="N152" s="200">
        <v>79.94803703703603</v>
      </c>
      <c r="O152" s="201">
        <v>67.988856521737816</v>
      </c>
    </row>
    <row r="153" spans="3:15" s="194" customFormat="1" ht="12.75" customHeight="1" x14ac:dyDescent="0.2">
      <c r="C153" s="195">
        <v>2007</v>
      </c>
      <c r="D153" s="196">
        <v>9</v>
      </c>
      <c r="E153" s="197">
        <f t="shared" ref="E153:E216" si="28">C153+D153/12</f>
        <v>2007.75</v>
      </c>
      <c r="F153" s="198">
        <v>10</v>
      </c>
      <c r="G153" s="198">
        <v>3.7</v>
      </c>
      <c r="H153" s="199">
        <v>0</v>
      </c>
      <c r="J153" s="195">
        <v>2005</v>
      </c>
      <c r="K153" s="196">
        <v>9</v>
      </c>
      <c r="L153" s="197">
        <f t="shared" si="27"/>
        <v>2005.75</v>
      </c>
      <c r="M153" s="200">
        <v>91.169620000000705</v>
      </c>
      <c r="N153" s="200">
        <v>79.054611111111001</v>
      </c>
      <c r="O153" s="201">
        <v>67.353204347825411</v>
      </c>
    </row>
    <row r="154" spans="3:15" s="194" customFormat="1" ht="12.75" customHeight="1" x14ac:dyDescent="0.2">
      <c r="C154" s="195">
        <v>2007</v>
      </c>
      <c r="D154" s="196">
        <v>10</v>
      </c>
      <c r="E154" s="197">
        <f t="shared" si="28"/>
        <v>2007.8333333333333</v>
      </c>
      <c r="F154" s="198">
        <v>9.5</v>
      </c>
      <c r="G154" s="198">
        <v>3.4</v>
      </c>
      <c r="H154" s="199">
        <v>0</v>
      </c>
      <c r="J154" s="195">
        <v>2005</v>
      </c>
      <c r="K154" s="196">
        <v>10</v>
      </c>
      <c r="L154" s="197">
        <f t="shared" si="27"/>
        <v>2005.8333333333333</v>
      </c>
      <c r="M154" s="200">
        <v>90.19495333333478</v>
      </c>
      <c r="N154" s="200">
        <v>78.304120000000495</v>
      </c>
      <c r="O154" s="201">
        <v>66.717552173912992</v>
      </c>
    </row>
    <row r="155" spans="3:15" s="194" customFormat="1" ht="12.75" customHeight="1" x14ac:dyDescent="0.2">
      <c r="C155" s="195">
        <v>2007</v>
      </c>
      <c r="D155" s="196">
        <v>11</v>
      </c>
      <c r="E155" s="197">
        <f t="shared" si="28"/>
        <v>2007.9166666666667</v>
      </c>
      <c r="F155" s="198">
        <v>8.9</v>
      </c>
      <c r="G155" s="198">
        <v>3.1</v>
      </c>
      <c r="H155" s="199">
        <v>0</v>
      </c>
      <c r="J155" s="195">
        <v>2005</v>
      </c>
      <c r="K155" s="196">
        <v>11</v>
      </c>
      <c r="L155" s="197">
        <f t="shared" si="27"/>
        <v>2005.9166666666667</v>
      </c>
      <c r="M155" s="200">
        <v>89.220286666666198</v>
      </c>
      <c r="N155" s="200">
        <v>77.573119999999051</v>
      </c>
      <c r="O155" s="201">
        <v>66.666700000000006</v>
      </c>
    </row>
    <row r="156" spans="3:15" s="194" customFormat="1" ht="12.75" customHeight="1" x14ac:dyDescent="0.2">
      <c r="C156" s="195">
        <v>2007</v>
      </c>
      <c r="D156" s="196">
        <v>12</v>
      </c>
      <c r="E156" s="197">
        <f t="shared" si="28"/>
        <v>2008</v>
      </c>
      <c r="F156" s="198">
        <v>8.5</v>
      </c>
      <c r="G156" s="198">
        <v>2.9</v>
      </c>
      <c r="H156" s="199">
        <v>0</v>
      </c>
      <c r="J156" s="195">
        <v>2005</v>
      </c>
      <c r="K156" s="196">
        <v>12</v>
      </c>
      <c r="L156" s="197">
        <f t="shared" si="27"/>
        <v>2006</v>
      </c>
      <c r="M156" s="200">
        <v>88.1778363636368</v>
      </c>
      <c r="N156" s="200">
        <v>76.842119999999611</v>
      </c>
      <c r="O156" s="201">
        <v>66.666700000000006</v>
      </c>
    </row>
    <row r="157" spans="3:15" s="194" customFormat="1" ht="12.75" customHeight="1" x14ac:dyDescent="0.2">
      <c r="C157" s="195">
        <v>2008</v>
      </c>
      <c r="D157" s="196">
        <v>1</v>
      </c>
      <c r="E157" s="197">
        <f t="shared" si="28"/>
        <v>2008.0833333333333</v>
      </c>
      <c r="F157" s="198">
        <v>8</v>
      </c>
      <c r="G157" s="198">
        <v>2.6</v>
      </c>
      <c r="H157" s="199">
        <v>0</v>
      </c>
      <c r="J157" s="195">
        <v>2006</v>
      </c>
      <c r="K157" s="196">
        <v>1</v>
      </c>
      <c r="L157" s="197">
        <f t="shared" si="27"/>
        <v>2006.0833333333333</v>
      </c>
      <c r="M157" s="200">
        <v>87.014881818183454</v>
      </c>
      <c r="N157" s="200">
        <v>76.111120000000156</v>
      </c>
      <c r="O157" s="201">
        <v>66.666700000000006</v>
      </c>
    </row>
    <row r="158" spans="3:15" s="194" customFormat="1" ht="12.75" customHeight="1" x14ac:dyDescent="0.2">
      <c r="C158" s="195">
        <v>2008</v>
      </c>
      <c r="D158" s="196">
        <v>2</v>
      </c>
      <c r="E158" s="197">
        <f t="shared" si="28"/>
        <v>2008.1666666666667</v>
      </c>
      <c r="F158" s="198">
        <v>7.6</v>
      </c>
      <c r="G158" s="198">
        <v>2.4</v>
      </c>
      <c r="H158" s="199">
        <v>0</v>
      </c>
      <c r="J158" s="195">
        <v>2006</v>
      </c>
      <c r="K158" s="196">
        <v>2</v>
      </c>
      <c r="L158" s="197">
        <f t="shared" si="27"/>
        <v>2006.1666666666667</v>
      </c>
      <c r="M158" s="200">
        <v>85.85192727272694</v>
      </c>
      <c r="N158" s="200">
        <v>75.380119999998712</v>
      </c>
      <c r="O158" s="201">
        <v>66.666700000000006</v>
      </c>
    </row>
    <row r="159" spans="3:15" s="194" customFormat="1" ht="12.75" customHeight="1" x14ac:dyDescent="0.2">
      <c r="C159" s="195">
        <v>2008</v>
      </c>
      <c r="D159" s="196">
        <v>3</v>
      </c>
      <c r="E159" s="197">
        <f t="shared" si="28"/>
        <v>2008.25</v>
      </c>
      <c r="F159" s="198">
        <v>7.2</v>
      </c>
      <c r="G159" s="198">
        <v>2.2000000000000002</v>
      </c>
      <c r="H159" s="199">
        <v>0</v>
      </c>
      <c r="J159" s="195">
        <v>2006</v>
      </c>
      <c r="K159" s="196">
        <v>3</v>
      </c>
      <c r="L159" s="197">
        <f t="shared" si="27"/>
        <v>2006.25</v>
      </c>
      <c r="M159" s="200">
        <v>84.746566666667334</v>
      </c>
      <c r="N159" s="200">
        <v>74.649119999999272</v>
      </c>
      <c r="O159" s="201">
        <v>66.666700000000006</v>
      </c>
    </row>
    <row r="160" spans="3:15" s="194" customFormat="1" ht="12.75" customHeight="1" x14ac:dyDescent="0.2">
      <c r="C160" s="195">
        <v>2008</v>
      </c>
      <c r="D160" s="196">
        <v>4</v>
      </c>
      <c r="E160" s="197">
        <f t="shared" si="28"/>
        <v>2008.3333333333333</v>
      </c>
      <c r="F160" s="198">
        <v>6.8</v>
      </c>
      <c r="G160" s="198">
        <v>2</v>
      </c>
      <c r="H160" s="199">
        <v>0</v>
      </c>
      <c r="J160" s="195">
        <v>2006</v>
      </c>
      <c r="K160" s="196">
        <v>4</v>
      </c>
      <c r="L160" s="197">
        <f t="shared" si="27"/>
        <v>2006.3333333333333</v>
      </c>
      <c r="M160" s="200">
        <v>83.663603703705277</v>
      </c>
      <c r="N160" s="200">
        <v>73.918119999999831</v>
      </c>
      <c r="O160" s="201">
        <v>66.666700000000006</v>
      </c>
    </row>
    <row r="161" spans="3:15" s="194" customFormat="1" ht="12.75" customHeight="1" x14ac:dyDescent="0.2">
      <c r="C161" s="195">
        <v>2008</v>
      </c>
      <c r="D161" s="196">
        <v>5</v>
      </c>
      <c r="E161" s="197">
        <f t="shared" si="28"/>
        <v>2008.4166666666667</v>
      </c>
      <c r="F161" s="198">
        <v>6.4</v>
      </c>
      <c r="G161" s="198">
        <v>1.9</v>
      </c>
      <c r="H161" s="199">
        <v>0</v>
      </c>
      <c r="J161" s="195">
        <v>2006</v>
      </c>
      <c r="K161" s="196">
        <v>5</v>
      </c>
      <c r="L161" s="197">
        <f t="shared" si="27"/>
        <v>2006.4166666666667</v>
      </c>
      <c r="M161" s="200">
        <v>82.580640740740265</v>
      </c>
      <c r="N161" s="200">
        <v>73.387435820894638</v>
      </c>
      <c r="O161" s="201">
        <v>66.666700000000006</v>
      </c>
    </row>
    <row r="162" spans="3:15" s="194" customFormat="1" ht="12.75" customHeight="1" x14ac:dyDescent="0.2">
      <c r="C162" s="195">
        <v>2008</v>
      </c>
      <c r="D162" s="196">
        <v>6</v>
      </c>
      <c r="E162" s="197">
        <f t="shared" si="28"/>
        <v>2008.5</v>
      </c>
      <c r="F162" s="198">
        <v>6</v>
      </c>
      <c r="G162" s="198">
        <v>1.7</v>
      </c>
      <c r="H162" s="199">
        <v>0</v>
      </c>
      <c r="J162" s="195">
        <v>2006</v>
      </c>
      <c r="K162" s="196">
        <v>6</v>
      </c>
      <c r="L162" s="197">
        <f t="shared" si="27"/>
        <v>2006.5</v>
      </c>
      <c r="M162" s="200">
        <v>81.698530303030523</v>
      </c>
      <c r="N162" s="200">
        <v>72.95101791044732</v>
      </c>
      <c r="O162" s="201">
        <v>66.666700000000006</v>
      </c>
    </row>
    <row r="163" spans="3:15" s="194" customFormat="1" ht="12.75" customHeight="1" x14ac:dyDescent="0.2">
      <c r="C163" s="195">
        <v>2008</v>
      </c>
      <c r="D163" s="196">
        <v>7</v>
      </c>
      <c r="E163" s="197">
        <f t="shared" si="28"/>
        <v>2008.5833333333333</v>
      </c>
      <c r="F163" s="198">
        <v>5.7</v>
      </c>
      <c r="G163" s="198">
        <v>1.6</v>
      </c>
      <c r="H163" s="199">
        <v>0</v>
      </c>
      <c r="J163" s="195">
        <v>2006</v>
      </c>
      <c r="K163" s="196">
        <v>7</v>
      </c>
      <c r="L163" s="197">
        <f t="shared" si="27"/>
        <v>2006.5833333333333</v>
      </c>
      <c r="M163" s="200">
        <v>81.034010101010779</v>
      </c>
      <c r="N163" s="200">
        <v>72.514600000000002</v>
      </c>
      <c r="O163" s="201">
        <v>66.666700000000006</v>
      </c>
    </row>
    <row r="164" spans="3:15" s="194" customFormat="1" ht="12.75" customHeight="1" x14ac:dyDescent="0.2">
      <c r="C164" s="195">
        <v>2008</v>
      </c>
      <c r="D164" s="196">
        <v>8</v>
      </c>
      <c r="E164" s="197">
        <f t="shared" si="28"/>
        <v>2008.6666666666667</v>
      </c>
      <c r="F164" s="198">
        <v>5.4</v>
      </c>
      <c r="G164" s="198">
        <v>1.4</v>
      </c>
      <c r="H164" s="199">
        <v>0</v>
      </c>
      <c r="J164" s="195">
        <v>2006</v>
      </c>
      <c r="K164" s="196">
        <v>8</v>
      </c>
      <c r="L164" s="197">
        <f t="shared" si="27"/>
        <v>2006.6666666666667</v>
      </c>
      <c r="M164" s="200">
        <v>80.369489898989215</v>
      </c>
      <c r="N164" s="200">
        <v>72.07818208955149</v>
      </c>
      <c r="O164" s="201">
        <v>66.666700000000006</v>
      </c>
    </row>
    <row r="165" spans="3:15" s="194" customFormat="1" ht="12.75" customHeight="1" x14ac:dyDescent="0.2">
      <c r="C165" s="195">
        <v>2008</v>
      </c>
      <c r="D165" s="196">
        <v>9</v>
      </c>
      <c r="E165" s="197">
        <f t="shared" si="28"/>
        <v>2008.75</v>
      </c>
      <c r="F165" s="198">
        <v>5.0999999999999996</v>
      </c>
      <c r="G165" s="198">
        <v>1.3</v>
      </c>
      <c r="H165" s="199">
        <v>0</v>
      </c>
      <c r="J165" s="195">
        <v>2006</v>
      </c>
      <c r="K165" s="196">
        <v>9</v>
      </c>
      <c r="L165" s="197">
        <f t="shared" si="27"/>
        <v>2006.75</v>
      </c>
      <c r="M165" s="200">
        <v>79.704969696969471</v>
      </c>
      <c r="N165" s="200">
        <v>71.641764179104172</v>
      </c>
      <c r="O165" s="201">
        <v>66.666700000000006</v>
      </c>
    </row>
    <row r="166" spans="3:15" s="194" customFormat="1" ht="12.75" customHeight="1" x14ac:dyDescent="0.2">
      <c r="C166" s="195">
        <v>2008</v>
      </c>
      <c r="D166" s="196">
        <v>10</v>
      </c>
      <c r="E166" s="197">
        <f t="shared" si="28"/>
        <v>2008.8333333333333</v>
      </c>
      <c r="F166" s="198">
        <v>4.8</v>
      </c>
      <c r="G166" s="198">
        <v>1.2</v>
      </c>
      <c r="H166" s="199">
        <v>0</v>
      </c>
      <c r="J166" s="195">
        <v>2006</v>
      </c>
      <c r="K166" s="196">
        <v>10</v>
      </c>
      <c r="L166" s="197">
        <f t="shared" si="27"/>
        <v>2006.8333333333333</v>
      </c>
      <c r="M166" s="200">
        <v>79.005880000000289</v>
      </c>
      <c r="N166" s="200">
        <v>71.205346268656854</v>
      </c>
      <c r="O166" s="201">
        <v>66.666700000000006</v>
      </c>
    </row>
    <row r="167" spans="3:15" s="194" customFormat="1" ht="12.75" customHeight="1" x14ac:dyDescent="0.2">
      <c r="C167" s="195">
        <v>2008</v>
      </c>
      <c r="D167" s="196">
        <v>11</v>
      </c>
      <c r="E167" s="197">
        <f t="shared" si="28"/>
        <v>2008.9166666666667</v>
      </c>
      <c r="F167" s="198">
        <v>4.7</v>
      </c>
      <c r="G167" s="198">
        <v>1.1000000000000001</v>
      </c>
      <c r="H167" s="199">
        <v>0</v>
      </c>
      <c r="J167" s="195">
        <v>2006</v>
      </c>
      <c r="K167" s="196">
        <v>11</v>
      </c>
      <c r="L167" s="197">
        <f t="shared" si="27"/>
        <v>2006.9166666666667</v>
      </c>
      <c r="M167" s="200">
        <v>78.274879999998845</v>
      </c>
      <c r="N167" s="200">
        <v>70.768928358208342</v>
      </c>
      <c r="O167" s="201">
        <v>66.666700000000006</v>
      </c>
    </row>
    <row r="168" spans="3:15" s="194" customFormat="1" ht="12.75" customHeight="1" x14ac:dyDescent="0.2">
      <c r="C168" s="195">
        <v>2008</v>
      </c>
      <c r="D168" s="196">
        <v>12</v>
      </c>
      <c r="E168" s="197">
        <f t="shared" si="28"/>
        <v>2009</v>
      </c>
      <c r="F168" s="198">
        <v>4.5999999999999996</v>
      </c>
      <c r="G168" s="198">
        <v>1.1000000000000001</v>
      </c>
      <c r="H168" s="199">
        <v>0</v>
      </c>
      <c r="J168" s="195">
        <v>2006</v>
      </c>
      <c r="K168" s="196">
        <v>12</v>
      </c>
      <c r="L168" s="197">
        <f t="shared" si="27"/>
        <v>2007</v>
      </c>
      <c r="M168" s="200">
        <v>77.543879999999405</v>
      </c>
      <c r="N168" s="200">
        <v>70.332510447761024</v>
      </c>
      <c r="O168" s="201">
        <v>66.666700000000006</v>
      </c>
    </row>
    <row r="169" spans="3:15" s="194" customFormat="1" ht="12.75" customHeight="1" x14ac:dyDescent="0.2">
      <c r="C169" s="195">
        <v>2009</v>
      </c>
      <c r="D169" s="196">
        <v>1</v>
      </c>
      <c r="E169" s="197">
        <f t="shared" si="28"/>
        <v>2009.0833333333333</v>
      </c>
      <c r="F169" s="198">
        <v>4.8</v>
      </c>
      <c r="G169" s="198">
        <v>1.2</v>
      </c>
      <c r="H169" s="199">
        <v>0</v>
      </c>
      <c r="J169" s="195">
        <v>2007</v>
      </c>
      <c r="K169" s="196">
        <v>1</v>
      </c>
      <c r="L169" s="197">
        <f t="shared" si="27"/>
        <v>2007.0833333333333</v>
      </c>
      <c r="M169" s="200">
        <v>76.812879999999964</v>
      </c>
      <c r="N169" s="200">
        <v>69.965927363184292</v>
      </c>
      <c r="O169" s="201">
        <v>66.666700000000006</v>
      </c>
    </row>
    <row r="170" spans="3:15" s="194" customFormat="1" ht="12.75" customHeight="1" x14ac:dyDescent="0.2">
      <c r="C170" s="195">
        <v>2009</v>
      </c>
      <c r="D170" s="196">
        <v>2</v>
      </c>
      <c r="E170" s="197">
        <f t="shared" si="28"/>
        <v>2009.1666666666667</v>
      </c>
      <c r="F170" s="198">
        <v>5.2</v>
      </c>
      <c r="G170" s="198">
        <v>1.4</v>
      </c>
      <c r="H170" s="199">
        <v>0</v>
      </c>
      <c r="J170" s="195">
        <v>2007</v>
      </c>
      <c r="K170" s="196">
        <v>2</v>
      </c>
      <c r="L170" s="197">
        <f t="shared" si="27"/>
        <v>2007.1666666666667</v>
      </c>
      <c r="M170" s="200">
        <v>76.259899999999206</v>
      </c>
      <c r="N170" s="200">
        <v>69.638626368158853</v>
      </c>
      <c r="O170" s="201">
        <v>66.666700000000006</v>
      </c>
    </row>
    <row r="171" spans="3:15" s="194" customFormat="1" ht="12.75" customHeight="1" x14ac:dyDescent="0.2">
      <c r="C171" s="195">
        <v>2009</v>
      </c>
      <c r="D171" s="196">
        <v>3</v>
      </c>
      <c r="E171" s="197">
        <f t="shared" si="28"/>
        <v>2009.25</v>
      </c>
      <c r="F171" s="198">
        <v>5.8</v>
      </c>
      <c r="G171" s="198">
        <v>1.6</v>
      </c>
      <c r="H171" s="199">
        <v>0</v>
      </c>
      <c r="J171" s="195">
        <v>2007</v>
      </c>
      <c r="K171" s="196">
        <v>3</v>
      </c>
      <c r="L171" s="197">
        <f t="shared" si="27"/>
        <v>2007.25</v>
      </c>
      <c r="M171" s="200">
        <v>75.722399999999922</v>
      </c>
      <c r="N171" s="200">
        <v>69.311325373134309</v>
      </c>
      <c r="O171" s="201">
        <v>66.666700000000006</v>
      </c>
    </row>
    <row r="172" spans="3:15" s="194" customFormat="1" ht="12.75" customHeight="1" x14ac:dyDescent="0.2">
      <c r="C172" s="195">
        <v>2009</v>
      </c>
      <c r="D172" s="196">
        <v>4</v>
      </c>
      <c r="E172" s="197">
        <f t="shared" si="28"/>
        <v>2009.3333333333333</v>
      </c>
      <c r="F172" s="198">
        <v>6.6</v>
      </c>
      <c r="G172" s="198">
        <v>2</v>
      </c>
      <c r="H172" s="199">
        <v>0</v>
      </c>
      <c r="J172" s="195">
        <v>2007</v>
      </c>
      <c r="K172" s="196">
        <v>4</v>
      </c>
      <c r="L172" s="197">
        <f t="shared" si="27"/>
        <v>2007.3333333333333</v>
      </c>
      <c r="M172" s="200">
        <v>75.184900000000638</v>
      </c>
      <c r="N172" s="200">
        <v>68.984024378109766</v>
      </c>
      <c r="O172" s="201">
        <v>66.666700000000006</v>
      </c>
    </row>
    <row r="173" spans="3:15" s="194" customFormat="1" ht="12.75" customHeight="1" x14ac:dyDescent="0.2">
      <c r="C173" s="195">
        <v>2009</v>
      </c>
      <c r="D173" s="196">
        <v>5</v>
      </c>
      <c r="E173" s="197">
        <f t="shared" si="28"/>
        <v>2009.4166666666667</v>
      </c>
      <c r="F173" s="198">
        <v>7.7</v>
      </c>
      <c r="G173" s="198">
        <v>2.5</v>
      </c>
      <c r="H173" s="199">
        <v>0</v>
      </c>
      <c r="J173" s="195">
        <v>2007</v>
      </c>
      <c r="K173" s="196">
        <v>5</v>
      </c>
      <c r="L173" s="197">
        <f t="shared" si="27"/>
        <v>2007.4166666666667</v>
      </c>
      <c r="M173" s="200">
        <v>74.647399999999891</v>
      </c>
      <c r="N173" s="200">
        <v>68.656723383084326</v>
      </c>
      <c r="O173" s="201">
        <v>66.666700000000006</v>
      </c>
    </row>
    <row r="174" spans="3:15" s="194" customFormat="1" ht="12.75" customHeight="1" x14ac:dyDescent="0.2">
      <c r="C174" s="195">
        <v>2009</v>
      </c>
      <c r="D174" s="196">
        <v>6</v>
      </c>
      <c r="E174" s="197">
        <f t="shared" si="28"/>
        <v>2009.5</v>
      </c>
      <c r="F174" s="198">
        <v>8.9</v>
      </c>
      <c r="G174" s="198">
        <v>3.1</v>
      </c>
      <c r="H174" s="199">
        <v>0</v>
      </c>
      <c r="J174" s="195">
        <v>2007</v>
      </c>
      <c r="K174" s="196">
        <v>6</v>
      </c>
      <c r="L174" s="197">
        <f t="shared" si="27"/>
        <v>2007.5</v>
      </c>
      <c r="M174" s="200">
        <v>74.186985365853872</v>
      </c>
      <c r="N174" s="200">
        <v>68.329422388059783</v>
      </c>
      <c r="O174" s="201">
        <v>66.666700000000006</v>
      </c>
    </row>
    <row r="175" spans="3:15" s="194" customFormat="1" ht="12.75" customHeight="1" x14ac:dyDescent="0.2">
      <c r="C175" s="195">
        <v>2009</v>
      </c>
      <c r="D175" s="196">
        <v>7</v>
      </c>
      <c r="E175" s="197">
        <f t="shared" si="28"/>
        <v>2009.5833333333333</v>
      </c>
      <c r="F175" s="198">
        <v>10.4</v>
      </c>
      <c r="G175" s="198">
        <v>3.9</v>
      </c>
      <c r="H175" s="199">
        <v>0</v>
      </c>
      <c r="J175" s="195">
        <v>2007</v>
      </c>
      <c r="K175" s="196">
        <v>7</v>
      </c>
      <c r="L175" s="197">
        <f t="shared" si="27"/>
        <v>2007.5833333333333</v>
      </c>
      <c r="M175" s="200">
        <v>73.741253658537047</v>
      </c>
      <c r="N175" s="200">
        <v>68.002121393035253</v>
      </c>
      <c r="O175" s="201">
        <v>66.666700000000006</v>
      </c>
    </row>
    <row r="176" spans="3:15" s="194" customFormat="1" ht="12.75" customHeight="1" x14ac:dyDescent="0.2">
      <c r="C176" s="195">
        <v>2009</v>
      </c>
      <c r="D176" s="196">
        <v>8</v>
      </c>
      <c r="E176" s="197">
        <f t="shared" si="28"/>
        <v>2009.6666666666667</v>
      </c>
      <c r="F176" s="198">
        <v>12</v>
      </c>
      <c r="G176" s="198">
        <v>4.8</v>
      </c>
      <c r="H176" s="199">
        <v>0</v>
      </c>
      <c r="J176" s="195">
        <v>2007</v>
      </c>
      <c r="K176" s="196">
        <v>8</v>
      </c>
      <c r="L176" s="197">
        <f t="shared" si="27"/>
        <v>2007.6666666666667</v>
      </c>
      <c r="M176" s="200">
        <v>73.295521951219001</v>
      </c>
      <c r="N176" s="200">
        <v>67.674820398009814</v>
      </c>
      <c r="O176" s="201">
        <v>66.666700000000006</v>
      </c>
    </row>
    <row r="177" spans="3:15" s="194" customFormat="1" ht="12.75" customHeight="1" x14ac:dyDescent="0.2">
      <c r="C177" s="195">
        <v>2009</v>
      </c>
      <c r="D177" s="196">
        <v>9</v>
      </c>
      <c r="E177" s="197">
        <f t="shared" si="28"/>
        <v>2009.75</v>
      </c>
      <c r="F177" s="198">
        <v>13.7</v>
      </c>
      <c r="G177" s="198">
        <v>5.8</v>
      </c>
      <c r="H177" s="199">
        <v>0</v>
      </c>
      <c r="J177" s="195">
        <v>2007</v>
      </c>
      <c r="K177" s="196">
        <v>9</v>
      </c>
      <c r="L177" s="197">
        <f t="shared" si="27"/>
        <v>2007.75</v>
      </c>
      <c r="M177" s="200">
        <v>72.849790243902163</v>
      </c>
      <c r="N177" s="200">
        <v>67.490412195121991</v>
      </c>
      <c r="O177" s="201">
        <v>66.666700000000006</v>
      </c>
    </row>
    <row r="178" spans="3:15" s="194" customFormat="1" ht="12.75" customHeight="1" x14ac:dyDescent="0.2">
      <c r="C178" s="195">
        <v>2009</v>
      </c>
      <c r="D178" s="196">
        <v>10</v>
      </c>
      <c r="E178" s="197">
        <f t="shared" si="28"/>
        <v>2009.8333333333333</v>
      </c>
      <c r="F178" s="198">
        <v>15.7</v>
      </c>
      <c r="G178" s="198">
        <v>7</v>
      </c>
      <c r="H178" s="199">
        <v>0</v>
      </c>
      <c r="J178" s="195">
        <v>2007</v>
      </c>
      <c r="K178" s="196">
        <v>10</v>
      </c>
      <c r="L178" s="197">
        <f t="shared" ref="L178:L241" si="29">J178+K178/12</f>
        <v>2007.8333333333333</v>
      </c>
      <c r="M178" s="200">
        <v>72.404058536585339</v>
      </c>
      <c r="N178" s="200">
        <v>67.401265853658657</v>
      </c>
      <c r="O178" s="201">
        <v>66.666700000000006</v>
      </c>
    </row>
    <row r="179" spans="3:15" s="194" customFormat="1" ht="12.75" customHeight="1" x14ac:dyDescent="0.2">
      <c r="C179" s="195">
        <v>2009</v>
      </c>
      <c r="D179" s="196">
        <v>11</v>
      </c>
      <c r="E179" s="197">
        <f t="shared" si="28"/>
        <v>2009.9166666666667</v>
      </c>
      <c r="F179" s="198">
        <v>17.8</v>
      </c>
      <c r="G179" s="198">
        <v>8.3000000000000007</v>
      </c>
      <c r="H179" s="199">
        <v>0</v>
      </c>
      <c r="J179" s="195">
        <v>2007</v>
      </c>
      <c r="K179" s="196">
        <v>11</v>
      </c>
      <c r="L179" s="197">
        <f t="shared" si="29"/>
        <v>2007.9166666666667</v>
      </c>
      <c r="M179" s="200">
        <v>72.040341463414023</v>
      </c>
      <c r="N179" s="200">
        <v>67.312119512195068</v>
      </c>
      <c r="O179" s="201">
        <v>66.666700000000006</v>
      </c>
    </row>
    <row r="180" spans="3:15" s="194" customFormat="1" ht="12.75" customHeight="1" x14ac:dyDescent="0.2">
      <c r="C180" s="195">
        <v>2009</v>
      </c>
      <c r="D180" s="196">
        <v>12</v>
      </c>
      <c r="E180" s="197">
        <f t="shared" si="28"/>
        <v>2010</v>
      </c>
      <c r="F180" s="198">
        <v>20</v>
      </c>
      <c r="G180" s="198">
        <v>9.6999999999999993</v>
      </c>
      <c r="H180" s="199">
        <v>0</v>
      </c>
      <c r="J180" s="195">
        <v>2007</v>
      </c>
      <c r="K180" s="196">
        <v>12</v>
      </c>
      <c r="L180" s="197">
        <f t="shared" si="29"/>
        <v>2008</v>
      </c>
      <c r="M180" s="200">
        <v>71.68375609756076</v>
      </c>
      <c r="N180" s="200">
        <v>67.222973170731734</v>
      </c>
      <c r="O180" s="201">
        <v>66.666700000000006</v>
      </c>
    </row>
    <row r="181" spans="3:15" s="194" customFormat="1" ht="12.75" customHeight="1" x14ac:dyDescent="0.2">
      <c r="C181" s="195">
        <v>2010</v>
      </c>
      <c r="D181" s="196">
        <v>1</v>
      </c>
      <c r="E181" s="197">
        <f t="shared" si="28"/>
        <v>2010.0833333333333</v>
      </c>
      <c r="F181" s="198">
        <v>22.3</v>
      </c>
      <c r="G181" s="198">
        <v>11.2</v>
      </c>
      <c r="H181" s="199">
        <v>0.2</v>
      </c>
      <c r="J181" s="195">
        <v>2008</v>
      </c>
      <c r="K181" s="196">
        <v>1</v>
      </c>
      <c r="L181" s="197">
        <f t="shared" si="29"/>
        <v>2008.0833333333333</v>
      </c>
      <c r="M181" s="200">
        <v>71.327170731707497</v>
      </c>
      <c r="N181" s="200">
        <v>67.133826829268386</v>
      </c>
      <c r="O181" s="201">
        <v>66.666700000000006</v>
      </c>
    </row>
    <row r="182" spans="3:15" s="194" customFormat="1" ht="12.75" customHeight="1" x14ac:dyDescent="0.2">
      <c r="C182" s="195">
        <v>2010</v>
      </c>
      <c r="D182" s="196">
        <v>2</v>
      </c>
      <c r="E182" s="197">
        <f t="shared" si="28"/>
        <v>2010.1666666666667</v>
      </c>
      <c r="F182" s="198">
        <v>24.7</v>
      </c>
      <c r="G182" s="198">
        <v>12.9</v>
      </c>
      <c r="H182" s="199">
        <v>1</v>
      </c>
      <c r="J182" s="195">
        <v>2008</v>
      </c>
      <c r="K182" s="196">
        <v>2</v>
      </c>
      <c r="L182" s="197">
        <f t="shared" si="29"/>
        <v>2008.1666666666667</v>
      </c>
      <c r="M182" s="200">
        <v>70.970585365853267</v>
      </c>
      <c r="N182" s="200">
        <v>67.044680487804811</v>
      </c>
      <c r="O182" s="201">
        <v>66.666700000000006</v>
      </c>
    </row>
    <row r="183" spans="3:15" s="194" customFormat="1" ht="12.75" customHeight="1" x14ac:dyDescent="0.2">
      <c r="C183" s="195">
        <v>2010</v>
      </c>
      <c r="D183" s="196">
        <v>3</v>
      </c>
      <c r="E183" s="197">
        <f t="shared" si="28"/>
        <v>2010.25</v>
      </c>
      <c r="F183" s="198">
        <v>27.3</v>
      </c>
      <c r="G183" s="198">
        <v>14.6</v>
      </c>
      <c r="H183" s="199">
        <v>2</v>
      </c>
      <c r="J183" s="195">
        <v>2008</v>
      </c>
      <c r="K183" s="196">
        <v>3</v>
      </c>
      <c r="L183" s="197">
        <f t="shared" si="29"/>
        <v>2008.25</v>
      </c>
      <c r="M183" s="200">
        <v>70.614000000000004</v>
      </c>
      <c r="N183" s="200">
        <v>66.955534146341463</v>
      </c>
      <c r="O183" s="201">
        <v>66.666700000000006</v>
      </c>
    </row>
    <row r="184" spans="3:15" s="194" customFormat="1" ht="12.75" customHeight="1" x14ac:dyDescent="0.2">
      <c r="C184" s="195">
        <v>2010</v>
      </c>
      <c r="D184" s="196">
        <v>4</v>
      </c>
      <c r="E184" s="197">
        <f t="shared" si="28"/>
        <v>2010.3333333333333</v>
      </c>
      <c r="F184" s="198">
        <v>29.9</v>
      </c>
      <c r="G184" s="198">
        <v>16.5</v>
      </c>
      <c r="H184" s="199">
        <v>3.1</v>
      </c>
      <c r="J184" s="195">
        <v>2008</v>
      </c>
      <c r="K184" s="196">
        <v>4</v>
      </c>
      <c r="L184" s="197">
        <f t="shared" si="29"/>
        <v>2008.3333333333333</v>
      </c>
      <c r="M184" s="200">
        <v>70.392484848485012</v>
      </c>
      <c r="N184" s="200">
        <v>66.86638780487813</v>
      </c>
      <c r="O184" s="201">
        <v>66.666700000000006</v>
      </c>
    </row>
    <row r="185" spans="3:15" s="194" customFormat="1" ht="12.75" customHeight="1" x14ac:dyDescent="0.2">
      <c r="C185" s="195">
        <v>2010</v>
      </c>
      <c r="D185" s="196">
        <v>5</v>
      </c>
      <c r="E185" s="197">
        <f t="shared" si="28"/>
        <v>2010.4166666666667</v>
      </c>
      <c r="F185" s="198">
        <v>32.5</v>
      </c>
      <c r="G185" s="198">
        <v>18.399999999999999</v>
      </c>
      <c r="H185" s="199">
        <v>4.2</v>
      </c>
      <c r="J185" s="195">
        <v>2008</v>
      </c>
      <c r="K185" s="196">
        <v>5</v>
      </c>
      <c r="L185" s="197">
        <f t="shared" si="29"/>
        <v>2008.4166666666667</v>
      </c>
      <c r="M185" s="200">
        <v>70.170969696969408</v>
      </c>
      <c r="N185" s="200">
        <v>66.777241463414541</v>
      </c>
      <c r="O185" s="201">
        <v>66.666700000000006</v>
      </c>
    </row>
    <row r="186" spans="3:15" s="194" customFormat="1" ht="12.75" customHeight="1" x14ac:dyDescent="0.2">
      <c r="C186" s="195">
        <v>2010</v>
      </c>
      <c r="D186" s="196">
        <v>6</v>
      </c>
      <c r="E186" s="197">
        <f t="shared" si="28"/>
        <v>2010.5</v>
      </c>
      <c r="F186" s="198">
        <v>35.299999999999997</v>
      </c>
      <c r="G186" s="198">
        <v>20.399999999999999</v>
      </c>
      <c r="H186" s="199">
        <v>5.5</v>
      </c>
      <c r="J186" s="195">
        <v>2008</v>
      </c>
      <c r="K186" s="196">
        <v>6</v>
      </c>
      <c r="L186" s="197">
        <f t="shared" si="29"/>
        <v>2008.5</v>
      </c>
      <c r="M186" s="200">
        <v>69.949454545454401</v>
      </c>
      <c r="N186" s="200">
        <v>66.688095121951207</v>
      </c>
      <c r="O186" s="201">
        <v>66.666700000000006</v>
      </c>
    </row>
    <row r="187" spans="3:15" s="194" customFormat="1" ht="12.75" customHeight="1" x14ac:dyDescent="0.2">
      <c r="C187" s="195">
        <v>2010</v>
      </c>
      <c r="D187" s="196">
        <v>7</v>
      </c>
      <c r="E187" s="197">
        <f t="shared" si="28"/>
        <v>2010.5833333333333</v>
      </c>
      <c r="F187" s="198">
        <v>38</v>
      </c>
      <c r="G187" s="198">
        <v>22.4</v>
      </c>
      <c r="H187" s="199">
        <v>6.8</v>
      </c>
      <c r="J187" s="195">
        <v>2008</v>
      </c>
      <c r="K187" s="196">
        <v>7</v>
      </c>
      <c r="L187" s="197">
        <f t="shared" si="29"/>
        <v>2008.5833333333333</v>
      </c>
      <c r="M187" s="200">
        <v>69.741100000000003</v>
      </c>
      <c r="N187" s="200">
        <v>66.666700000000006</v>
      </c>
      <c r="O187" s="201">
        <v>66.666700000000006</v>
      </c>
    </row>
    <row r="188" spans="3:15" s="194" customFormat="1" ht="12.75" customHeight="1" x14ac:dyDescent="0.2">
      <c r="C188" s="195">
        <v>2010</v>
      </c>
      <c r="D188" s="196">
        <v>8</v>
      </c>
      <c r="E188" s="197">
        <f t="shared" si="28"/>
        <v>2010.6666666666667</v>
      </c>
      <c r="F188" s="198">
        <v>40.799999999999997</v>
      </c>
      <c r="G188" s="198">
        <v>24.5</v>
      </c>
      <c r="H188" s="199">
        <v>8.1999999999999993</v>
      </c>
      <c r="J188" s="195">
        <v>2008</v>
      </c>
      <c r="K188" s="196">
        <v>8</v>
      </c>
      <c r="L188" s="197">
        <f t="shared" si="29"/>
        <v>2008.6666666666667</v>
      </c>
      <c r="M188" s="200">
        <v>69.848600000000147</v>
      </c>
      <c r="N188" s="200">
        <v>66.666700000000006</v>
      </c>
      <c r="O188" s="201">
        <v>66.666700000000006</v>
      </c>
    </row>
    <row r="189" spans="3:15" s="194" customFormat="1" ht="12.75" customHeight="1" x14ac:dyDescent="0.2">
      <c r="C189" s="195">
        <v>2010</v>
      </c>
      <c r="D189" s="196">
        <v>9</v>
      </c>
      <c r="E189" s="197">
        <f t="shared" si="28"/>
        <v>2010.75</v>
      </c>
      <c r="F189" s="198">
        <v>43.6</v>
      </c>
      <c r="G189" s="198">
        <v>26.6</v>
      </c>
      <c r="H189" s="199">
        <v>9.6</v>
      </c>
      <c r="J189" s="195">
        <v>2008</v>
      </c>
      <c r="K189" s="196">
        <v>9</v>
      </c>
      <c r="L189" s="197">
        <f t="shared" si="29"/>
        <v>2008.75</v>
      </c>
      <c r="M189" s="200">
        <v>69.956099999999992</v>
      </c>
      <c r="N189" s="200">
        <v>66.666700000000006</v>
      </c>
      <c r="O189" s="201">
        <v>66.666700000000006</v>
      </c>
    </row>
    <row r="190" spans="3:15" s="194" customFormat="1" ht="12.75" customHeight="1" x14ac:dyDescent="0.2">
      <c r="C190" s="195">
        <v>2010</v>
      </c>
      <c r="D190" s="196">
        <v>10</v>
      </c>
      <c r="E190" s="197">
        <f t="shared" si="28"/>
        <v>2010.8333333333333</v>
      </c>
      <c r="F190" s="198">
        <v>46.5</v>
      </c>
      <c r="G190" s="198">
        <v>28.8</v>
      </c>
      <c r="H190" s="199">
        <v>11.1</v>
      </c>
      <c r="J190" s="195">
        <v>2008</v>
      </c>
      <c r="K190" s="196">
        <v>10</v>
      </c>
      <c r="L190" s="197">
        <f t="shared" si="29"/>
        <v>2008.8333333333333</v>
      </c>
      <c r="M190" s="200">
        <v>70.063599999999852</v>
      </c>
      <c r="N190" s="200">
        <v>66.666700000000006</v>
      </c>
      <c r="O190" s="201">
        <v>66.666700000000006</v>
      </c>
    </row>
    <row r="191" spans="3:15" s="194" customFormat="1" ht="12.75" customHeight="1" x14ac:dyDescent="0.2">
      <c r="C191" s="195">
        <v>2010</v>
      </c>
      <c r="D191" s="196">
        <v>11</v>
      </c>
      <c r="E191" s="197">
        <f t="shared" si="28"/>
        <v>2010.9166666666667</v>
      </c>
      <c r="F191" s="198">
        <v>49.3</v>
      </c>
      <c r="G191" s="198">
        <v>30.9</v>
      </c>
      <c r="H191" s="199">
        <v>12.6</v>
      </c>
      <c r="J191" s="195">
        <v>2008</v>
      </c>
      <c r="K191" s="196">
        <v>11</v>
      </c>
      <c r="L191" s="197">
        <f t="shared" si="29"/>
        <v>2008.9166666666667</v>
      </c>
      <c r="M191" s="200">
        <v>70.171099999999996</v>
      </c>
      <c r="N191" s="200">
        <v>66.666700000000006</v>
      </c>
      <c r="O191" s="201">
        <v>66.666700000000006</v>
      </c>
    </row>
    <row r="192" spans="3:15" s="194" customFormat="1" ht="12.75" customHeight="1" x14ac:dyDescent="0.2">
      <c r="C192" s="195">
        <v>2010</v>
      </c>
      <c r="D192" s="196">
        <v>12</v>
      </c>
      <c r="E192" s="197">
        <f t="shared" si="28"/>
        <v>2011</v>
      </c>
      <c r="F192" s="198">
        <v>52.1</v>
      </c>
      <c r="G192" s="198">
        <v>33.1</v>
      </c>
      <c r="H192" s="199">
        <v>14.1</v>
      </c>
      <c r="J192" s="195">
        <v>2008</v>
      </c>
      <c r="K192" s="196">
        <v>12</v>
      </c>
      <c r="L192" s="197">
        <f t="shared" si="29"/>
        <v>2009</v>
      </c>
      <c r="M192" s="200">
        <v>70.985123076922363</v>
      </c>
      <c r="N192" s="200">
        <v>66.666700000000006</v>
      </c>
      <c r="O192" s="201">
        <v>66.666700000000006</v>
      </c>
    </row>
    <row r="193" spans="3:15" s="194" customFormat="1" ht="12.75" customHeight="1" x14ac:dyDescent="0.2">
      <c r="C193" s="195">
        <v>2011</v>
      </c>
      <c r="D193" s="196">
        <v>1</v>
      </c>
      <c r="E193" s="197">
        <f t="shared" si="28"/>
        <v>2011.0833333333333</v>
      </c>
      <c r="F193" s="198">
        <v>54.8</v>
      </c>
      <c r="G193" s="198">
        <v>35.200000000000003</v>
      </c>
      <c r="H193" s="199">
        <v>15.7</v>
      </c>
      <c r="J193" s="195">
        <v>2009</v>
      </c>
      <c r="K193" s="196">
        <v>1</v>
      </c>
      <c r="L193" s="197">
        <f t="shared" si="29"/>
        <v>2009.0833333333333</v>
      </c>
      <c r="M193" s="200">
        <v>71.828584615383164</v>
      </c>
      <c r="N193" s="200">
        <v>66.914115384615172</v>
      </c>
      <c r="O193" s="201">
        <v>66.666700000000006</v>
      </c>
    </row>
    <row r="194" spans="3:15" s="194" customFormat="1" ht="12.75" customHeight="1" x14ac:dyDescent="0.2">
      <c r="C194" s="195">
        <v>2011</v>
      </c>
      <c r="D194" s="196">
        <v>2</v>
      </c>
      <c r="E194" s="197">
        <f t="shared" si="28"/>
        <v>2011.1666666666667</v>
      </c>
      <c r="F194" s="198">
        <v>57.6</v>
      </c>
      <c r="G194" s="198">
        <v>37.4</v>
      </c>
      <c r="H194" s="199">
        <v>17.2</v>
      </c>
      <c r="J194" s="195">
        <v>2009</v>
      </c>
      <c r="K194" s="196">
        <v>2</v>
      </c>
      <c r="L194" s="197">
        <f t="shared" si="29"/>
        <v>2009.1666666666667</v>
      </c>
      <c r="M194" s="200">
        <v>72.672046153846267</v>
      </c>
      <c r="N194" s="200">
        <v>67.19526923076954</v>
      </c>
      <c r="O194" s="201">
        <v>66.666700000000006</v>
      </c>
    </row>
    <row r="195" spans="3:15" s="194" customFormat="1" ht="12.75" customHeight="1" x14ac:dyDescent="0.2">
      <c r="C195" s="195">
        <v>2011</v>
      </c>
      <c r="D195" s="196">
        <v>3</v>
      </c>
      <c r="E195" s="197">
        <f t="shared" si="28"/>
        <v>2011.25</v>
      </c>
      <c r="F195" s="198">
        <v>60.2</v>
      </c>
      <c r="G195" s="198">
        <v>39.5</v>
      </c>
      <c r="H195" s="199">
        <v>18.8</v>
      </c>
      <c r="J195" s="195">
        <v>2009</v>
      </c>
      <c r="K195" s="196">
        <v>3</v>
      </c>
      <c r="L195" s="197">
        <f t="shared" si="29"/>
        <v>2009.25</v>
      </c>
      <c r="M195" s="200">
        <v>74.261305263157894</v>
      </c>
      <c r="N195" s="200">
        <v>67.476423076923126</v>
      </c>
      <c r="O195" s="201">
        <v>66.666700000000006</v>
      </c>
    </row>
    <row r="196" spans="3:15" s="194" customFormat="1" ht="12.75" customHeight="1" x14ac:dyDescent="0.2">
      <c r="C196" s="195">
        <v>2011</v>
      </c>
      <c r="D196" s="196">
        <v>4</v>
      </c>
      <c r="E196" s="197">
        <f t="shared" si="28"/>
        <v>2011.3333333333333</v>
      </c>
      <c r="F196" s="198">
        <v>62.9</v>
      </c>
      <c r="G196" s="198">
        <v>41.6</v>
      </c>
      <c r="H196" s="199">
        <v>20.3</v>
      </c>
      <c r="J196" s="195">
        <v>2009</v>
      </c>
      <c r="K196" s="196">
        <v>4</v>
      </c>
      <c r="L196" s="197">
        <f t="shared" si="29"/>
        <v>2009.3333333333333</v>
      </c>
      <c r="M196" s="200">
        <v>75.992621052631577</v>
      </c>
      <c r="N196" s="200">
        <v>68.398583333332581</v>
      </c>
      <c r="O196" s="201">
        <v>66.666700000000006</v>
      </c>
    </row>
    <row r="197" spans="3:15" s="194" customFormat="1" ht="12.75" customHeight="1" x14ac:dyDescent="0.2">
      <c r="C197" s="195">
        <v>2011</v>
      </c>
      <c r="D197" s="196">
        <v>5</v>
      </c>
      <c r="E197" s="197">
        <f t="shared" si="28"/>
        <v>2011.4166666666667</v>
      </c>
      <c r="F197" s="198">
        <v>65.400000000000006</v>
      </c>
      <c r="G197" s="198">
        <v>43.6</v>
      </c>
      <c r="H197" s="199">
        <v>21.8</v>
      </c>
      <c r="J197" s="195">
        <v>2009</v>
      </c>
      <c r="K197" s="196">
        <v>5</v>
      </c>
      <c r="L197" s="197">
        <f t="shared" si="29"/>
        <v>2009.4166666666667</v>
      </c>
      <c r="M197" s="200">
        <v>77.699058974361932</v>
      </c>
      <c r="N197" s="200">
        <v>69.523166666668004</v>
      </c>
      <c r="O197" s="201">
        <v>66.666700000000006</v>
      </c>
    </row>
    <row r="198" spans="3:15" s="194" customFormat="1" ht="12.75" customHeight="1" x14ac:dyDescent="0.2">
      <c r="C198" s="195">
        <v>2011</v>
      </c>
      <c r="D198" s="196">
        <v>6</v>
      </c>
      <c r="E198" s="197">
        <f t="shared" si="28"/>
        <v>2011.5</v>
      </c>
      <c r="F198" s="198">
        <v>67.900000000000006</v>
      </c>
      <c r="G198" s="198">
        <v>45.6</v>
      </c>
      <c r="H198" s="199">
        <v>23.3</v>
      </c>
      <c r="J198" s="195">
        <v>2009</v>
      </c>
      <c r="K198" s="196">
        <v>6</v>
      </c>
      <c r="L198" s="197">
        <f t="shared" si="29"/>
        <v>2009.5</v>
      </c>
      <c r="M198" s="200">
        <v>79.385950000000008</v>
      </c>
      <c r="N198" s="200">
        <v>70.647750000000357</v>
      </c>
      <c r="O198" s="201">
        <v>66.666700000000006</v>
      </c>
    </row>
    <row r="199" spans="3:15" s="194" customFormat="1" ht="12.75" customHeight="1" x14ac:dyDescent="0.2">
      <c r="C199" s="195">
        <v>2011</v>
      </c>
      <c r="D199" s="196">
        <v>7</v>
      </c>
      <c r="E199" s="197">
        <f t="shared" si="28"/>
        <v>2011.5833333333333</v>
      </c>
      <c r="F199" s="198">
        <v>70.400000000000006</v>
      </c>
      <c r="G199" s="198">
        <v>47.6</v>
      </c>
      <c r="H199" s="199">
        <v>24.8</v>
      </c>
      <c r="J199" s="195">
        <v>2009</v>
      </c>
      <c r="K199" s="196">
        <v>7</v>
      </c>
      <c r="L199" s="197">
        <f t="shared" si="29"/>
        <v>2009.5833333333333</v>
      </c>
      <c r="M199" s="200">
        <v>81.07284102563807</v>
      </c>
      <c r="N199" s="200">
        <v>71.974103030302388</v>
      </c>
      <c r="O199" s="201">
        <v>66.666700000000006</v>
      </c>
    </row>
    <row r="200" spans="3:15" s="194" customFormat="1" ht="12.75" customHeight="1" x14ac:dyDescent="0.2">
      <c r="C200" s="195">
        <v>2011</v>
      </c>
      <c r="D200" s="196">
        <v>8</v>
      </c>
      <c r="E200" s="197">
        <f t="shared" si="28"/>
        <v>2011.6666666666667</v>
      </c>
      <c r="F200" s="198">
        <v>72.7</v>
      </c>
      <c r="G200" s="198">
        <v>49.5</v>
      </c>
      <c r="H200" s="199">
        <v>26.3</v>
      </c>
      <c r="J200" s="195">
        <v>2009</v>
      </c>
      <c r="K200" s="196">
        <v>8</v>
      </c>
      <c r="L200" s="197">
        <f t="shared" si="29"/>
        <v>2009.6666666666667</v>
      </c>
      <c r="M200" s="200">
        <v>83.089633333333325</v>
      </c>
      <c r="N200" s="200">
        <v>73.413951515153812</v>
      </c>
      <c r="O200" s="201">
        <v>66.666700000000006</v>
      </c>
    </row>
    <row r="201" spans="3:15" s="194" customFormat="1" ht="12.75" customHeight="1" x14ac:dyDescent="0.2">
      <c r="C201" s="195">
        <v>2011</v>
      </c>
      <c r="D201" s="196">
        <v>9</v>
      </c>
      <c r="E201" s="197">
        <f t="shared" si="28"/>
        <v>2011.75</v>
      </c>
      <c r="F201" s="198">
        <v>75</v>
      </c>
      <c r="G201" s="198">
        <v>51.3</v>
      </c>
      <c r="H201" s="199">
        <v>27.7</v>
      </c>
      <c r="J201" s="195">
        <v>2009</v>
      </c>
      <c r="K201" s="196">
        <v>9</v>
      </c>
      <c r="L201" s="197">
        <f t="shared" si="29"/>
        <v>2009.75</v>
      </c>
      <c r="M201" s="200">
        <v>85.526299999999992</v>
      </c>
      <c r="N201" s="200">
        <v>74.853800000001314</v>
      </c>
      <c r="O201" s="201">
        <v>66.666700000000006</v>
      </c>
    </row>
    <row r="202" spans="3:15" s="194" customFormat="1" ht="12.75" customHeight="1" x14ac:dyDescent="0.2">
      <c r="C202" s="195">
        <v>2011</v>
      </c>
      <c r="D202" s="196">
        <v>10</v>
      </c>
      <c r="E202" s="197">
        <f t="shared" si="28"/>
        <v>2011.8333333333333</v>
      </c>
      <c r="F202" s="198">
        <v>77.099999999999994</v>
      </c>
      <c r="G202" s="198">
        <v>53.1</v>
      </c>
      <c r="H202" s="199">
        <v>29</v>
      </c>
      <c r="J202" s="195">
        <v>2009</v>
      </c>
      <c r="K202" s="196">
        <v>10</v>
      </c>
      <c r="L202" s="197">
        <f t="shared" si="29"/>
        <v>2009.8333333333333</v>
      </c>
      <c r="M202" s="200">
        <v>87.871114102563581</v>
      </c>
      <c r="N202" s="200">
        <v>76.293648484848802</v>
      </c>
      <c r="O202" s="201">
        <v>66.666700000000006</v>
      </c>
    </row>
    <row r="203" spans="3:15" s="194" customFormat="1" ht="12.75" customHeight="1" x14ac:dyDescent="0.2">
      <c r="C203" s="195">
        <v>2011</v>
      </c>
      <c r="D203" s="196">
        <v>11</v>
      </c>
      <c r="E203" s="197">
        <f t="shared" si="28"/>
        <v>2011.9166666666667</v>
      </c>
      <c r="F203" s="198">
        <v>79.2</v>
      </c>
      <c r="G203" s="198">
        <v>54.8</v>
      </c>
      <c r="H203" s="199">
        <v>30.3</v>
      </c>
      <c r="J203" s="195">
        <v>2009</v>
      </c>
      <c r="K203" s="196">
        <v>11</v>
      </c>
      <c r="L203" s="197">
        <f t="shared" si="29"/>
        <v>2009.9166666666667</v>
      </c>
      <c r="M203" s="200">
        <v>89.979735897439284</v>
      </c>
      <c r="N203" s="200">
        <v>77.959425252528433</v>
      </c>
      <c r="O203" s="201">
        <v>66.925361538462084</v>
      </c>
    </row>
    <row r="204" spans="3:15" s="194" customFormat="1" ht="12.75" customHeight="1" x14ac:dyDescent="0.2">
      <c r="C204" s="195">
        <v>2011</v>
      </c>
      <c r="D204" s="196">
        <v>12</v>
      </c>
      <c r="E204" s="197">
        <f t="shared" si="28"/>
        <v>2012</v>
      </c>
      <c r="F204" s="198">
        <v>81.2</v>
      </c>
      <c r="G204" s="198">
        <v>56.4</v>
      </c>
      <c r="H204" s="199">
        <v>31.6</v>
      </c>
      <c r="J204" s="195">
        <v>2009</v>
      </c>
      <c r="K204" s="196">
        <v>12</v>
      </c>
      <c r="L204" s="197">
        <f t="shared" si="29"/>
        <v>2010</v>
      </c>
      <c r="M204" s="200">
        <v>92.088357692309245</v>
      </c>
      <c r="N204" s="200">
        <v>79.731521212121947</v>
      </c>
      <c r="O204" s="201">
        <v>67.206515384615685</v>
      </c>
    </row>
    <row r="205" spans="3:15" s="194" customFormat="1" ht="12.75" customHeight="1" x14ac:dyDescent="0.2">
      <c r="C205" s="195">
        <v>2012</v>
      </c>
      <c r="D205" s="196">
        <v>1</v>
      </c>
      <c r="E205" s="197">
        <f t="shared" si="28"/>
        <v>2012.0833333333333</v>
      </c>
      <c r="F205" s="198">
        <v>83</v>
      </c>
      <c r="G205" s="198">
        <v>57.9</v>
      </c>
      <c r="H205" s="199">
        <v>32.799999999999997</v>
      </c>
      <c r="J205" s="195">
        <v>2010</v>
      </c>
      <c r="K205" s="196">
        <v>1</v>
      </c>
      <c r="L205" s="197">
        <f t="shared" si="29"/>
        <v>2010.0833333333333</v>
      </c>
      <c r="M205" s="200">
        <v>94.663699999997718</v>
      </c>
      <c r="N205" s="200">
        <v>81.503617171715462</v>
      </c>
      <c r="O205" s="201">
        <v>67.487669230769271</v>
      </c>
    </row>
    <row r="206" spans="3:15" s="194" customFormat="1" ht="12.75" customHeight="1" x14ac:dyDescent="0.2">
      <c r="C206" s="195">
        <v>2012</v>
      </c>
      <c r="D206" s="196">
        <v>2</v>
      </c>
      <c r="E206" s="197">
        <f t="shared" si="28"/>
        <v>2012.1666666666667</v>
      </c>
      <c r="F206" s="198">
        <v>84.8</v>
      </c>
      <c r="G206" s="198">
        <v>59.4</v>
      </c>
      <c r="H206" s="199">
        <v>33.9</v>
      </c>
      <c r="J206" s="195">
        <v>2010</v>
      </c>
      <c r="K206" s="196">
        <v>2</v>
      </c>
      <c r="L206" s="197">
        <f t="shared" si="29"/>
        <v>2010.1666666666667</v>
      </c>
      <c r="M206" s="200">
        <v>99.182593939393939</v>
      </c>
      <c r="N206" s="200">
        <v>83.275713131313822</v>
      </c>
      <c r="O206" s="201">
        <v>68.518529629631715</v>
      </c>
    </row>
    <row r="207" spans="3:15" s="194" customFormat="1" ht="12.75" customHeight="1" x14ac:dyDescent="0.2">
      <c r="C207" s="195">
        <v>2012</v>
      </c>
      <c r="D207" s="196">
        <v>3</v>
      </c>
      <c r="E207" s="197">
        <f t="shared" si="28"/>
        <v>2012.25</v>
      </c>
      <c r="F207" s="198">
        <v>86.4</v>
      </c>
      <c r="G207" s="198">
        <v>60.7</v>
      </c>
      <c r="H207" s="199">
        <v>35</v>
      </c>
      <c r="J207" s="195">
        <v>2010</v>
      </c>
      <c r="K207" s="196">
        <v>3</v>
      </c>
      <c r="L207" s="197">
        <f t="shared" si="29"/>
        <v>2010.25</v>
      </c>
      <c r="M207" s="200">
        <v>101.67456363636364</v>
      </c>
      <c r="N207" s="200">
        <v>85.242499999999012</v>
      </c>
      <c r="O207" s="201">
        <v>69.73681666666721</v>
      </c>
    </row>
    <row r="208" spans="3:15" s="194" customFormat="1" ht="12.75" customHeight="1" x14ac:dyDescent="0.2">
      <c r="C208" s="195">
        <v>2012</v>
      </c>
      <c r="D208" s="196">
        <v>4</v>
      </c>
      <c r="E208" s="197">
        <f t="shared" si="28"/>
        <v>2012.3333333333333</v>
      </c>
      <c r="F208" s="198">
        <v>88</v>
      </c>
      <c r="G208" s="198">
        <v>62</v>
      </c>
      <c r="H208" s="199">
        <v>36</v>
      </c>
      <c r="J208" s="195">
        <v>2010</v>
      </c>
      <c r="K208" s="196">
        <v>4</v>
      </c>
      <c r="L208" s="197">
        <f t="shared" si="29"/>
        <v>2010.3333333333333</v>
      </c>
      <c r="M208" s="200">
        <v>104.16653333333333</v>
      </c>
      <c r="N208" s="200">
        <v>87.284999999997652</v>
      </c>
      <c r="O208" s="201">
        <v>71.422973333331441</v>
      </c>
    </row>
    <row r="209" spans="3:15" s="194" customFormat="1" ht="12.75" customHeight="1" x14ac:dyDescent="0.2">
      <c r="C209" s="195">
        <v>2012</v>
      </c>
      <c r="D209" s="196">
        <v>5</v>
      </c>
      <c r="E209" s="197">
        <f t="shared" si="28"/>
        <v>2012.4166666666667</v>
      </c>
      <c r="F209" s="198">
        <v>89.4</v>
      </c>
      <c r="G209" s="198">
        <v>63.2</v>
      </c>
      <c r="H209" s="199">
        <v>37</v>
      </c>
      <c r="J209" s="195">
        <v>2010</v>
      </c>
      <c r="K209" s="196">
        <v>5</v>
      </c>
      <c r="L209" s="197">
        <f t="shared" si="29"/>
        <v>2010.4166666666667</v>
      </c>
      <c r="M209" s="200">
        <v>107.30980000000687</v>
      </c>
      <c r="N209" s="200">
        <v>89.327500000001862</v>
      </c>
      <c r="O209" s="201">
        <v>73.372306666667143</v>
      </c>
    </row>
    <row r="210" spans="3:15" s="194" customFormat="1" ht="12.75" customHeight="1" x14ac:dyDescent="0.2">
      <c r="C210" s="195">
        <v>2012</v>
      </c>
      <c r="D210" s="196">
        <v>6</v>
      </c>
      <c r="E210" s="197">
        <f t="shared" si="28"/>
        <v>2012.5</v>
      </c>
      <c r="F210" s="198">
        <v>90.7</v>
      </c>
      <c r="G210" s="198">
        <v>64.3</v>
      </c>
      <c r="H210" s="199">
        <v>37.799999999999997</v>
      </c>
      <c r="J210" s="195">
        <v>2010</v>
      </c>
      <c r="K210" s="196">
        <v>6</v>
      </c>
      <c r="L210" s="197">
        <f t="shared" si="29"/>
        <v>2010.5</v>
      </c>
      <c r="M210" s="200">
        <v>110.96480000000133</v>
      </c>
      <c r="N210" s="200">
        <v>91.370000000000488</v>
      </c>
      <c r="O210" s="201">
        <v>74.976915789473679</v>
      </c>
    </row>
    <row r="211" spans="3:15" s="194" customFormat="1" ht="12.75" customHeight="1" x14ac:dyDescent="0.2">
      <c r="C211" s="195">
        <v>2012</v>
      </c>
      <c r="D211" s="196">
        <v>7</v>
      </c>
      <c r="E211" s="197">
        <f t="shared" si="28"/>
        <v>2012.5833333333333</v>
      </c>
      <c r="F211" s="198">
        <v>91.9</v>
      </c>
      <c r="G211" s="198">
        <v>65.3</v>
      </c>
      <c r="H211" s="199">
        <v>38.6</v>
      </c>
      <c r="J211" s="195">
        <v>2010</v>
      </c>
      <c r="K211" s="196">
        <v>7</v>
      </c>
      <c r="L211" s="197">
        <f t="shared" si="29"/>
        <v>2010.5833333333333</v>
      </c>
      <c r="M211" s="200">
        <v>113.77449275362127</v>
      </c>
      <c r="N211" s="200">
        <v>93.806512121210361</v>
      </c>
      <c r="O211" s="201">
        <v>76.515863157894742</v>
      </c>
    </row>
    <row r="212" spans="3:15" s="194" customFormat="1" ht="12.75" customHeight="1" x14ac:dyDescent="0.2">
      <c r="C212" s="195">
        <v>2012</v>
      </c>
      <c r="D212" s="196">
        <v>8</v>
      </c>
      <c r="E212" s="197">
        <f t="shared" si="28"/>
        <v>2012.6666666666667</v>
      </c>
      <c r="F212" s="198">
        <v>93</v>
      </c>
      <c r="G212" s="198">
        <v>66.2</v>
      </c>
      <c r="H212" s="199">
        <v>39.299999999999997</v>
      </c>
      <c r="J212" s="195">
        <v>2010</v>
      </c>
      <c r="K212" s="196">
        <v>8</v>
      </c>
      <c r="L212" s="197">
        <f t="shared" si="29"/>
        <v>2010.6666666666667</v>
      </c>
      <c r="M212" s="200">
        <v>116.31724637681411</v>
      </c>
      <c r="N212" s="200">
        <v>96.464656060608803</v>
      </c>
      <c r="O212" s="201">
        <v>78.402451515156159</v>
      </c>
    </row>
    <row r="213" spans="3:15" s="194" customFormat="1" ht="12.75" customHeight="1" x14ac:dyDescent="0.2">
      <c r="C213" s="195">
        <v>2012</v>
      </c>
      <c r="D213" s="196">
        <v>9</v>
      </c>
      <c r="E213" s="197">
        <f t="shared" si="28"/>
        <v>2012.75</v>
      </c>
      <c r="F213" s="198">
        <v>94</v>
      </c>
      <c r="G213" s="198">
        <v>67</v>
      </c>
      <c r="H213" s="199">
        <v>40</v>
      </c>
      <c r="J213" s="195">
        <v>2010</v>
      </c>
      <c r="K213" s="196">
        <v>9</v>
      </c>
      <c r="L213" s="197">
        <f t="shared" si="29"/>
        <v>2010.75</v>
      </c>
      <c r="M213" s="200">
        <v>118.86</v>
      </c>
      <c r="N213" s="200">
        <v>99.122799999999998</v>
      </c>
      <c r="O213" s="201">
        <v>80.562186363638773</v>
      </c>
    </row>
    <row r="214" spans="3:15" s="194" customFormat="1" ht="12.75" customHeight="1" x14ac:dyDescent="0.2">
      <c r="C214" s="195">
        <v>2012</v>
      </c>
      <c r="D214" s="196">
        <v>10</v>
      </c>
      <c r="E214" s="197">
        <f t="shared" si="28"/>
        <v>2012.8333333333333</v>
      </c>
      <c r="F214" s="198">
        <v>94.9</v>
      </c>
      <c r="G214" s="198">
        <v>67.7</v>
      </c>
      <c r="H214" s="199">
        <v>40.6</v>
      </c>
      <c r="J214" s="195">
        <v>2010</v>
      </c>
      <c r="K214" s="196">
        <v>10</v>
      </c>
      <c r="L214" s="197">
        <f t="shared" si="29"/>
        <v>2010.8333333333333</v>
      </c>
      <c r="M214" s="200">
        <v>121.78388888888446</v>
      </c>
      <c r="N214" s="200">
        <v>101.28272424242201</v>
      </c>
      <c r="O214" s="201">
        <v>82.721921212121387</v>
      </c>
    </row>
    <row r="215" spans="3:15" s="194" customFormat="1" ht="12.75" customHeight="1" x14ac:dyDescent="0.2">
      <c r="C215" s="195">
        <v>2012</v>
      </c>
      <c r="D215" s="196">
        <v>11</v>
      </c>
      <c r="E215" s="197">
        <f t="shared" si="28"/>
        <v>2012.9166666666667</v>
      </c>
      <c r="F215" s="198">
        <v>95.6</v>
      </c>
      <c r="G215" s="198">
        <v>68.3</v>
      </c>
      <c r="H215" s="199">
        <v>41.1</v>
      </c>
      <c r="J215" s="195">
        <v>2010</v>
      </c>
      <c r="K215" s="196">
        <v>11</v>
      </c>
      <c r="L215" s="197">
        <f t="shared" si="29"/>
        <v>2010.9166666666667</v>
      </c>
      <c r="M215" s="200">
        <v>124.58815151515152</v>
      </c>
      <c r="N215" s="200">
        <v>103.44264848484991</v>
      </c>
      <c r="O215" s="201">
        <v>84.239740000001945</v>
      </c>
    </row>
    <row r="216" spans="3:15" s="194" customFormat="1" ht="12.75" customHeight="1" x14ac:dyDescent="0.2">
      <c r="C216" s="195">
        <v>2012</v>
      </c>
      <c r="D216" s="196">
        <v>12</v>
      </c>
      <c r="E216" s="197">
        <f t="shared" si="28"/>
        <v>2013</v>
      </c>
      <c r="F216" s="198">
        <v>96.3</v>
      </c>
      <c r="G216" s="198">
        <v>68.900000000000006</v>
      </c>
      <c r="H216" s="199">
        <v>41.5</v>
      </c>
      <c r="J216" s="195">
        <v>2010</v>
      </c>
      <c r="K216" s="196">
        <v>12</v>
      </c>
      <c r="L216" s="197">
        <f t="shared" si="29"/>
        <v>2011</v>
      </c>
      <c r="M216" s="200">
        <v>126.9139090909091</v>
      </c>
      <c r="N216" s="200">
        <v>105.71502941176411</v>
      </c>
      <c r="O216" s="201">
        <v>85.701739999999731</v>
      </c>
    </row>
    <row r="217" spans="3:15" s="194" customFormat="1" ht="12.75" customHeight="1" x14ac:dyDescent="0.2">
      <c r="C217" s="195">
        <v>2013</v>
      </c>
      <c r="D217" s="196">
        <v>1</v>
      </c>
      <c r="E217" s="197">
        <f t="shared" ref="E217:E280" si="30">C217+D217/12</f>
        <v>2013.0833333333333</v>
      </c>
      <c r="F217" s="198">
        <v>96.8</v>
      </c>
      <c r="G217" s="198">
        <v>69.3</v>
      </c>
      <c r="H217" s="199">
        <v>41.8</v>
      </c>
      <c r="J217" s="195">
        <v>2011</v>
      </c>
      <c r="K217" s="196">
        <v>1</v>
      </c>
      <c r="L217" s="197">
        <f t="shared" si="29"/>
        <v>2011.0833333333333</v>
      </c>
      <c r="M217" s="200">
        <v>129.23966666666666</v>
      </c>
      <c r="N217" s="200">
        <v>108.18733333333108</v>
      </c>
      <c r="O217" s="201">
        <v>87.163739999997517</v>
      </c>
    </row>
    <row r="218" spans="3:15" s="194" customFormat="1" ht="12.75" customHeight="1" x14ac:dyDescent="0.2">
      <c r="C218" s="195">
        <v>2013</v>
      </c>
      <c r="D218" s="196">
        <v>2</v>
      </c>
      <c r="E218" s="197">
        <f t="shared" si="30"/>
        <v>2013.1666666666667</v>
      </c>
      <c r="F218" s="198">
        <v>97.2</v>
      </c>
      <c r="G218" s="198">
        <v>69.599999999999994</v>
      </c>
      <c r="H218" s="199">
        <v>42.1</v>
      </c>
      <c r="J218" s="195">
        <v>2011</v>
      </c>
      <c r="K218" s="196">
        <v>2</v>
      </c>
      <c r="L218" s="197">
        <f t="shared" si="29"/>
        <v>2011.1666666666667</v>
      </c>
      <c r="M218" s="200">
        <v>132.03695555556152</v>
      </c>
      <c r="N218" s="200">
        <v>110.65963725490481</v>
      </c>
      <c r="O218" s="201">
        <v>88.703713333333326</v>
      </c>
    </row>
    <row r="219" spans="3:15" s="194" customFormat="1" ht="12.75" customHeight="1" x14ac:dyDescent="0.2">
      <c r="C219" s="195">
        <v>2013</v>
      </c>
      <c r="D219" s="196">
        <v>3</v>
      </c>
      <c r="E219" s="197">
        <f t="shared" si="30"/>
        <v>2013.25</v>
      </c>
      <c r="F219" s="198">
        <v>97.5</v>
      </c>
      <c r="G219" s="198">
        <v>69.900000000000006</v>
      </c>
      <c r="H219" s="199">
        <v>42.3</v>
      </c>
      <c r="J219" s="195">
        <v>2011</v>
      </c>
      <c r="K219" s="196">
        <v>3</v>
      </c>
      <c r="L219" s="197">
        <f t="shared" si="29"/>
        <v>2011.25</v>
      </c>
      <c r="M219" s="200">
        <v>135.2047333333345</v>
      </c>
      <c r="N219" s="200">
        <v>113.13194117647178</v>
      </c>
      <c r="O219" s="201">
        <v>90.409379999999999</v>
      </c>
    </row>
    <row r="220" spans="3:15" s="194" customFormat="1" ht="12.75" customHeight="1" x14ac:dyDescent="0.2">
      <c r="C220" s="195">
        <v>2013</v>
      </c>
      <c r="D220" s="196">
        <v>4</v>
      </c>
      <c r="E220" s="197">
        <f t="shared" si="30"/>
        <v>2013.3333333333333</v>
      </c>
      <c r="F220" s="198">
        <v>97.7</v>
      </c>
      <c r="G220" s="198">
        <v>70.099999999999994</v>
      </c>
      <c r="H220" s="199">
        <v>42.4</v>
      </c>
      <c r="J220" s="195">
        <v>2011</v>
      </c>
      <c r="K220" s="196">
        <v>4</v>
      </c>
      <c r="L220" s="197">
        <f t="shared" si="29"/>
        <v>2011.3333333333333</v>
      </c>
      <c r="M220" s="200">
        <v>138.11142424242203</v>
      </c>
      <c r="N220" s="200">
        <v>115.53224242424157</v>
      </c>
      <c r="O220" s="201">
        <v>92.028329824560444</v>
      </c>
    </row>
    <row r="221" spans="3:15" s="194" customFormat="1" ht="12.75" customHeight="1" x14ac:dyDescent="0.2">
      <c r="C221" s="195">
        <v>2013</v>
      </c>
      <c r="D221" s="196">
        <v>5</v>
      </c>
      <c r="E221" s="197">
        <f t="shared" si="30"/>
        <v>2013.4166666666667</v>
      </c>
      <c r="F221" s="198">
        <v>97.8</v>
      </c>
      <c r="G221" s="198">
        <v>70.099999999999994</v>
      </c>
      <c r="H221" s="199">
        <v>42.5</v>
      </c>
      <c r="J221" s="195">
        <v>2011</v>
      </c>
      <c r="K221" s="196">
        <v>5</v>
      </c>
      <c r="L221" s="197">
        <f t="shared" si="29"/>
        <v>2011.4166666666667</v>
      </c>
      <c r="M221" s="200">
        <v>140.93566666666922</v>
      </c>
      <c r="N221" s="200">
        <v>117.74739393939608</v>
      </c>
      <c r="O221" s="201">
        <v>93.567233333334741</v>
      </c>
    </row>
    <row r="222" spans="3:15" s="194" customFormat="1" ht="12.75" customHeight="1" x14ac:dyDescent="0.2">
      <c r="C222" s="195">
        <v>2013</v>
      </c>
      <c r="D222" s="196">
        <v>6</v>
      </c>
      <c r="E222" s="197">
        <f t="shared" si="30"/>
        <v>2013.5</v>
      </c>
      <c r="F222" s="198">
        <v>97.7</v>
      </c>
      <c r="G222" s="198">
        <v>70.099999999999994</v>
      </c>
      <c r="H222" s="199">
        <v>42.5</v>
      </c>
      <c r="J222" s="195">
        <v>2011</v>
      </c>
      <c r="K222" s="196">
        <v>6</v>
      </c>
      <c r="L222" s="197">
        <f t="shared" si="29"/>
        <v>2011.5</v>
      </c>
      <c r="M222" s="200">
        <v>143.668913043478</v>
      </c>
      <c r="N222" s="200">
        <v>119.96254545454454</v>
      </c>
      <c r="O222" s="201">
        <v>95.013810526315453</v>
      </c>
    </row>
    <row r="223" spans="3:15" s="194" customFormat="1" ht="12.75" customHeight="1" x14ac:dyDescent="0.2">
      <c r="C223" s="195">
        <v>2013</v>
      </c>
      <c r="D223" s="196">
        <v>7</v>
      </c>
      <c r="E223" s="197">
        <f t="shared" si="30"/>
        <v>2013.5833333333333</v>
      </c>
      <c r="F223" s="198">
        <v>97.6</v>
      </c>
      <c r="G223" s="198">
        <v>70</v>
      </c>
      <c r="H223" s="199">
        <v>42.4</v>
      </c>
      <c r="J223" s="195">
        <v>2011</v>
      </c>
      <c r="K223" s="196">
        <v>7</v>
      </c>
      <c r="L223" s="197">
        <f t="shared" si="29"/>
        <v>2011.5833333333333</v>
      </c>
      <c r="M223" s="200">
        <v>145.73485507246147</v>
      </c>
      <c r="N223" s="200">
        <v>122.177696969693</v>
      </c>
      <c r="O223" s="201">
        <v>96.168021052629868</v>
      </c>
    </row>
    <row r="224" spans="3:15" s="194" customFormat="1" ht="12.75" customHeight="1" x14ac:dyDescent="0.2">
      <c r="C224" s="195">
        <v>2013</v>
      </c>
      <c r="D224" s="196">
        <v>8</v>
      </c>
      <c r="E224" s="197">
        <f t="shared" si="30"/>
        <v>2013.6666666666667</v>
      </c>
      <c r="F224" s="198">
        <v>97.4</v>
      </c>
      <c r="G224" s="198">
        <v>69.8</v>
      </c>
      <c r="H224" s="199">
        <v>42.2</v>
      </c>
      <c r="J224" s="195">
        <v>2011</v>
      </c>
      <c r="K224" s="196">
        <v>8</v>
      </c>
      <c r="L224" s="197">
        <f t="shared" si="29"/>
        <v>2011.6666666666667</v>
      </c>
      <c r="M224" s="200">
        <v>147.80079710145057</v>
      </c>
      <c r="N224" s="200">
        <v>124.14045528455259</v>
      </c>
      <c r="O224" s="201">
        <v>97.322231578947424</v>
      </c>
    </row>
    <row r="225" spans="3:15" s="194" customFormat="1" ht="12.75" customHeight="1" x14ac:dyDescent="0.2">
      <c r="C225" s="195">
        <v>2013</v>
      </c>
      <c r="D225" s="196">
        <v>9</v>
      </c>
      <c r="E225" s="197">
        <f t="shared" si="30"/>
        <v>2013.75</v>
      </c>
      <c r="F225" s="198">
        <v>97.1</v>
      </c>
      <c r="G225" s="198">
        <v>69.5</v>
      </c>
      <c r="H225" s="199">
        <v>42</v>
      </c>
      <c r="J225" s="195">
        <v>2011</v>
      </c>
      <c r="K225" s="196">
        <v>9</v>
      </c>
      <c r="L225" s="197">
        <f t="shared" si="29"/>
        <v>2011.75</v>
      </c>
      <c r="M225" s="200">
        <v>149.84068181818105</v>
      </c>
      <c r="N225" s="200">
        <v>125.56687804877944</v>
      </c>
      <c r="O225" s="201">
        <v>98.771919999999994</v>
      </c>
    </row>
    <row r="226" spans="3:15" s="194" customFormat="1" ht="12.75" customHeight="1" x14ac:dyDescent="0.2">
      <c r="C226" s="195">
        <v>2013</v>
      </c>
      <c r="D226" s="196">
        <v>10</v>
      </c>
      <c r="E226" s="197">
        <f t="shared" si="30"/>
        <v>2013.8333333333333</v>
      </c>
      <c r="F226" s="198">
        <v>96.6</v>
      </c>
      <c r="G226" s="198">
        <v>69.2</v>
      </c>
      <c r="H226" s="199">
        <v>41.7</v>
      </c>
      <c r="J226" s="195">
        <v>2011</v>
      </c>
      <c r="K226" s="196">
        <v>10</v>
      </c>
      <c r="L226" s="197">
        <f t="shared" si="29"/>
        <v>2011.8333333333333</v>
      </c>
      <c r="M226" s="200">
        <v>151.83424242423962</v>
      </c>
      <c r="N226" s="200">
        <v>126.99330081300629</v>
      </c>
      <c r="O226" s="201">
        <v>100.17994871794856</v>
      </c>
    </row>
    <row r="227" spans="3:15" s="194" customFormat="1" ht="12.75" customHeight="1" x14ac:dyDescent="0.2">
      <c r="C227" s="195">
        <v>2013</v>
      </c>
      <c r="D227" s="196">
        <v>11</v>
      </c>
      <c r="E227" s="197">
        <f t="shared" si="30"/>
        <v>2013.9166666666667</v>
      </c>
      <c r="F227" s="198">
        <v>96.1</v>
      </c>
      <c r="G227" s="198">
        <v>68.8</v>
      </c>
      <c r="H227" s="199">
        <v>41.4</v>
      </c>
      <c r="J227" s="195">
        <v>2011</v>
      </c>
      <c r="K227" s="196">
        <v>11</v>
      </c>
      <c r="L227" s="197">
        <f t="shared" si="29"/>
        <v>2011.9166666666667</v>
      </c>
      <c r="M227" s="200">
        <v>153.82780303030361</v>
      </c>
      <c r="N227" s="200">
        <v>128.41972357723702</v>
      </c>
      <c r="O227" s="201">
        <v>101.30462820513013</v>
      </c>
    </row>
    <row r="228" spans="3:15" s="194" customFormat="1" ht="12.75" customHeight="1" x14ac:dyDescent="0.2">
      <c r="C228" s="195">
        <v>2013</v>
      </c>
      <c r="D228" s="196">
        <v>12</v>
      </c>
      <c r="E228" s="197">
        <f t="shared" si="30"/>
        <v>2014</v>
      </c>
      <c r="F228" s="198">
        <v>95.5</v>
      </c>
      <c r="G228" s="198">
        <v>68.3</v>
      </c>
      <c r="H228" s="199">
        <v>41</v>
      </c>
      <c r="J228" s="195">
        <v>2011</v>
      </c>
      <c r="K228" s="196">
        <v>12</v>
      </c>
      <c r="L228" s="197">
        <f t="shared" si="29"/>
        <v>2012</v>
      </c>
      <c r="M228" s="200">
        <v>155.9410909090893</v>
      </c>
      <c r="N228" s="200">
        <v>129.84614634146388</v>
      </c>
      <c r="O228" s="201">
        <v>102.42930769230864</v>
      </c>
    </row>
    <row r="229" spans="3:15" s="194" customFormat="1" ht="12.75" customHeight="1" x14ac:dyDescent="0.2">
      <c r="C229" s="195">
        <v>2014</v>
      </c>
      <c r="D229" s="196">
        <v>1</v>
      </c>
      <c r="E229" s="197">
        <f t="shared" si="30"/>
        <v>2014.0833333333333</v>
      </c>
      <c r="F229" s="198">
        <v>94.8</v>
      </c>
      <c r="G229" s="198">
        <v>67.7</v>
      </c>
      <c r="H229" s="199">
        <v>40.5</v>
      </c>
      <c r="J229" s="195">
        <v>2012</v>
      </c>
      <c r="K229" s="196">
        <v>1</v>
      </c>
      <c r="L229" s="197">
        <f t="shared" si="29"/>
        <v>2012.0833333333333</v>
      </c>
      <c r="M229" s="200">
        <v>158.10093939393556</v>
      </c>
      <c r="N229" s="200">
        <v>131.32046153846099</v>
      </c>
      <c r="O229" s="201">
        <v>103.5739814814814</v>
      </c>
    </row>
    <row r="230" spans="3:15" s="194" customFormat="1" ht="12.75" customHeight="1" x14ac:dyDescent="0.2">
      <c r="C230" s="195">
        <v>2014</v>
      </c>
      <c r="D230" s="196">
        <v>2</v>
      </c>
      <c r="E230" s="197">
        <f t="shared" si="30"/>
        <v>2014.1666666666667</v>
      </c>
      <c r="F230" s="198">
        <v>94.1</v>
      </c>
      <c r="G230" s="198">
        <v>67.099999999999994</v>
      </c>
      <c r="H230" s="199">
        <v>40</v>
      </c>
      <c r="J230" s="195">
        <v>2012</v>
      </c>
      <c r="K230" s="196">
        <v>2</v>
      </c>
      <c r="L230" s="197">
        <f t="shared" si="29"/>
        <v>2012.1666666666667</v>
      </c>
      <c r="M230" s="200">
        <v>160.17399999999995</v>
      </c>
      <c r="N230" s="200">
        <v>132.86661538461772</v>
      </c>
      <c r="O230" s="201">
        <v>105.19851851852081</v>
      </c>
    </row>
    <row r="231" spans="3:15" s="194" customFormat="1" ht="12.75" customHeight="1" x14ac:dyDescent="0.2">
      <c r="C231" s="195">
        <v>2014</v>
      </c>
      <c r="D231" s="196">
        <v>3</v>
      </c>
      <c r="E231" s="197">
        <f t="shared" si="30"/>
        <v>2014.25</v>
      </c>
      <c r="F231" s="198">
        <v>93.2</v>
      </c>
      <c r="G231" s="198">
        <v>66.3</v>
      </c>
      <c r="H231" s="199">
        <v>39.5</v>
      </c>
      <c r="J231" s="195">
        <v>2012</v>
      </c>
      <c r="K231" s="196">
        <v>3</v>
      </c>
      <c r="L231" s="197">
        <f t="shared" si="29"/>
        <v>2012.25</v>
      </c>
      <c r="M231" s="200">
        <v>161.24899999999923</v>
      </c>
      <c r="N231" s="200">
        <v>134.41276923077021</v>
      </c>
      <c r="O231" s="201">
        <v>106.8230555555558</v>
      </c>
    </row>
    <row r="232" spans="3:15" s="194" customFormat="1" ht="12.75" customHeight="1" x14ac:dyDescent="0.2">
      <c r="C232" s="195">
        <v>2014</v>
      </c>
      <c r="D232" s="196">
        <v>4</v>
      </c>
      <c r="E232" s="197">
        <f t="shared" si="30"/>
        <v>2014.3333333333333</v>
      </c>
      <c r="F232" s="198">
        <v>92.3</v>
      </c>
      <c r="G232" s="198">
        <v>65.599999999999994</v>
      </c>
      <c r="H232" s="199">
        <v>38.9</v>
      </c>
      <c r="J232" s="195">
        <v>2012</v>
      </c>
      <c r="K232" s="196">
        <v>4</v>
      </c>
      <c r="L232" s="197">
        <f t="shared" si="29"/>
        <v>2012.3333333333333</v>
      </c>
      <c r="M232" s="200">
        <v>162.32399999999851</v>
      </c>
      <c r="N232" s="200">
        <v>135.74728828828802</v>
      </c>
      <c r="O232" s="201">
        <v>107.66113333333284</v>
      </c>
    </row>
    <row r="233" spans="3:15" s="194" customFormat="1" ht="12.75" customHeight="1" x14ac:dyDescent="0.2">
      <c r="C233" s="195">
        <v>2014</v>
      </c>
      <c r="D233" s="196">
        <v>5</v>
      </c>
      <c r="E233" s="197">
        <f t="shared" si="30"/>
        <v>2014.4166666666667</v>
      </c>
      <c r="F233" s="198">
        <v>91.3</v>
      </c>
      <c r="G233" s="198">
        <v>64.7</v>
      </c>
      <c r="H233" s="199">
        <v>38.200000000000003</v>
      </c>
      <c r="J233" s="195">
        <v>2012</v>
      </c>
      <c r="K233" s="196">
        <v>5</v>
      </c>
      <c r="L233" s="197">
        <f t="shared" si="29"/>
        <v>2012.4166666666667</v>
      </c>
      <c r="M233" s="200">
        <v>163.39900000000071</v>
      </c>
      <c r="N233" s="200">
        <v>136.53760360360451</v>
      </c>
      <c r="O233" s="201">
        <v>108.39196666666761</v>
      </c>
    </row>
    <row r="234" spans="3:15" s="194" customFormat="1" ht="12.75" customHeight="1" x14ac:dyDescent="0.2">
      <c r="C234" s="195">
        <v>2014</v>
      </c>
      <c r="D234" s="196">
        <v>6</v>
      </c>
      <c r="E234" s="197">
        <f t="shared" si="30"/>
        <v>2014.5</v>
      </c>
      <c r="F234" s="198">
        <v>90.2</v>
      </c>
      <c r="G234" s="198">
        <v>63.9</v>
      </c>
      <c r="H234" s="199">
        <v>37.5</v>
      </c>
      <c r="J234" s="195">
        <v>2012</v>
      </c>
      <c r="K234" s="196">
        <v>6</v>
      </c>
      <c r="L234" s="197">
        <f t="shared" si="29"/>
        <v>2012.5</v>
      </c>
      <c r="M234" s="200">
        <v>164.47399999999999</v>
      </c>
      <c r="N234" s="200">
        <v>137.32791891891887</v>
      </c>
      <c r="O234" s="201">
        <v>109.1228000000004</v>
      </c>
    </row>
    <row r="235" spans="3:15" s="194" customFormat="1" ht="12.75" customHeight="1" x14ac:dyDescent="0.2">
      <c r="C235" s="195">
        <v>2014</v>
      </c>
      <c r="D235" s="196">
        <v>7</v>
      </c>
      <c r="E235" s="197">
        <f t="shared" si="30"/>
        <v>2014.5833333333333</v>
      </c>
      <c r="F235" s="198">
        <v>89.1</v>
      </c>
      <c r="G235" s="198">
        <v>62.9</v>
      </c>
      <c r="H235" s="199">
        <v>36.700000000000003</v>
      </c>
      <c r="J235" s="195">
        <v>2012</v>
      </c>
      <c r="K235" s="196">
        <v>7</v>
      </c>
      <c r="L235" s="197">
        <f t="shared" si="29"/>
        <v>2012.5833333333333</v>
      </c>
      <c r="M235" s="200">
        <v>165.33380392156803</v>
      </c>
      <c r="N235" s="200">
        <v>138.1182342342332</v>
      </c>
      <c r="O235" s="201">
        <v>109.78365789473668</v>
      </c>
    </row>
    <row r="236" spans="3:15" s="194" customFormat="1" ht="12.75" customHeight="1" x14ac:dyDescent="0.2">
      <c r="C236" s="195">
        <v>2014</v>
      </c>
      <c r="D236" s="196">
        <v>8</v>
      </c>
      <c r="E236" s="197">
        <f t="shared" si="30"/>
        <v>2014.6666666666667</v>
      </c>
      <c r="F236" s="198">
        <v>87.9</v>
      </c>
      <c r="G236" s="198">
        <v>61.9</v>
      </c>
      <c r="H236" s="199">
        <v>36</v>
      </c>
      <c r="J236" s="195">
        <v>2012</v>
      </c>
      <c r="K236" s="196">
        <v>8</v>
      </c>
      <c r="L236" s="197">
        <f t="shared" si="29"/>
        <v>2012.6666666666667</v>
      </c>
      <c r="M236" s="200">
        <v>166.19360784313844</v>
      </c>
      <c r="N236" s="200">
        <v>138.90854954954969</v>
      </c>
      <c r="O236" s="201">
        <v>110.264578947369</v>
      </c>
    </row>
    <row r="237" spans="3:15" s="194" customFormat="1" ht="12.75" customHeight="1" x14ac:dyDescent="0.2">
      <c r="C237" s="195">
        <v>2014</v>
      </c>
      <c r="D237" s="196">
        <v>9</v>
      </c>
      <c r="E237" s="197">
        <f t="shared" si="30"/>
        <v>2014.75</v>
      </c>
      <c r="F237" s="198">
        <v>86.6</v>
      </c>
      <c r="G237" s="198">
        <v>60.9</v>
      </c>
      <c r="H237" s="199">
        <v>35.1</v>
      </c>
      <c r="J237" s="195">
        <v>2012</v>
      </c>
      <c r="K237" s="196">
        <v>9</v>
      </c>
      <c r="L237" s="197">
        <f t="shared" si="29"/>
        <v>2012.75</v>
      </c>
      <c r="M237" s="200">
        <v>167.05341176470651</v>
      </c>
      <c r="N237" s="200">
        <v>139.27111538461517</v>
      </c>
      <c r="O237" s="201">
        <v>110.74549999999999</v>
      </c>
    </row>
    <row r="238" spans="3:15" s="194" customFormat="1" ht="12.75" customHeight="1" x14ac:dyDescent="0.2">
      <c r="C238" s="195">
        <v>2014</v>
      </c>
      <c r="D238" s="196">
        <v>10</v>
      </c>
      <c r="E238" s="197">
        <f t="shared" si="30"/>
        <v>2014.8333333333333</v>
      </c>
      <c r="F238" s="198">
        <v>85.3</v>
      </c>
      <c r="G238" s="198">
        <v>59.8</v>
      </c>
      <c r="H238" s="199">
        <v>34.299999999999997</v>
      </c>
      <c r="J238" s="195">
        <v>2012</v>
      </c>
      <c r="K238" s="196">
        <v>10</v>
      </c>
      <c r="L238" s="197">
        <f t="shared" si="29"/>
        <v>2012.8333333333333</v>
      </c>
      <c r="M238" s="200">
        <v>167.91321568627455</v>
      </c>
      <c r="N238" s="200">
        <v>139.55220512820466</v>
      </c>
      <c r="O238" s="201">
        <v>111.226421052631</v>
      </c>
    </row>
    <row r="239" spans="3:15" s="194" customFormat="1" ht="12.75" customHeight="1" x14ac:dyDescent="0.2">
      <c r="C239" s="195">
        <v>2014</v>
      </c>
      <c r="D239" s="196">
        <v>11</v>
      </c>
      <c r="E239" s="197">
        <f t="shared" si="30"/>
        <v>2014.9166666666667</v>
      </c>
      <c r="F239" s="198">
        <v>84</v>
      </c>
      <c r="G239" s="198">
        <v>58.7</v>
      </c>
      <c r="H239" s="199">
        <v>33.4</v>
      </c>
      <c r="J239" s="195">
        <v>2012</v>
      </c>
      <c r="K239" s="196">
        <v>11</v>
      </c>
      <c r="L239" s="197">
        <f t="shared" si="29"/>
        <v>2012.9166666666667</v>
      </c>
      <c r="M239" s="200">
        <v>168.31017073170793</v>
      </c>
      <c r="N239" s="200">
        <v>139.83329487179492</v>
      </c>
      <c r="O239" s="201">
        <v>111.70734210526332</v>
      </c>
    </row>
    <row r="240" spans="3:15" s="194" customFormat="1" ht="12.75" customHeight="1" x14ac:dyDescent="0.2">
      <c r="C240" s="195">
        <v>2014</v>
      </c>
      <c r="D240" s="196">
        <v>12</v>
      </c>
      <c r="E240" s="197">
        <f t="shared" si="30"/>
        <v>2015</v>
      </c>
      <c r="F240" s="198">
        <v>82.6</v>
      </c>
      <c r="G240" s="198">
        <v>57.5</v>
      </c>
      <c r="H240" s="199">
        <v>32.5</v>
      </c>
      <c r="J240" s="195">
        <v>2012</v>
      </c>
      <c r="K240" s="196">
        <v>12</v>
      </c>
      <c r="L240" s="197">
        <f t="shared" si="29"/>
        <v>2013</v>
      </c>
      <c r="M240" s="200">
        <v>168.66687804878069</v>
      </c>
      <c r="N240" s="200">
        <v>140.11438461538444</v>
      </c>
      <c r="O240" s="201">
        <v>111.89265384615381</v>
      </c>
    </row>
    <row r="241" spans="3:15" s="194" customFormat="1" ht="12.75" customHeight="1" x14ac:dyDescent="0.2">
      <c r="C241" s="195">
        <v>2015</v>
      </c>
      <c r="D241" s="196">
        <v>1</v>
      </c>
      <c r="E241" s="197">
        <f t="shared" si="30"/>
        <v>2015.0833333333333</v>
      </c>
      <c r="F241" s="198">
        <v>81.099999999999994</v>
      </c>
      <c r="G241" s="198">
        <v>56.3</v>
      </c>
      <c r="H241" s="199">
        <v>31.6</v>
      </c>
      <c r="J241" s="195">
        <v>2013</v>
      </c>
      <c r="K241" s="196">
        <v>1</v>
      </c>
      <c r="L241" s="197">
        <f t="shared" si="29"/>
        <v>2013.0833333333333</v>
      </c>
      <c r="M241" s="200">
        <v>169.02358536585348</v>
      </c>
      <c r="N241" s="200">
        <v>140.39547435897393</v>
      </c>
      <c r="O241" s="201">
        <v>111.9630064102563</v>
      </c>
    </row>
    <row r="242" spans="3:15" s="194" customFormat="1" ht="12.75" customHeight="1" x14ac:dyDescent="0.2">
      <c r="C242" s="195">
        <v>2015</v>
      </c>
      <c r="D242" s="196">
        <v>2</v>
      </c>
      <c r="E242" s="197">
        <f t="shared" si="30"/>
        <v>2015.1666666666667</v>
      </c>
      <c r="F242" s="198">
        <v>79.599999999999994</v>
      </c>
      <c r="G242" s="198">
        <v>55.1</v>
      </c>
      <c r="H242" s="199">
        <v>30.6</v>
      </c>
      <c r="J242" s="195">
        <v>2013</v>
      </c>
      <c r="K242" s="196">
        <v>2</v>
      </c>
      <c r="L242" s="197">
        <f t="shared" ref="L242:L305" si="31">J242+K242/12</f>
        <v>2013.1666666666667</v>
      </c>
      <c r="M242" s="200">
        <v>169.38029268292723</v>
      </c>
      <c r="N242" s="200">
        <v>140.67656410256419</v>
      </c>
      <c r="O242" s="201">
        <v>112.033358974359</v>
      </c>
    </row>
    <row r="243" spans="3:15" s="194" customFormat="1" ht="12.75" customHeight="1" x14ac:dyDescent="0.2">
      <c r="C243" s="195">
        <v>2015</v>
      </c>
      <c r="D243" s="196">
        <v>3</v>
      </c>
      <c r="E243" s="197">
        <f t="shared" si="30"/>
        <v>2015.25</v>
      </c>
      <c r="F243" s="198">
        <v>78.099999999999994</v>
      </c>
      <c r="G243" s="198">
        <v>53.9</v>
      </c>
      <c r="H243" s="199">
        <v>29.7</v>
      </c>
      <c r="J243" s="195">
        <v>2013</v>
      </c>
      <c r="K243" s="196">
        <v>3</v>
      </c>
      <c r="L243" s="197">
        <f t="shared" si="31"/>
        <v>2013.25</v>
      </c>
      <c r="M243" s="200">
        <v>169.73699999999999</v>
      </c>
      <c r="N243" s="200">
        <v>140.64283333333344</v>
      </c>
      <c r="O243" s="201">
        <v>112.10371153846151</v>
      </c>
    </row>
    <row r="244" spans="3:15" s="194" customFormat="1" ht="12.75" customHeight="1" x14ac:dyDescent="0.2">
      <c r="C244" s="195">
        <v>2015</v>
      </c>
      <c r="D244" s="196">
        <v>4</v>
      </c>
      <c r="E244" s="197">
        <f t="shared" si="30"/>
        <v>2015.3333333333333</v>
      </c>
      <c r="F244" s="198">
        <v>76.5</v>
      </c>
      <c r="G244" s="198">
        <v>52.6</v>
      </c>
      <c r="H244" s="199">
        <v>28.7</v>
      </c>
      <c r="J244" s="195">
        <v>2013</v>
      </c>
      <c r="K244" s="196">
        <v>4</v>
      </c>
      <c r="L244" s="197">
        <f t="shared" si="31"/>
        <v>2013.3333333333333</v>
      </c>
      <c r="M244" s="200">
        <v>169.40461363636396</v>
      </c>
      <c r="N244" s="200">
        <v>140.39922222222251</v>
      </c>
      <c r="O244" s="201">
        <v>112.174064102564</v>
      </c>
    </row>
    <row r="245" spans="3:15" s="194" customFormat="1" ht="12.75" customHeight="1" x14ac:dyDescent="0.2">
      <c r="C245" s="195">
        <v>2015</v>
      </c>
      <c r="D245" s="196">
        <v>5</v>
      </c>
      <c r="E245" s="197">
        <f t="shared" si="30"/>
        <v>2015.4166666666667</v>
      </c>
      <c r="F245" s="198">
        <v>75</v>
      </c>
      <c r="G245" s="198">
        <v>51.3</v>
      </c>
      <c r="H245" s="199">
        <v>27.7</v>
      </c>
      <c r="J245" s="195">
        <v>2013</v>
      </c>
      <c r="K245" s="196">
        <v>5</v>
      </c>
      <c r="L245" s="197">
        <f t="shared" si="31"/>
        <v>2013.4166666666667</v>
      </c>
      <c r="M245" s="200">
        <v>169.07222727272705</v>
      </c>
      <c r="N245" s="200">
        <v>140.15561111111091</v>
      </c>
      <c r="O245" s="201">
        <v>112.24441666666671</v>
      </c>
    </row>
    <row r="246" spans="3:15" s="194" customFormat="1" ht="12.75" customHeight="1" x14ac:dyDescent="0.2">
      <c r="C246" s="195">
        <v>2015</v>
      </c>
      <c r="D246" s="196">
        <v>6</v>
      </c>
      <c r="E246" s="197">
        <f t="shared" si="30"/>
        <v>2015.5</v>
      </c>
      <c r="F246" s="198">
        <v>73.3</v>
      </c>
      <c r="G246" s="198">
        <v>50</v>
      </c>
      <c r="H246" s="199">
        <v>26.7</v>
      </c>
      <c r="J246" s="195">
        <v>2013</v>
      </c>
      <c r="K246" s="196">
        <v>6</v>
      </c>
      <c r="L246" s="197">
        <f t="shared" si="31"/>
        <v>2013.5</v>
      </c>
      <c r="M246" s="200">
        <v>168.73984090909104</v>
      </c>
      <c r="N246" s="200">
        <v>139.91199999999998</v>
      </c>
      <c r="O246" s="201">
        <v>112.09127027027039</v>
      </c>
    </row>
    <row r="247" spans="3:15" s="194" customFormat="1" ht="12.75" customHeight="1" x14ac:dyDescent="0.2">
      <c r="C247" s="195">
        <v>2015</v>
      </c>
      <c r="D247" s="196">
        <v>7</v>
      </c>
      <c r="E247" s="197">
        <f t="shared" si="30"/>
        <v>2015.5833333333333</v>
      </c>
      <c r="F247" s="198">
        <v>71.7</v>
      </c>
      <c r="G247" s="198">
        <v>48.7</v>
      </c>
      <c r="H247" s="199">
        <v>25.7</v>
      </c>
      <c r="J247" s="195">
        <v>2013</v>
      </c>
      <c r="K247" s="196">
        <v>7</v>
      </c>
      <c r="L247" s="197">
        <f t="shared" si="31"/>
        <v>2013.5833333333333</v>
      </c>
      <c r="M247" s="200">
        <v>168.40745454545501</v>
      </c>
      <c r="N247" s="200">
        <v>139.66838888888907</v>
      </c>
      <c r="O247" s="201">
        <v>111.69600000000037</v>
      </c>
    </row>
    <row r="248" spans="3:15" s="194" customFormat="1" ht="12.75" customHeight="1" x14ac:dyDescent="0.2">
      <c r="C248" s="195">
        <v>2015</v>
      </c>
      <c r="D248" s="196">
        <v>8</v>
      </c>
      <c r="E248" s="197">
        <f t="shared" si="30"/>
        <v>2015.6666666666667</v>
      </c>
      <c r="F248" s="198">
        <v>70.099999999999994</v>
      </c>
      <c r="G248" s="198">
        <v>47.4</v>
      </c>
      <c r="H248" s="199">
        <v>24.6</v>
      </c>
      <c r="J248" s="195">
        <v>2013</v>
      </c>
      <c r="K248" s="196">
        <v>8</v>
      </c>
      <c r="L248" s="197">
        <f t="shared" si="31"/>
        <v>2013.6666666666667</v>
      </c>
      <c r="M248" s="200">
        <v>168.0750681818181</v>
      </c>
      <c r="N248" s="200">
        <v>139.42477777777748</v>
      </c>
      <c r="O248" s="201">
        <v>111.30072972972926</v>
      </c>
    </row>
    <row r="249" spans="3:15" s="194" customFormat="1" ht="12.75" customHeight="1" x14ac:dyDescent="0.2">
      <c r="C249" s="195">
        <v>2015</v>
      </c>
      <c r="D249" s="196">
        <v>9</v>
      </c>
      <c r="E249" s="197">
        <f t="shared" si="30"/>
        <v>2015.75</v>
      </c>
      <c r="F249" s="198">
        <v>68.400000000000006</v>
      </c>
      <c r="G249" s="198">
        <v>46</v>
      </c>
      <c r="H249" s="199">
        <v>23.6</v>
      </c>
      <c r="J249" s="195">
        <v>2013</v>
      </c>
      <c r="K249" s="196">
        <v>9</v>
      </c>
      <c r="L249" s="197">
        <f t="shared" si="31"/>
        <v>2013.75</v>
      </c>
      <c r="M249" s="200">
        <v>167.40439024390275</v>
      </c>
      <c r="N249" s="200">
        <v>139.18116666666654</v>
      </c>
      <c r="O249" s="201">
        <v>110.90545945945922</v>
      </c>
    </row>
    <row r="250" spans="3:15" s="194" customFormat="1" ht="12.75" customHeight="1" x14ac:dyDescent="0.2">
      <c r="C250" s="195">
        <v>2015</v>
      </c>
      <c r="D250" s="196">
        <v>10</v>
      </c>
      <c r="E250" s="197">
        <f t="shared" si="30"/>
        <v>2015.8333333333333</v>
      </c>
      <c r="F250" s="198">
        <v>66.7</v>
      </c>
      <c r="G250" s="198">
        <v>44.7</v>
      </c>
      <c r="H250" s="199">
        <v>22.6</v>
      </c>
      <c r="J250" s="195">
        <v>2013</v>
      </c>
      <c r="K250" s="196">
        <v>10</v>
      </c>
      <c r="L250" s="197">
        <f t="shared" si="31"/>
        <v>2013.8333333333333</v>
      </c>
      <c r="M250" s="200">
        <v>166.60215447154548</v>
      </c>
      <c r="N250" s="200">
        <v>138.64511111111142</v>
      </c>
      <c r="O250" s="201">
        <v>110.49676296296299</v>
      </c>
    </row>
    <row r="251" spans="3:15" s="194" customFormat="1" ht="12.75" customHeight="1" x14ac:dyDescent="0.2">
      <c r="C251" s="195">
        <v>2015</v>
      </c>
      <c r="D251" s="196">
        <v>11</v>
      </c>
      <c r="E251" s="197">
        <f t="shared" si="30"/>
        <v>2015.9166666666667</v>
      </c>
      <c r="F251" s="198">
        <v>65</v>
      </c>
      <c r="G251" s="198">
        <v>43.3</v>
      </c>
      <c r="H251" s="199">
        <v>21.6</v>
      </c>
      <c r="J251" s="195">
        <v>2013</v>
      </c>
      <c r="K251" s="196">
        <v>11</v>
      </c>
      <c r="L251" s="197">
        <f t="shared" si="31"/>
        <v>2013.9166666666667</v>
      </c>
      <c r="M251" s="200">
        <v>165.79991869918601</v>
      </c>
      <c r="N251" s="200">
        <v>137.67038888888726</v>
      </c>
      <c r="O251" s="201">
        <v>109.76583703703581</v>
      </c>
    </row>
    <row r="252" spans="3:15" s="194" customFormat="1" ht="12.75" customHeight="1" x14ac:dyDescent="0.2">
      <c r="C252" s="195">
        <v>2015</v>
      </c>
      <c r="D252" s="196">
        <v>12</v>
      </c>
      <c r="E252" s="197">
        <f t="shared" si="30"/>
        <v>2016</v>
      </c>
      <c r="F252" s="198">
        <v>63.4</v>
      </c>
      <c r="G252" s="198">
        <v>42</v>
      </c>
      <c r="H252" s="199">
        <v>20.6</v>
      </c>
      <c r="J252" s="195">
        <v>2013</v>
      </c>
      <c r="K252" s="196">
        <v>12</v>
      </c>
      <c r="L252" s="197">
        <f t="shared" si="31"/>
        <v>2014</v>
      </c>
      <c r="M252" s="200">
        <v>164.99768292682873</v>
      </c>
      <c r="N252" s="200">
        <v>136.69566666666577</v>
      </c>
      <c r="O252" s="201">
        <v>109.03491111111062</v>
      </c>
    </row>
    <row r="253" spans="3:15" s="194" customFormat="1" ht="12.75" customHeight="1" x14ac:dyDescent="0.2">
      <c r="C253" s="195">
        <v>2016</v>
      </c>
      <c r="D253" s="196">
        <v>1</v>
      </c>
      <c r="E253" s="197">
        <f t="shared" si="30"/>
        <v>2016.0833333333333</v>
      </c>
      <c r="F253" s="198">
        <v>61.7</v>
      </c>
      <c r="G253" s="198">
        <v>40.6</v>
      </c>
      <c r="H253" s="199">
        <v>19.600000000000001</v>
      </c>
      <c r="J253" s="195">
        <v>2014</v>
      </c>
      <c r="K253" s="196">
        <v>1</v>
      </c>
      <c r="L253" s="197">
        <f t="shared" si="31"/>
        <v>2014.0833333333333</v>
      </c>
      <c r="M253" s="200">
        <v>164.19544715447145</v>
      </c>
      <c r="N253" s="200">
        <v>135.72094444444431</v>
      </c>
      <c r="O253" s="201">
        <v>108.30398518518543</v>
      </c>
    </row>
    <row r="254" spans="3:15" s="194" customFormat="1" ht="12.75" customHeight="1" x14ac:dyDescent="0.2">
      <c r="C254" s="195">
        <v>2016</v>
      </c>
      <c r="D254" s="196">
        <v>2</v>
      </c>
      <c r="E254" s="197">
        <f t="shared" si="30"/>
        <v>2016.1666666666667</v>
      </c>
      <c r="F254" s="198">
        <v>60</v>
      </c>
      <c r="G254" s="198">
        <v>39.299999999999997</v>
      </c>
      <c r="H254" s="199">
        <v>18.600000000000001</v>
      </c>
      <c r="J254" s="195">
        <v>2014</v>
      </c>
      <c r="K254" s="196">
        <v>2</v>
      </c>
      <c r="L254" s="197">
        <f t="shared" si="31"/>
        <v>2014.1666666666667</v>
      </c>
      <c r="M254" s="200">
        <v>163.03464912280481</v>
      </c>
      <c r="N254" s="200">
        <v>134.73572972972801</v>
      </c>
      <c r="O254" s="201">
        <v>107.57305925925824</v>
      </c>
    </row>
    <row r="255" spans="3:15" s="194" customFormat="1" ht="12.75" customHeight="1" x14ac:dyDescent="0.2">
      <c r="C255" s="195">
        <v>2016</v>
      </c>
      <c r="D255" s="196">
        <v>3</v>
      </c>
      <c r="E255" s="197">
        <f t="shared" si="30"/>
        <v>2016.25</v>
      </c>
      <c r="F255" s="198">
        <v>58.3</v>
      </c>
      <c r="G255" s="198">
        <v>38</v>
      </c>
      <c r="H255" s="199">
        <v>17.600000000000001</v>
      </c>
      <c r="J255" s="195">
        <v>2014</v>
      </c>
      <c r="K255" s="196">
        <v>3</v>
      </c>
      <c r="L255" s="197">
        <f t="shared" si="31"/>
        <v>2014.25</v>
      </c>
      <c r="M255" s="200">
        <v>161.78421052631506</v>
      </c>
      <c r="N255" s="200">
        <v>133.74789189189138</v>
      </c>
      <c r="O255" s="201">
        <v>106.84213333333307</v>
      </c>
    </row>
    <row r="256" spans="3:15" s="194" customFormat="1" ht="12.75" customHeight="1" x14ac:dyDescent="0.2">
      <c r="C256" s="195">
        <v>2016</v>
      </c>
      <c r="D256" s="196">
        <v>4</v>
      </c>
      <c r="E256" s="197">
        <f t="shared" si="30"/>
        <v>2016.3333333333333</v>
      </c>
      <c r="F256" s="198">
        <v>56.6</v>
      </c>
      <c r="G256" s="198">
        <v>36.6</v>
      </c>
      <c r="H256" s="199">
        <v>16.7</v>
      </c>
      <c r="J256" s="195">
        <v>2014</v>
      </c>
      <c r="K256" s="196">
        <v>4</v>
      </c>
      <c r="L256" s="197">
        <f t="shared" si="31"/>
        <v>2014.3333333333333</v>
      </c>
      <c r="M256" s="200">
        <v>160.53377192982535</v>
      </c>
      <c r="N256" s="200">
        <v>132.76005405405476</v>
      </c>
      <c r="O256" s="201">
        <v>105.96342105263231</v>
      </c>
    </row>
    <row r="257" spans="3:15" s="194" customFormat="1" ht="12.75" customHeight="1" x14ac:dyDescent="0.2">
      <c r="C257" s="195">
        <v>2016</v>
      </c>
      <c r="D257" s="196">
        <v>5</v>
      </c>
      <c r="E257" s="197">
        <f t="shared" si="30"/>
        <v>2016.4166666666667</v>
      </c>
      <c r="F257" s="198">
        <v>54.9</v>
      </c>
      <c r="G257" s="198">
        <v>35.299999999999997</v>
      </c>
      <c r="H257" s="199">
        <v>15.7</v>
      </c>
      <c r="J257" s="195">
        <v>2014</v>
      </c>
      <c r="K257" s="196">
        <v>5</v>
      </c>
      <c r="L257" s="197">
        <f t="shared" si="31"/>
        <v>2014.4166666666667</v>
      </c>
      <c r="M257" s="200">
        <v>159.28333333333219</v>
      </c>
      <c r="N257" s="200">
        <v>131.77221621621544</v>
      </c>
      <c r="O257" s="201">
        <v>105.00157894736768</v>
      </c>
    </row>
    <row r="258" spans="3:15" s="194" customFormat="1" ht="12.75" customHeight="1" x14ac:dyDescent="0.2">
      <c r="C258" s="195">
        <v>2016</v>
      </c>
      <c r="D258" s="196">
        <v>6</v>
      </c>
      <c r="E258" s="197">
        <f t="shared" si="30"/>
        <v>2016.5</v>
      </c>
      <c r="F258" s="198">
        <v>53.3</v>
      </c>
      <c r="G258" s="198">
        <v>34</v>
      </c>
      <c r="H258" s="199">
        <v>14.8</v>
      </c>
      <c r="J258" s="195">
        <v>2014</v>
      </c>
      <c r="K258" s="196">
        <v>6</v>
      </c>
      <c r="L258" s="197">
        <f t="shared" si="31"/>
        <v>2014.5</v>
      </c>
      <c r="M258" s="200">
        <v>158.01403030303052</v>
      </c>
      <c r="N258" s="200">
        <v>130.7453000000003</v>
      </c>
      <c r="O258" s="201">
        <v>104.03973684210567</v>
      </c>
    </row>
    <row r="259" spans="3:15" s="194" customFormat="1" ht="12.75" customHeight="1" x14ac:dyDescent="0.2">
      <c r="C259" s="195">
        <v>2016</v>
      </c>
      <c r="D259" s="196">
        <v>7</v>
      </c>
      <c r="E259" s="197">
        <f t="shared" si="30"/>
        <v>2016.5833333333333</v>
      </c>
      <c r="F259" s="198">
        <v>51.6</v>
      </c>
      <c r="G259" s="198">
        <v>32.799999999999997</v>
      </c>
      <c r="H259" s="199">
        <v>13.9</v>
      </c>
      <c r="J259" s="195">
        <v>2014</v>
      </c>
      <c r="K259" s="196">
        <v>7</v>
      </c>
      <c r="L259" s="197">
        <f t="shared" si="31"/>
        <v>2014.5833333333333</v>
      </c>
      <c r="M259" s="200">
        <v>156.68498989899103</v>
      </c>
      <c r="N259" s="200">
        <v>129.64891111111223</v>
      </c>
      <c r="O259" s="201">
        <v>103.07789473684367</v>
      </c>
    </row>
    <row r="260" spans="3:15" s="194" customFormat="1" ht="12.75" customHeight="1" x14ac:dyDescent="0.2">
      <c r="C260" s="195">
        <v>2016</v>
      </c>
      <c r="D260" s="196">
        <v>8</v>
      </c>
      <c r="E260" s="197">
        <f t="shared" si="30"/>
        <v>2016.6666666666667</v>
      </c>
      <c r="F260" s="198">
        <v>50</v>
      </c>
      <c r="G260" s="198">
        <v>31.5</v>
      </c>
      <c r="H260" s="199">
        <v>13</v>
      </c>
      <c r="J260" s="195">
        <v>2014</v>
      </c>
      <c r="K260" s="196">
        <v>8</v>
      </c>
      <c r="L260" s="197">
        <f t="shared" si="31"/>
        <v>2014.6666666666667</v>
      </c>
      <c r="M260" s="200">
        <v>155.35594949494791</v>
      </c>
      <c r="N260" s="200">
        <v>128.5525222222212</v>
      </c>
      <c r="O260" s="201">
        <v>102.11325454545458</v>
      </c>
    </row>
    <row r="261" spans="3:15" s="194" customFormat="1" ht="12.75" customHeight="1" x14ac:dyDescent="0.2">
      <c r="C261" s="195">
        <v>2016</v>
      </c>
      <c r="D261" s="196">
        <v>9</v>
      </c>
      <c r="E261" s="197">
        <f t="shared" si="30"/>
        <v>2016.75</v>
      </c>
      <c r="F261" s="198">
        <v>48.4</v>
      </c>
      <c r="G261" s="198">
        <v>30.3</v>
      </c>
      <c r="H261" s="199">
        <v>12.1</v>
      </c>
      <c r="J261" s="195">
        <v>2014</v>
      </c>
      <c r="K261" s="196">
        <v>9</v>
      </c>
      <c r="L261" s="197">
        <f t="shared" si="31"/>
        <v>2014.75</v>
      </c>
      <c r="M261" s="200">
        <v>154.02690909090842</v>
      </c>
      <c r="N261" s="200">
        <v>127.45613333333313</v>
      </c>
      <c r="O261" s="201">
        <v>101.11643636363692</v>
      </c>
    </row>
    <row r="262" spans="3:15" s="194" customFormat="1" ht="12.75" customHeight="1" x14ac:dyDescent="0.2">
      <c r="C262" s="195">
        <v>2016</v>
      </c>
      <c r="D262" s="196">
        <v>10</v>
      </c>
      <c r="E262" s="197">
        <f t="shared" si="30"/>
        <v>2016.8333333333333</v>
      </c>
      <c r="F262" s="198">
        <v>46.8</v>
      </c>
      <c r="G262" s="198">
        <v>29</v>
      </c>
      <c r="H262" s="199">
        <v>11.3</v>
      </c>
      <c r="J262" s="195">
        <v>2014</v>
      </c>
      <c r="K262" s="196">
        <v>10</v>
      </c>
      <c r="L262" s="197">
        <f t="shared" si="31"/>
        <v>2014.8333333333333</v>
      </c>
      <c r="M262" s="200">
        <v>152.5582820512825</v>
      </c>
      <c r="N262" s="200">
        <v>126.29212612612723</v>
      </c>
      <c r="O262" s="201">
        <v>100.11961818181925</v>
      </c>
    </row>
    <row r="263" spans="3:15" s="194" customFormat="1" ht="12.75" customHeight="1" x14ac:dyDescent="0.2">
      <c r="C263" s="195">
        <v>2016</v>
      </c>
      <c r="D263" s="196">
        <v>11</v>
      </c>
      <c r="E263" s="197">
        <f t="shared" si="30"/>
        <v>2016.9166666666667</v>
      </c>
      <c r="F263" s="198">
        <v>45.3</v>
      </c>
      <c r="G263" s="198">
        <v>27.8</v>
      </c>
      <c r="H263" s="199">
        <v>10.4</v>
      </c>
      <c r="J263" s="195">
        <v>2014</v>
      </c>
      <c r="K263" s="196">
        <v>11</v>
      </c>
      <c r="L263" s="197">
        <f t="shared" si="31"/>
        <v>2014.9166666666667</v>
      </c>
      <c r="M263" s="200">
        <v>150.73071794871501</v>
      </c>
      <c r="N263" s="200">
        <v>125.10676576576509</v>
      </c>
      <c r="O263" s="201">
        <v>99.122799999998861</v>
      </c>
    </row>
    <row r="264" spans="3:15" s="194" customFormat="1" ht="12.75" customHeight="1" x14ac:dyDescent="0.2">
      <c r="C264" s="195">
        <v>2016</v>
      </c>
      <c r="D264" s="196">
        <v>12</v>
      </c>
      <c r="E264" s="197">
        <f t="shared" si="30"/>
        <v>2017</v>
      </c>
      <c r="F264" s="198">
        <v>43.7</v>
      </c>
      <c r="G264" s="198">
        <v>26.7</v>
      </c>
      <c r="H264" s="199">
        <v>9.6</v>
      </c>
      <c r="J264" s="195">
        <v>2014</v>
      </c>
      <c r="K264" s="196">
        <v>12</v>
      </c>
      <c r="L264" s="197">
        <f t="shared" si="31"/>
        <v>2015</v>
      </c>
      <c r="M264" s="200">
        <v>148.90315384615249</v>
      </c>
      <c r="N264" s="200">
        <v>123.92140540540619</v>
      </c>
      <c r="O264" s="201">
        <v>98.125981818181202</v>
      </c>
    </row>
    <row r="265" spans="3:15" s="194" customFormat="1" ht="12.75" customHeight="1" x14ac:dyDescent="0.2">
      <c r="C265" s="195">
        <v>2017</v>
      </c>
      <c r="D265" s="196">
        <v>1</v>
      </c>
      <c r="E265" s="197">
        <f t="shared" si="30"/>
        <v>2017.0833333333333</v>
      </c>
      <c r="F265" s="198">
        <v>42.2</v>
      </c>
      <c r="G265" s="198">
        <v>25.5</v>
      </c>
      <c r="H265" s="199">
        <v>8.9</v>
      </c>
      <c r="J265" s="195">
        <v>2015</v>
      </c>
      <c r="K265" s="196">
        <v>1</v>
      </c>
      <c r="L265" s="197">
        <f t="shared" si="31"/>
        <v>2015.0833333333333</v>
      </c>
      <c r="M265" s="200">
        <v>147.12721568627484</v>
      </c>
      <c r="N265" s="200">
        <v>122.73604504504729</v>
      </c>
      <c r="O265" s="201">
        <v>97.129163636363529</v>
      </c>
    </row>
    <row r="266" spans="3:15" s="194" customFormat="1" ht="12.75" customHeight="1" x14ac:dyDescent="0.2">
      <c r="C266" s="195">
        <v>2017</v>
      </c>
      <c r="D266" s="196">
        <v>2</v>
      </c>
      <c r="E266" s="197">
        <f t="shared" si="30"/>
        <v>2017.1666666666667</v>
      </c>
      <c r="F266" s="198">
        <v>40.700000000000003</v>
      </c>
      <c r="G266" s="198">
        <v>24.4</v>
      </c>
      <c r="H266" s="199">
        <v>8.1</v>
      </c>
      <c r="J266" s="195">
        <v>2015</v>
      </c>
      <c r="K266" s="196">
        <v>2</v>
      </c>
      <c r="L266" s="197">
        <f t="shared" si="31"/>
        <v>2015.1666666666667</v>
      </c>
      <c r="M266" s="200">
        <v>145.62231372548843</v>
      </c>
      <c r="N266" s="200">
        <v>121.46217777777814</v>
      </c>
      <c r="O266" s="201">
        <v>96.322944654086768</v>
      </c>
    </row>
    <row r="267" spans="3:15" s="194" customFormat="1" ht="12.75" customHeight="1" x14ac:dyDescent="0.2">
      <c r="C267" s="195">
        <v>2017</v>
      </c>
      <c r="D267" s="196">
        <v>3</v>
      </c>
      <c r="E267" s="197">
        <f t="shared" si="30"/>
        <v>2017.25</v>
      </c>
      <c r="F267" s="198">
        <v>39.299999999999997</v>
      </c>
      <c r="G267" s="198">
        <v>23.3</v>
      </c>
      <c r="H267" s="199">
        <v>7.4</v>
      </c>
      <c r="J267" s="195">
        <v>2015</v>
      </c>
      <c r="K267" s="196">
        <v>3</v>
      </c>
      <c r="L267" s="197">
        <f t="shared" si="31"/>
        <v>2015.25</v>
      </c>
      <c r="M267" s="200">
        <v>144.11741176470613</v>
      </c>
      <c r="N267" s="200">
        <v>120.0002333333348</v>
      </c>
      <c r="O267" s="201">
        <v>95.564375471697801</v>
      </c>
    </row>
    <row r="268" spans="3:15" s="194" customFormat="1" ht="12.75" customHeight="1" x14ac:dyDescent="0.2">
      <c r="C268" s="195">
        <v>2017</v>
      </c>
      <c r="D268" s="196">
        <v>4</v>
      </c>
      <c r="E268" s="197">
        <f t="shared" si="30"/>
        <v>2017.3333333333333</v>
      </c>
      <c r="F268" s="198">
        <v>37.799999999999997</v>
      </c>
      <c r="G268" s="198">
        <v>22.3</v>
      </c>
      <c r="H268" s="199">
        <v>6.7</v>
      </c>
      <c r="J268" s="195">
        <v>2015</v>
      </c>
      <c r="K268" s="196">
        <v>4</v>
      </c>
      <c r="L268" s="197">
        <f t="shared" si="31"/>
        <v>2015.3333333333333</v>
      </c>
      <c r="M268" s="200">
        <v>142.61250980392384</v>
      </c>
      <c r="N268" s="200">
        <v>118.53828888889146</v>
      </c>
      <c r="O268" s="201">
        <v>94.805806289308833</v>
      </c>
    </row>
    <row r="269" spans="3:15" s="194" customFormat="1" ht="12.75" customHeight="1" x14ac:dyDescent="0.2">
      <c r="C269" s="195">
        <v>2017</v>
      </c>
      <c r="D269" s="196">
        <v>5</v>
      </c>
      <c r="E269" s="197">
        <f t="shared" si="30"/>
        <v>2017.4166666666667</v>
      </c>
      <c r="F269" s="198">
        <v>36.4</v>
      </c>
      <c r="G269" s="198">
        <v>21.2</v>
      </c>
      <c r="H269" s="199">
        <v>6</v>
      </c>
      <c r="J269" s="195">
        <v>2015</v>
      </c>
      <c r="K269" s="196">
        <v>5</v>
      </c>
      <c r="L269" s="197">
        <f t="shared" si="31"/>
        <v>2015.4166666666667</v>
      </c>
      <c r="M269" s="200">
        <v>141.0990000000001</v>
      </c>
      <c r="N269" s="200">
        <v>117.07634444444413</v>
      </c>
      <c r="O269" s="201">
        <v>94.047237106917805</v>
      </c>
    </row>
    <row r="270" spans="3:15" s="194" customFormat="1" ht="12.75" customHeight="1" x14ac:dyDescent="0.2">
      <c r="C270" s="195">
        <v>2017</v>
      </c>
      <c r="D270" s="196">
        <v>6</v>
      </c>
      <c r="E270" s="197">
        <f t="shared" si="30"/>
        <v>2017.5</v>
      </c>
      <c r="F270" s="198">
        <v>35</v>
      </c>
      <c r="G270" s="198">
        <v>20.2</v>
      </c>
      <c r="H270" s="199">
        <v>5.4</v>
      </c>
      <c r="J270" s="195">
        <v>2015</v>
      </c>
      <c r="K270" s="196">
        <v>6</v>
      </c>
      <c r="L270" s="197">
        <f t="shared" si="31"/>
        <v>2015.5</v>
      </c>
      <c r="M270" s="200">
        <v>139.48650000000117</v>
      </c>
      <c r="N270" s="200">
        <v>115.52660000000087</v>
      </c>
      <c r="O270" s="201">
        <v>93.288667924528852</v>
      </c>
    </row>
    <row r="271" spans="3:15" s="194" customFormat="1" ht="12.75" customHeight="1" x14ac:dyDescent="0.2">
      <c r="C271" s="195">
        <v>2017</v>
      </c>
      <c r="D271" s="196">
        <v>7</v>
      </c>
      <c r="E271" s="197">
        <f t="shared" si="30"/>
        <v>2017.5833333333333</v>
      </c>
      <c r="F271" s="198">
        <v>33.700000000000003</v>
      </c>
      <c r="G271" s="198">
        <v>19.2</v>
      </c>
      <c r="H271" s="199">
        <v>4.8</v>
      </c>
      <c r="J271" s="195">
        <v>2015</v>
      </c>
      <c r="K271" s="196">
        <v>7</v>
      </c>
      <c r="L271" s="197">
        <f t="shared" si="31"/>
        <v>2015.5833333333333</v>
      </c>
      <c r="M271" s="200">
        <v>137.87400000000224</v>
      </c>
      <c r="N271" s="200">
        <v>113.94271111111318</v>
      </c>
      <c r="O271" s="201">
        <v>92.530098742139884</v>
      </c>
    </row>
    <row r="272" spans="3:15" s="194" customFormat="1" ht="12.75" customHeight="1" x14ac:dyDescent="0.2">
      <c r="C272" s="195">
        <v>2017</v>
      </c>
      <c r="D272" s="196">
        <v>8</v>
      </c>
      <c r="E272" s="197">
        <f t="shared" si="30"/>
        <v>2017.6666666666667</v>
      </c>
      <c r="F272" s="198">
        <v>32.4</v>
      </c>
      <c r="G272" s="198">
        <v>18.3</v>
      </c>
      <c r="H272" s="199">
        <v>4.2</v>
      </c>
      <c r="J272" s="195">
        <v>2015</v>
      </c>
      <c r="K272" s="196">
        <v>8</v>
      </c>
      <c r="L272" s="197">
        <f t="shared" si="31"/>
        <v>2015.6666666666667</v>
      </c>
      <c r="M272" s="200">
        <v>136.26149999999893</v>
      </c>
      <c r="N272" s="200">
        <v>112.35882222222116</v>
      </c>
      <c r="O272" s="201">
        <v>91.55615853658567</v>
      </c>
    </row>
    <row r="273" spans="3:15" s="194" customFormat="1" ht="12.75" customHeight="1" x14ac:dyDescent="0.2">
      <c r="C273" s="195">
        <v>2017</v>
      </c>
      <c r="D273" s="196">
        <v>9</v>
      </c>
      <c r="E273" s="197">
        <f t="shared" si="30"/>
        <v>2017.75</v>
      </c>
      <c r="F273" s="198">
        <v>31.1</v>
      </c>
      <c r="G273" s="198">
        <v>17.399999999999999</v>
      </c>
      <c r="H273" s="199">
        <v>3.6</v>
      </c>
      <c r="J273" s="195">
        <v>2015</v>
      </c>
      <c r="K273" s="196">
        <v>9</v>
      </c>
      <c r="L273" s="197">
        <f t="shared" si="31"/>
        <v>2015.75</v>
      </c>
      <c r="M273" s="200">
        <v>134.649</v>
      </c>
      <c r="N273" s="200">
        <v>110.81020588235305</v>
      </c>
      <c r="O273" s="201">
        <v>90.30810975609856</v>
      </c>
    </row>
    <row r="274" spans="3:15" s="194" customFormat="1" ht="12.75" customHeight="1" x14ac:dyDescent="0.2">
      <c r="C274" s="195">
        <v>2017</v>
      </c>
      <c r="D274" s="196">
        <v>10</v>
      </c>
      <c r="E274" s="197">
        <f t="shared" si="30"/>
        <v>2017.8333333333333</v>
      </c>
      <c r="F274" s="198">
        <v>29.9</v>
      </c>
      <c r="G274" s="198">
        <v>16.5</v>
      </c>
      <c r="H274" s="199">
        <v>3.1</v>
      </c>
      <c r="J274" s="195">
        <v>2015</v>
      </c>
      <c r="K274" s="196">
        <v>10</v>
      </c>
      <c r="L274" s="197">
        <f t="shared" si="31"/>
        <v>2015.8333333333333</v>
      </c>
      <c r="M274" s="200">
        <v>132.32324242424482</v>
      </c>
      <c r="N274" s="200">
        <v>109.52025490196175</v>
      </c>
      <c r="O274" s="201">
        <v>89.060060975611449</v>
      </c>
    </row>
    <row r="275" spans="3:15" s="194" customFormat="1" ht="12.75" customHeight="1" x14ac:dyDescent="0.2">
      <c r="C275" s="195">
        <v>2017</v>
      </c>
      <c r="D275" s="196">
        <v>11</v>
      </c>
      <c r="E275" s="197">
        <f t="shared" si="30"/>
        <v>2017.9166666666667</v>
      </c>
      <c r="F275" s="198">
        <v>28.7</v>
      </c>
      <c r="G275" s="198">
        <v>15.6</v>
      </c>
      <c r="H275" s="199">
        <v>2.6</v>
      </c>
      <c r="J275" s="195">
        <v>2015</v>
      </c>
      <c r="K275" s="196">
        <v>11</v>
      </c>
      <c r="L275" s="197">
        <f t="shared" si="31"/>
        <v>2015.9166666666667</v>
      </c>
      <c r="M275" s="200">
        <v>129.99748484848331</v>
      </c>
      <c r="N275" s="200">
        <v>108.23030392156694</v>
      </c>
      <c r="O275" s="201">
        <v>87.812012195120928</v>
      </c>
    </row>
    <row r="276" spans="3:15" s="194" customFormat="1" ht="12.75" customHeight="1" x14ac:dyDescent="0.2">
      <c r="C276" s="195">
        <v>2017</v>
      </c>
      <c r="D276" s="196">
        <v>12</v>
      </c>
      <c r="E276" s="197">
        <f t="shared" si="30"/>
        <v>2018</v>
      </c>
      <c r="F276" s="198">
        <v>27.5</v>
      </c>
      <c r="G276" s="198">
        <v>14.8</v>
      </c>
      <c r="H276" s="199">
        <v>2.1</v>
      </c>
      <c r="J276" s="195">
        <v>2015</v>
      </c>
      <c r="K276" s="196">
        <v>12</v>
      </c>
      <c r="L276" s="197">
        <f t="shared" si="31"/>
        <v>2016</v>
      </c>
      <c r="M276" s="200">
        <v>127.93997297297331</v>
      </c>
      <c r="N276" s="200">
        <v>106.94035294117565</v>
      </c>
      <c r="O276" s="201">
        <v>86.563963414633818</v>
      </c>
    </row>
    <row r="277" spans="3:15" s="194" customFormat="1" ht="12.75" customHeight="1" x14ac:dyDescent="0.2">
      <c r="C277" s="195">
        <v>2018</v>
      </c>
      <c r="D277" s="196">
        <v>1</v>
      </c>
      <c r="E277" s="197">
        <f t="shared" si="30"/>
        <v>2018.0833333333333</v>
      </c>
      <c r="F277" s="198">
        <v>26.4</v>
      </c>
      <c r="G277" s="198">
        <v>14</v>
      </c>
      <c r="H277" s="199">
        <v>1.7</v>
      </c>
      <c r="J277" s="195">
        <v>2016</v>
      </c>
      <c r="K277" s="196">
        <v>1</v>
      </c>
      <c r="L277" s="197">
        <f t="shared" si="31"/>
        <v>2016.0833333333333</v>
      </c>
      <c r="M277" s="200">
        <v>126.35934234234365</v>
      </c>
      <c r="N277" s="200">
        <v>105.64352222222232</v>
      </c>
      <c r="O277" s="201">
        <v>85.415847407407966</v>
      </c>
    </row>
    <row r="278" spans="3:15" s="194" customFormat="1" ht="12.75" customHeight="1" x14ac:dyDescent="0.2">
      <c r="C278" s="195">
        <v>2018</v>
      </c>
      <c r="D278" s="196">
        <v>2</v>
      </c>
      <c r="E278" s="197">
        <f t="shared" si="30"/>
        <v>2018.1666666666667</v>
      </c>
      <c r="F278" s="198">
        <v>25.3</v>
      </c>
      <c r="G278" s="198">
        <v>13.3</v>
      </c>
      <c r="H278" s="199">
        <v>1.2</v>
      </c>
      <c r="J278" s="195">
        <v>2016</v>
      </c>
      <c r="K278" s="196">
        <v>2</v>
      </c>
      <c r="L278" s="197">
        <f t="shared" si="31"/>
        <v>2016.1666666666667</v>
      </c>
      <c r="M278" s="200">
        <v>124.77871171170969</v>
      </c>
      <c r="N278" s="200">
        <v>104.18157777777608</v>
      </c>
      <c r="O278" s="201">
        <v>84.359977037035776</v>
      </c>
    </row>
    <row r="279" spans="3:15" s="194" customFormat="1" ht="12.75" customHeight="1" x14ac:dyDescent="0.2">
      <c r="C279" s="195">
        <v>2018</v>
      </c>
      <c r="D279" s="196">
        <v>3</v>
      </c>
      <c r="E279" s="197">
        <f t="shared" si="30"/>
        <v>2018.25</v>
      </c>
      <c r="F279" s="198">
        <v>24.2</v>
      </c>
      <c r="G279" s="198">
        <v>12.5</v>
      </c>
      <c r="H279" s="199">
        <v>0.8</v>
      </c>
      <c r="J279" s="195">
        <v>2016</v>
      </c>
      <c r="K279" s="196">
        <v>3</v>
      </c>
      <c r="L279" s="197">
        <f t="shared" si="31"/>
        <v>2016.25</v>
      </c>
      <c r="M279" s="200">
        <v>123.19808108108003</v>
      </c>
      <c r="N279" s="200">
        <v>102.71963333333386</v>
      </c>
      <c r="O279" s="201">
        <v>83.30410666666647</v>
      </c>
    </row>
    <row r="280" spans="3:15" s="194" customFormat="1" ht="12.75" customHeight="1" x14ac:dyDescent="0.2">
      <c r="C280" s="195">
        <v>2018</v>
      </c>
      <c r="D280" s="196">
        <v>4</v>
      </c>
      <c r="E280" s="197">
        <f t="shared" si="30"/>
        <v>2018.3333333333333</v>
      </c>
      <c r="F280" s="198">
        <v>23.2</v>
      </c>
      <c r="G280" s="198">
        <v>11.8</v>
      </c>
      <c r="H280" s="199">
        <v>0.5</v>
      </c>
      <c r="J280" s="195">
        <v>2016</v>
      </c>
      <c r="K280" s="196">
        <v>4</v>
      </c>
      <c r="L280" s="197">
        <f t="shared" si="31"/>
        <v>2016.3333333333333</v>
      </c>
      <c r="M280" s="200">
        <v>121.61745045045038</v>
      </c>
      <c r="N280" s="200">
        <v>101.25768888889164</v>
      </c>
      <c r="O280" s="201">
        <v>82.248236296297165</v>
      </c>
    </row>
    <row r="281" spans="3:15" s="194" customFormat="1" ht="12.75" customHeight="1" x14ac:dyDescent="0.2">
      <c r="C281" s="195">
        <v>2018</v>
      </c>
      <c r="D281" s="196">
        <v>5</v>
      </c>
      <c r="E281" s="197">
        <f t="shared" ref="E281:E300" si="32">C281+D281/12</f>
        <v>2018.4166666666667</v>
      </c>
      <c r="F281" s="198">
        <v>22.2</v>
      </c>
      <c r="G281" s="198">
        <v>11.1</v>
      </c>
      <c r="H281" s="199">
        <v>0.1</v>
      </c>
      <c r="J281" s="195">
        <v>2016</v>
      </c>
      <c r="K281" s="196">
        <v>5</v>
      </c>
      <c r="L281" s="197">
        <f t="shared" si="31"/>
        <v>2016.4166666666667</v>
      </c>
      <c r="M281" s="200">
        <v>120.00749999999759</v>
      </c>
      <c r="N281" s="200">
        <v>99.902888888889251</v>
      </c>
      <c r="O281" s="201">
        <v>81.192365925924989</v>
      </c>
    </row>
    <row r="282" spans="3:15" s="194" customFormat="1" ht="12.75" customHeight="1" x14ac:dyDescent="0.2">
      <c r="C282" s="195">
        <v>2018</v>
      </c>
      <c r="D282" s="196">
        <v>6</v>
      </c>
      <c r="E282" s="197">
        <f t="shared" si="32"/>
        <v>2018.5</v>
      </c>
      <c r="F282" s="198">
        <v>21.2</v>
      </c>
      <c r="G282" s="198">
        <v>10.5</v>
      </c>
      <c r="H282" s="199">
        <v>0</v>
      </c>
      <c r="J282" s="195">
        <v>2016</v>
      </c>
      <c r="K282" s="196">
        <v>6</v>
      </c>
      <c r="L282" s="197">
        <f t="shared" si="31"/>
        <v>2016.5</v>
      </c>
      <c r="M282" s="200">
        <v>118.39499999999974</v>
      </c>
      <c r="N282" s="200">
        <v>98.68445454545575</v>
      </c>
      <c r="O282" s="201">
        <v>80.14552682926842</v>
      </c>
    </row>
    <row r="283" spans="3:15" s="194" customFormat="1" ht="12.75" customHeight="1" x14ac:dyDescent="0.2">
      <c r="C283" s="195">
        <v>2018</v>
      </c>
      <c r="D283" s="196">
        <v>7</v>
      </c>
      <c r="E283" s="197">
        <f t="shared" si="32"/>
        <v>2018.5833333333333</v>
      </c>
      <c r="F283" s="198">
        <v>20.3</v>
      </c>
      <c r="G283" s="198">
        <v>9.9</v>
      </c>
      <c r="H283" s="199">
        <v>0</v>
      </c>
      <c r="J283" s="195">
        <v>2016</v>
      </c>
      <c r="K283" s="196">
        <v>7</v>
      </c>
      <c r="L283" s="197">
        <f t="shared" si="31"/>
        <v>2016.5833333333333</v>
      </c>
      <c r="M283" s="200">
        <v>116.7825000000019</v>
      </c>
      <c r="N283" s="200">
        <v>97.46602020202225</v>
      </c>
      <c r="O283" s="201">
        <v>79.164917073171949</v>
      </c>
    </row>
    <row r="284" spans="3:15" s="194" customFormat="1" ht="12.75" customHeight="1" x14ac:dyDescent="0.2">
      <c r="C284" s="195">
        <v>2018</v>
      </c>
      <c r="D284" s="196">
        <v>8</v>
      </c>
      <c r="E284" s="197">
        <f t="shared" si="32"/>
        <v>2018.6666666666667</v>
      </c>
      <c r="F284" s="198">
        <v>19.399999999999999</v>
      </c>
      <c r="G284" s="198">
        <v>9.3000000000000007</v>
      </c>
      <c r="H284" s="199">
        <v>0</v>
      </c>
      <c r="J284" s="195">
        <v>2016</v>
      </c>
      <c r="K284" s="196">
        <v>8</v>
      </c>
      <c r="L284" s="197">
        <f t="shared" si="31"/>
        <v>2016.6666666666667</v>
      </c>
      <c r="M284" s="200">
        <v>115.16999999999966</v>
      </c>
      <c r="N284" s="200">
        <v>96.247585858585424</v>
      </c>
      <c r="O284" s="201">
        <v>78.184307317072793</v>
      </c>
    </row>
    <row r="285" spans="3:15" s="194" customFormat="1" ht="12.75" customHeight="1" x14ac:dyDescent="0.2">
      <c r="C285" s="195">
        <v>2018</v>
      </c>
      <c r="D285" s="196">
        <v>9</v>
      </c>
      <c r="E285" s="197">
        <f t="shared" si="32"/>
        <v>2018.75</v>
      </c>
      <c r="F285" s="198">
        <v>18.5</v>
      </c>
      <c r="G285" s="198">
        <v>8.6999999999999993</v>
      </c>
      <c r="H285" s="199">
        <v>0</v>
      </c>
      <c r="J285" s="195">
        <v>2016</v>
      </c>
      <c r="K285" s="196">
        <v>9</v>
      </c>
      <c r="L285" s="197">
        <f t="shared" si="31"/>
        <v>2016.75</v>
      </c>
      <c r="M285" s="200">
        <v>113.33042424242534</v>
      </c>
      <c r="N285" s="200">
        <v>95.01382105263194</v>
      </c>
      <c r="O285" s="201">
        <v>77.203697560976323</v>
      </c>
    </row>
    <row r="286" spans="3:15" s="194" customFormat="1" ht="12.75" customHeight="1" x14ac:dyDescent="0.2">
      <c r="C286" s="195">
        <v>2018</v>
      </c>
      <c r="D286" s="196">
        <v>10</v>
      </c>
      <c r="E286" s="197">
        <f t="shared" si="32"/>
        <v>2018.8333333333333</v>
      </c>
      <c r="F286" s="198">
        <v>17.600000000000001</v>
      </c>
      <c r="G286" s="198">
        <v>8.1999999999999993</v>
      </c>
      <c r="H286" s="199">
        <v>0</v>
      </c>
      <c r="J286" s="195">
        <v>2016</v>
      </c>
      <c r="K286" s="196">
        <v>10</v>
      </c>
      <c r="L286" s="197">
        <f t="shared" si="31"/>
        <v>2016.8333333333333</v>
      </c>
      <c r="M286" s="200">
        <v>111.44759595959835</v>
      </c>
      <c r="N286" s="200">
        <v>93.763448245615152</v>
      </c>
      <c r="O286" s="201">
        <v>76.223087804879853</v>
      </c>
    </row>
    <row r="287" spans="3:15" s="194" customFormat="1" ht="12.75" customHeight="1" x14ac:dyDescent="0.2">
      <c r="C287" s="195">
        <v>2018</v>
      </c>
      <c r="D287" s="196">
        <v>11</v>
      </c>
      <c r="E287" s="197">
        <f t="shared" si="32"/>
        <v>2018.9166666666667</v>
      </c>
      <c r="F287" s="198">
        <v>16.8</v>
      </c>
      <c r="G287" s="198">
        <v>7.7</v>
      </c>
      <c r="H287" s="199">
        <v>0</v>
      </c>
      <c r="J287" s="195">
        <v>2016</v>
      </c>
      <c r="K287" s="196">
        <v>11</v>
      </c>
      <c r="L287" s="197">
        <f t="shared" si="31"/>
        <v>2016.9166666666667</v>
      </c>
      <c r="M287" s="200">
        <v>109.56476767676622</v>
      </c>
      <c r="N287" s="200">
        <v>92.513075438594939</v>
      </c>
      <c r="O287" s="201">
        <v>75.298023076923201</v>
      </c>
    </row>
    <row r="288" spans="3:15" s="194" customFormat="1" ht="12.75" customHeight="1" x14ac:dyDescent="0.2">
      <c r="C288" s="195">
        <v>2018</v>
      </c>
      <c r="D288" s="196">
        <v>12</v>
      </c>
      <c r="E288" s="197">
        <f t="shared" si="32"/>
        <v>2019</v>
      </c>
      <c r="F288" s="198">
        <v>16.100000000000001</v>
      </c>
      <c r="G288" s="198">
        <v>7.2</v>
      </c>
      <c r="H288" s="199">
        <v>0</v>
      </c>
      <c r="J288" s="195">
        <v>2016</v>
      </c>
      <c r="K288" s="196">
        <v>12</v>
      </c>
      <c r="L288" s="197">
        <f t="shared" si="31"/>
        <v>2017</v>
      </c>
      <c r="M288" s="200">
        <v>107.68193939393925</v>
      </c>
      <c r="N288" s="200">
        <v>91.262702631578136</v>
      </c>
      <c r="O288" s="201">
        <v>74.595138461539193</v>
      </c>
    </row>
    <row r="289" spans="3:37" s="194" customFormat="1" ht="12.75" customHeight="1" x14ac:dyDescent="0.2">
      <c r="C289" s="195">
        <v>2019</v>
      </c>
      <c r="D289" s="196">
        <v>1</v>
      </c>
      <c r="E289" s="197">
        <f t="shared" si="32"/>
        <v>2019.0833333333333</v>
      </c>
      <c r="F289" s="198">
        <v>15.3</v>
      </c>
      <c r="G289" s="198">
        <v>6.7</v>
      </c>
      <c r="H289" s="199">
        <v>0</v>
      </c>
      <c r="J289" s="195">
        <v>2017</v>
      </c>
      <c r="K289" s="196">
        <v>1</v>
      </c>
      <c r="L289" s="197">
        <f t="shared" si="31"/>
        <v>2017.0833333333333</v>
      </c>
      <c r="M289" s="200">
        <v>106.27108771929967</v>
      </c>
      <c r="N289" s="200">
        <v>90.012329824561348</v>
      </c>
      <c r="O289" s="201">
        <v>73.892253846155199</v>
      </c>
    </row>
    <row r="290" spans="3:37" s="194" customFormat="1" ht="12.75" customHeight="1" x14ac:dyDescent="0.2">
      <c r="C290" s="195">
        <v>2019</v>
      </c>
      <c r="D290" s="196">
        <v>2</v>
      </c>
      <c r="E290" s="197">
        <f t="shared" si="32"/>
        <v>2019.1666666666667</v>
      </c>
      <c r="F290" s="198">
        <v>14.6</v>
      </c>
      <c r="G290" s="198">
        <v>6.3</v>
      </c>
      <c r="H290" s="199">
        <v>0</v>
      </c>
      <c r="J290" s="195">
        <v>2017</v>
      </c>
      <c r="K290" s="196">
        <v>2</v>
      </c>
      <c r="L290" s="197">
        <f t="shared" si="31"/>
        <v>2017.1666666666667</v>
      </c>
      <c r="M290" s="200">
        <v>104.92459649122743</v>
      </c>
      <c r="N290" s="200">
        <v>88.846109756095586</v>
      </c>
      <c r="O290" s="201">
        <v>73.189369230769273</v>
      </c>
    </row>
    <row r="291" spans="3:37" s="194" customFormat="1" ht="12.75" customHeight="1" x14ac:dyDescent="0.2">
      <c r="C291" s="195">
        <v>2019</v>
      </c>
      <c r="D291" s="196">
        <v>3</v>
      </c>
      <c r="E291" s="197">
        <f t="shared" si="32"/>
        <v>2019.25</v>
      </c>
      <c r="F291" s="198">
        <v>13.9</v>
      </c>
      <c r="G291" s="198">
        <v>5.9</v>
      </c>
      <c r="H291" s="199">
        <v>0</v>
      </c>
      <c r="J291" s="195">
        <v>2017</v>
      </c>
      <c r="K291" s="196">
        <v>3</v>
      </c>
      <c r="L291" s="197">
        <f t="shared" si="31"/>
        <v>2017.25</v>
      </c>
      <c r="M291" s="200">
        <v>103.57810526315886</v>
      </c>
      <c r="N291" s="200">
        <v>87.687207317072478</v>
      </c>
      <c r="O291" s="201">
        <v>72.48648461538528</v>
      </c>
    </row>
    <row r="292" spans="3:37" s="194" customFormat="1" ht="12.75" customHeight="1" x14ac:dyDescent="0.2">
      <c r="C292" s="195">
        <v>2019</v>
      </c>
      <c r="D292" s="196">
        <v>4</v>
      </c>
      <c r="E292" s="197">
        <f t="shared" si="32"/>
        <v>2019.3333333333333</v>
      </c>
      <c r="F292" s="198">
        <v>13.2</v>
      </c>
      <c r="G292" s="198">
        <v>5.5</v>
      </c>
      <c r="H292" s="199">
        <v>0</v>
      </c>
      <c r="J292" s="195">
        <v>2017</v>
      </c>
      <c r="K292" s="196">
        <v>4</v>
      </c>
      <c r="L292" s="197">
        <f t="shared" si="31"/>
        <v>2017.3333333333333</v>
      </c>
      <c r="M292" s="200">
        <v>102.2316140350903</v>
      </c>
      <c r="N292" s="200">
        <v>86.528304878049369</v>
      </c>
      <c r="O292" s="201">
        <v>71.783600000001272</v>
      </c>
    </row>
    <row r="293" spans="3:37" s="194" customFormat="1" ht="12.75" customHeight="1" x14ac:dyDescent="0.2">
      <c r="C293" s="195">
        <v>2019</v>
      </c>
      <c r="D293" s="196">
        <v>5</v>
      </c>
      <c r="E293" s="197">
        <f t="shared" si="32"/>
        <v>2019.4166666666667</v>
      </c>
      <c r="F293" s="198">
        <v>12.6</v>
      </c>
      <c r="G293" s="198">
        <v>5.0999999999999996</v>
      </c>
      <c r="H293" s="199">
        <v>0</v>
      </c>
      <c r="J293" s="195">
        <v>2017</v>
      </c>
      <c r="K293" s="196">
        <v>5</v>
      </c>
      <c r="L293" s="197">
        <f t="shared" si="31"/>
        <v>2017.4166666666667</v>
      </c>
      <c r="M293" s="200">
        <v>100.89067474747505</v>
      </c>
      <c r="N293" s="200">
        <v>85.369402439023105</v>
      </c>
      <c r="O293" s="201">
        <v>71.08071538461536</v>
      </c>
    </row>
    <row r="294" spans="3:37" s="194" customFormat="1" ht="12.75" customHeight="1" x14ac:dyDescent="0.2">
      <c r="C294" s="195">
        <v>2019</v>
      </c>
      <c r="D294" s="196">
        <v>6</v>
      </c>
      <c r="E294" s="197">
        <f t="shared" si="32"/>
        <v>2019.5</v>
      </c>
      <c r="F294" s="198">
        <v>12</v>
      </c>
      <c r="G294" s="198">
        <v>4.8</v>
      </c>
      <c r="H294" s="199">
        <v>0</v>
      </c>
      <c r="J294" s="195">
        <v>2017</v>
      </c>
      <c r="K294" s="196">
        <v>6</v>
      </c>
      <c r="L294" s="197">
        <f t="shared" si="31"/>
        <v>2017.5</v>
      </c>
      <c r="M294" s="200">
        <v>99.561533333334538</v>
      </c>
      <c r="N294" s="200">
        <v>84.210499999999996</v>
      </c>
      <c r="O294" s="201">
        <v>70.584777777778015</v>
      </c>
    </row>
    <row r="295" spans="3:37" s="194" customFormat="1" ht="12.75" customHeight="1" x14ac:dyDescent="0.2">
      <c r="C295" s="195">
        <v>2019</v>
      </c>
      <c r="D295" s="196">
        <v>7</v>
      </c>
      <c r="E295" s="197">
        <f t="shared" si="32"/>
        <v>2019.5833333333333</v>
      </c>
      <c r="F295" s="198">
        <v>11.4</v>
      </c>
      <c r="G295" s="198">
        <v>4.5</v>
      </c>
      <c r="H295" s="199">
        <v>0</v>
      </c>
      <c r="J295" s="195">
        <v>2017</v>
      </c>
      <c r="K295" s="196">
        <v>7</v>
      </c>
      <c r="L295" s="197">
        <f t="shared" si="31"/>
        <v>2017.5833333333333</v>
      </c>
      <c r="M295" s="200">
        <v>98.232391919194043</v>
      </c>
      <c r="N295" s="200">
        <v>83.296767361111975</v>
      </c>
      <c r="O295" s="201">
        <v>70.097462962963448</v>
      </c>
    </row>
    <row r="296" spans="3:37" s="194" customFormat="1" ht="12.75" customHeight="1" x14ac:dyDescent="0.2">
      <c r="C296" s="195">
        <v>2019</v>
      </c>
      <c r="D296" s="196">
        <v>8</v>
      </c>
      <c r="E296" s="197">
        <f t="shared" si="32"/>
        <v>2019.6666666666667</v>
      </c>
      <c r="F296" s="198">
        <v>10.9</v>
      </c>
      <c r="G296" s="198">
        <v>4.0999999999999996</v>
      </c>
      <c r="H296" s="199">
        <v>0</v>
      </c>
      <c r="J296" s="195">
        <v>2017</v>
      </c>
      <c r="K296" s="196">
        <v>8</v>
      </c>
      <c r="L296" s="197">
        <f t="shared" si="31"/>
        <v>2017.6666666666667</v>
      </c>
      <c r="M296" s="200">
        <v>96.903250505049925</v>
      </c>
      <c r="N296" s="200">
        <v>82.383034722221453</v>
      </c>
      <c r="O296" s="201">
        <v>69.610148148147545</v>
      </c>
    </row>
    <row r="297" spans="3:37" s="194" customFormat="1" ht="12.75" customHeight="1" x14ac:dyDescent="0.2">
      <c r="C297" s="195">
        <v>2019</v>
      </c>
      <c r="D297" s="196">
        <v>9</v>
      </c>
      <c r="E297" s="197">
        <f t="shared" si="32"/>
        <v>2019.75</v>
      </c>
      <c r="F297" s="198">
        <v>10.3</v>
      </c>
      <c r="G297" s="198">
        <v>3.9</v>
      </c>
      <c r="H297" s="199">
        <v>0</v>
      </c>
      <c r="J297" s="195">
        <v>2017</v>
      </c>
      <c r="K297" s="196">
        <v>9</v>
      </c>
      <c r="L297" s="197">
        <f t="shared" si="31"/>
        <v>2017.75</v>
      </c>
      <c r="M297" s="200">
        <v>95.626908823529689</v>
      </c>
      <c r="N297" s="200">
        <v>81.469302083333432</v>
      </c>
      <c r="O297" s="201">
        <v>69.122833333332977</v>
      </c>
    </row>
    <row r="298" spans="3:37" s="194" customFormat="1" ht="12.75" customHeight="1" x14ac:dyDescent="0.2">
      <c r="C298" s="195">
        <v>2019</v>
      </c>
      <c r="D298" s="196">
        <v>10</v>
      </c>
      <c r="E298" s="197">
        <f t="shared" si="32"/>
        <v>2019.8333333333333</v>
      </c>
      <c r="F298" s="198">
        <v>9.8000000000000007</v>
      </c>
      <c r="G298" s="198">
        <v>3.6</v>
      </c>
      <c r="H298" s="199">
        <v>0</v>
      </c>
      <c r="J298" s="195">
        <v>2017</v>
      </c>
      <c r="K298" s="196">
        <v>10</v>
      </c>
      <c r="L298" s="197">
        <f t="shared" si="31"/>
        <v>2017.8333333333333</v>
      </c>
      <c r="M298" s="200">
        <v>94.444433333334402</v>
      </c>
      <c r="N298" s="200">
        <v>80.55556944444541</v>
      </c>
      <c r="O298" s="201">
        <v>68.63551851851841</v>
      </c>
    </row>
    <row r="299" spans="3:37" s="194" customFormat="1" ht="12.75" customHeight="1" x14ac:dyDescent="0.2">
      <c r="C299" s="195">
        <v>2019</v>
      </c>
      <c r="D299" s="196">
        <v>11</v>
      </c>
      <c r="E299" s="197">
        <f t="shared" si="32"/>
        <v>2019.9166666666667</v>
      </c>
      <c r="F299" s="198">
        <v>9.3000000000000007</v>
      </c>
      <c r="G299" s="198">
        <v>3.3</v>
      </c>
      <c r="H299" s="199">
        <v>0</v>
      </c>
      <c r="J299" s="195">
        <v>2017</v>
      </c>
      <c r="K299" s="196">
        <v>11</v>
      </c>
      <c r="L299" s="197">
        <f t="shared" si="31"/>
        <v>2017.9166666666667</v>
      </c>
      <c r="M299" s="200">
        <v>93.261957843135889</v>
      </c>
      <c r="N299" s="200">
        <v>79.641836805554902</v>
      </c>
      <c r="O299" s="201">
        <v>68.171490243901502</v>
      </c>
    </row>
    <row r="300" spans="3:37" s="194" customFormat="1" ht="12.75" customHeight="1" thickBot="1" x14ac:dyDescent="0.25">
      <c r="C300" s="253">
        <v>2019</v>
      </c>
      <c r="D300" s="254">
        <v>12</v>
      </c>
      <c r="E300" s="255">
        <f t="shared" si="32"/>
        <v>2020</v>
      </c>
      <c r="F300" s="256">
        <v>8.9</v>
      </c>
      <c r="G300" s="256">
        <v>3.1</v>
      </c>
      <c r="H300" s="257">
        <v>0</v>
      </c>
      <c r="J300" s="195">
        <v>2017</v>
      </c>
      <c r="K300" s="196">
        <v>12</v>
      </c>
      <c r="L300" s="197">
        <f t="shared" si="31"/>
        <v>2018</v>
      </c>
      <c r="M300" s="200">
        <v>92.079482352940602</v>
      </c>
      <c r="N300" s="200">
        <v>78.798441509434099</v>
      </c>
      <c r="O300" s="201">
        <v>67.72575853658492</v>
      </c>
    </row>
    <row r="301" spans="3:37" x14ac:dyDescent="0.2">
      <c r="J301" s="195">
        <v>2018</v>
      </c>
      <c r="K301" s="196">
        <v>1</v>
      </c>
      <c r="L301" s="197">
        <f t="shared" si="31"/>
        <v>2018.0833333333333</v>
      </c>
      <c r="M301" s="200">
        <v>90.977935555555803</v>
      </c>
      <c r="N301" s="200">
        <v>78.177781132076134</v>
      </c>
      <c r="O301" s="201">
        <v>67.280026829268337</v>
      </c>
      <c r="AI301" s="194"/>
      <c r="AJ301" s="194"/>
      <c r="AK301" s="194"/>
    </row>
    <row r="302" spans="3:37" x14ac:dyDescent="0.2">
      <c r="J302" s="195">
        <v>2018</v>
      </c>
      <c r="K302" s="196">
        <v>2</v>
      </c>
      <c r="L302" s="197">
        <f t="shared" si="31"/>
        <v>2018.1666666666667</v>
      </c>
      <c r="M302" s="200">
        <v>90.084491111109827</v>
      </c>
      <c r="N302" s="200">
        <v>77.557120754716479</v>
      </c>
      <c r="O302" s="201">
        <v>66.834295121950547</v>
      </c>
      <c r="AI302" s="194"/>
    </row>
    <row r="303" spans="3:37" x14ac:dyDescent="0.2">
      <c r="J303" s="195">
        <v>2018</v>
      </c>
      <c r="K303" s="196">
        <v>3</v>
      </c>
      <c r="L303" s="197">
        <f t="shared" si="31"/>
        <v>2018.25</v>
      </c>
      <c r="M303" s="200">
        <v>89.191046666666281</v>
      </c>
      <c r="N303" s="200">
        <v>76.936460377358529</v>
      </c>
      <c r="O303" s="201">
        <v>66.388563414633964</v>
      </c>
    </row>
    <row r="304" spans="3:37" x14ac:dyDescent="0.2">
      <c r="J304" s="195">
        <v>2018</v>
      </c>
      <c r="K304" s="196">
        <v>4</v>
      </c>
      <c r="L304" s="197">
        <f t="shared" si="31"/>
        <v>2018.3333333333333</v>
      </c>
      <c r="M304" s="200">
        <v>88.297602222222736</v>
      </c>
      <c r="N304" s="200">
        <v>76.315800000000564</v>
      </c>
      <c r="O304" s="201">
        <v>66.228099999999998</v>
      </c>
    </row>
    <row r="305" spans="10:15" x14ac:dyDescent="0.2">
      <c r="J305" s="195">
        <v>2018</v>
      </c>
      <c r="K305" s="196">
        <v>5</v>
      </c>
      <c r="L305" s="197">
        <f t="shared" si="31"/>
        <v>2018.4166666666667</v>
      </c>
      <c r="M305" s="200">
        <v>87.40415777777676</v>
      </c>
      <c r="N305" s="200">
        <v>75.695139622640909</v>
      </c>
      <c r="O305" s="201">
        <v>66.228099999999998</v>
      </c>
    </row>
    <row r="306" spans="10:15" x14ac:dyDescent="0.2">
      <c r="J306" s="195">
        <v>2018</v>
      </c>
      <c r="K306" s="196">
        <v>6</v>
      </c>
      <c r="L306" s="197">
        <f t="shared" ref="L306:L324" si="33">J306+K306/12</f>
        <v>2018.5</v>
      </c>
      <c r="M306" s="200">
        <v>86.510713333333214</v>
      </c>
      <c r="N306" s="200">
        <v>75.074479245282959</v>
      </c>
      <c r="O306" s="201">
        <v>66.228099999999998</v>
      </c>
    </row>
    <row r="307" spans="10:15" x14ac:dyDescent="0.2">
      <c r="J307" s="195">
        <v>2018</v>
      </c>
      <c r="K307" s="196">
        <v>7</v>
      </c>
      <c r="L307" s="197">
        <f t="shared" si="33"/>
        <v>2018.5833333333333</v>
      </c>
      <c r="M307" s="200">
        <v>85.534202702703766</v>
      </c>
      <c r="N307" s="200">
        <v>74.563877966102027</v>
      </c>
      <c r="O307" s="201">
        <v>66.228099999999998</v>
      </c>
    </row>
    <row r="308" spans="10:15" x14ac:dyDescent="0.2">
      <c r="J308" s="195">
        <v>2018</v>
      </c>
      <c r="K308" s="196">
        <v>8</v>
      </c>
      <c r="L308" s="197">
        <f t="shared" si="33"/>
        <v>2018.6666666666667</v>
      </c>
      <c r="M308" s="200">
        <v>84.546364864864444</v>
      </c>
      <c r="N308" s="200">
        <v>74.068284745762085</v>
      </c>
      <c r="O308" s="201">
        <v>66.228099999999998</v>
      </c>
    </row>
    <row r="309" spans="10:15" x14ac:dyDescent="0.2">
      <c r="J309" s="195">
        <v>2018</v>
      </c>
      <c r="K309" s="196">
        <v>9</v>
      </c>
      <c r="L309" s="197">
        <f t="shared" si="33"/>
        <v>2018.75</v>
      </c>
      <c r="M309" s="200">
        <v>83.558527027027822</v>
      </c>
      <c r="N309" s="200">
        <v>73.57269152542348</v>
      </c>
      <c r="O309" s="201">
        <v>66.228099999999998</v>
      </c>
    </row>
    <row r="310" spans="10:15" x14ac:dyDescent="0.2">
      <c r="J310" s="195">
        <v>2018</v>
      </c>
      <c r="K310" s="196">
        <v>10</v>
      </c>
      <c r="L310" s="197">
        <f t="shared" si="33"/>
        <v>2018.8333333333333</v>
      </c>
      <c r="M310" s="200">
        <v>82.570689189191199</v>
      </c>
      <c r="N310" s="200">
        <v>73.077098305084874</v>
      </c>
      <c r="O310" s="201">
        <v>66.181018644067834</v>
      </c>
    </row>
    <row r="311" spans="10:15" x14ac:dyDescent="0.2">
      <c r="J311" s="195">
        <v>2018</v>
      </c>
      <c r="K311" s="196">
        <v>11</v>
      </c>
      <c r="L311" s="197">
        <f t="shared" si="33"/>
        <v>2018.9166666666667</v>
      </c>
      <c r="M311" s="200">
        <v>81.713255855856048</v>
      </c>
      <c r="N311" s="200">
        <v>72.581505084744933</v>
      </c>
      <c r="O311" s="201">
        <v>66.119069491525337</v>
      </c>
    </row>
    <row r="312" spans="10:15" x14ac:dyDescent="0.2">
      <c r="J312" s="195">
        <v>2018</v>
      </c>
      <c r="K312" s="196">
        <v>12</v>
      </c>
      <c r="L312" s="197">
        <f t="shared" si="33"/>
        <v>2019</v>
      </c>
      <c r="M312" s="200">
        <v>81.021791891892505</v>
      </c>
      <c r="N312" s="200">
        <v>72.085911864406327</v>
      </c>
      <c r="O312" s="201">
        <v>66.057120338983012</v>
      </c>
    </row>
    <row r="313" spans="10:15" x14ac:dyDescent="0.2">
      <c r="J313" s="195">
        <v>2019</v>
      </c>
      <c r="K313" s="196">
        <v>1</v>
      </c>
      <c r="L313" s="197">
        <f t="shared" si="33"/>
        <v>2019.0833333333333</v>
      </c>
      <c r="M313" s="200">
        <v>80.330327927928963</v>
      </c>
      <c r="N313" s="200">
        <v>71.590318644067722</v>
      </c>
      <c r="O313" s="201">
        <v>65.995171186440686</v>
      </c>
    </row>
    <row r="314" spans="10:15" x14ac:dyDescent="0.2">
      <c r="J314" s="195">
        <v>2019</v>
      </c>
      <c r="K314" s="196">
        <v>2</v>
      </c>
      <c r="L314" s="197">
        <f t="shared" si="33"/>
        <v>2019.1666666666667</v>
      </c>
      <c r="M314" s="200">
        <v>79.638863963963544</v>
      </c>
      <c r="N314" s="200">
        <v>71.21004615384544</v>
      </c>
      <c r="O314" s="201">
        <v>65.93322203389819</v>
      </c>
    </row>
    <row r="315" spans="10:15" x14ac:dyDescent="0.2">
      <c r="J315" s="195">
        <v>2019</v>
      </c>
      <c r="K315" s="196">
        <v>3</v>
      </c>
      <c r="L315" s="197">
        <f t="shared" si="33"/>
        <v>2019.25</v>
      </c>
      <c r="M315" s="200">
        <v>78.947400000000002</v>
      </c>
      <c r="N315" s="200">
        <v>70.858603846153443</v>
      </c>
      <c r="O315" s="201">
        <v>65.871272881355878</v>
      </c>
    </row>
    <row r="316" spans="10:15" x14ac:dyDescent="0.2">
      <c r="J316" s="195">
        <v>2019</v>
      </c>
      <c r="K316" s="196">
        <v>4</v>
      </c>
      <c r="L316" s="197">
        <f t="shared" si="33"/>
        <v>2019.3333333333333</v>
      </c>
      <c r="M316" s="200">
        <v>78.409900000000363</v>
      </c>
      <c r="N316" s="200">
        <v>70.507161538461446</v>
      </c>
      <c r="O316" s="201">
        <v>65.809323728813553</v>
      </c>
    </row>
    <row r="317" spans="10:15" x14ac:dyDescent="0.2">
      <c r="J317" s="195">
        <v>2019</v>
      </c>
      <c r="K317" s="196">
        <v>5</v>
      </c>
      <c r="L317" s="197">
        <f t="shared" si="33"/>
        <v>2019.4166666666667</v>
      </c>
      <c r="M317" s="200">
        <v>77.87239999999926</v>
      </c>
      <c r="N317" s="200">
        <v>70.155719230768483</v>
      </c>
      <c r="O317" s="201">
        <v>65.830923333333459</v>
      </c>
    </row>
    <row r="318" spans="10:15" x14ac:dyDescent="0.2">
      <c r="J318" s="195">
        <v>2019</v>
      </c>
      <c r="K318" s="196">
        <v>6</v>
      </c>
      <c r="L318" s="197">
        <f t="shared" si="33"/>
        <v>2019.5</v>
      </c>
      <c r="M318" s="200">
        <v>77.334899999999621</v>
      </c>
      <c r="N318" s="200">
        <v>69.804276923076472</v>
      </c>
      <c r="O318" s="201">
        <v>65.891840000000059</v>
      </c>
    </row>
    <row r="319" spans="10:15" x14ac:dyDescent="0.2">
      <c r="J319" s="195">
        <v>2019</v>
      </c>
      <c r="K319" s="196">
        <v>7</v>
      </c>
      <c r="L319" s="197">
        <f t="shared" si="33"/>
        <v>2019.5833333333333</v>
      </c>
      <c r="M319" s="200">
        <v>76.797399999999982</v>
      </c>
      <c r="N319" s="200">
        <v>69.452834615384475</v>
      </c>
      <c r="O319" s="201">
        <v>65.952756666666644</v>
      </c>
    </row>
    <row r="320" spans="10:15" x14ac:dyDescent="0.2">
      <c r="J320" s="195">
        <v>2019</v>
      </c>
      <c r="K320" s="196">
        <v>8</v>
      </c>
      <c r="L320" s="197">
        <f t="shared" si="33"/>
        <v>2019.6666666666667</v>
      </c>
      <c r="M320" s="200">
        <v>76.490666666666129</v>
      </c>
      <c r="N320" s="200">
        <v>69.298199999999994</v>
      </c>
      <c r="O320" s="201">
        <v>66.013673333333415</v>
      </c>
    </row>
    <row r="321" spans="10:15" x14ac:dyDescent="0.2">
      <c r="J321" s="195">
        <v>2019</v>
      </c>
      <c r="K321" s="196">
        <v>9</v>
      </c>
      <c r="L321" s="197">
        <f t="shared" si="33"/>
        <v>2019.75</v>
      </c>
      <c r="M321" s="200">
        <v>76.203999999999709</v>
      </c>
      <c r="N321" s="200">
        <v>69.298199999999994</v>
      </c>
      <c r="O321" s="201">
        <v>66.074590000000015</v>
      </c>
    </row>
    <row r="322" spans="10:15" x14ac:dyDescent="0.2">
      <c r="J322" s="195">
        <v>2019</v>
      </c>
      <c r="K322" s="196">
        <v>10</v>
      </c>
      <c r="L322" s="197">
        <f t="shared" si="33"/>
        <v>2019.8333333333333</v>
      </c>
      <c r="M322" s="200">
        <v>75.917333333333303</v>
      </c>
      <c r="N322" s="200">
        <v>69.298199999999994</v>
      </c>
      <c r="O322" s="201">
        <v>66.1355066666666</v>
      </c>
    </row>
    <row r="323" spans="10:15" x14ac:dyDescent="0.2">
      <c r="J323" s="195">
        <v>2019</v>
      </c>
      <c r="K323" s="196">
        <v>11</v>
      </c>
      <c r="L323" s="197">
        <f t="shared" si="33"/>
        <v>2019.9166666666667</v>
      </c>
      <c r="M323" s="200">
        <v>75.630666666666102</v>
      </c>
      <c r="N323" s="200">
        <v>69.298199999999994</v>
      </c>
      <c r="O323" s="201">
        <v>66.196423333333371</v>
      </c>
    </row>
    <row r="324" spans="10:15" ht="13.5" thickBot="1" x14ac:dyDescent="0.25">
      <c r="J324" s="253">
        <v>2019</v>
      </c>
      <c r="K324" s="254">
        <v>12</v>
      </c>
      <c r="L324" s="255">
        <f t="shared" si="33"/>
        <v>2020</v>
      </c>
      <c r="M324" s="258">
        <v>75.343999999999696</v>
      </c>
      <c r="N324" s="258">
        <v>69.300944591865019</v>
      </c>
      <c r="O324" s="259">
        <v>66.229411473494523</v>
      </c>
    </row>
    <row r="325" spans="10:15" x14ac:dyDescent="0.2">
      <c r="J325" s="194"/>
      <c r="K325" s="194"/>
      <c r="L325" s="194"/>
      <c r="M325" s="194"/>
      <c r="N325" s="194"/>
      <c r="O325" s="194"/>
    </row>
    <row r="326" spans="10:15" x14ac:dyDescent="0.2">
      <c r="J326" s="194"/>
      <c r="K326" s="194"/>
      <c r="L326" s="194"/>
      <c r="M326" s="194"/>
      <c r="N326" s="194"/>
      <c r="O326" s="194"/>
    </row>
    <row r="327" spans="10:15" x14ac:dyDescent="0.2">
      <c r="J327" s="194"/>
      <c r="K327" s="194"/>
      <c r="L327" s="194"/>
      <c r="M327" s="194"/>
      <c r="N327" s="194"/>
      <c r="O327" s="194"/>
    </row>
    <row r="328" spans="10:15" x14ac:dyDescent="0.2">
      <c r="J328" s="194"/>
      <c r="K328" s="194"/>
      <c r="L328" s="194"/>
      <c r="M328" s="194"/>
      <c r="N328" s="194"/>
      <c r="O328" s="194"/>
    </row>
    <row r="329" spans="10:15" x14ac:dyDescent="0.2">
      <c r="J329" s="194"/>
      <c r="K329" s="194"/>
      <c r="L329" s="194"/>
      <c r="M329" s="194"/>
      <c r="N329" s="194"/>
      <c r="O329" s="194"/>
    </row>
    <row r="330" spans="10:15" x14ac:dyDescent="0.2">
      <c r="J330" s="194"/>
      <c r="K330" s="194"/>
      <c r="L330" s="194"/>
      <c r="M330" s="194"/>
      <c r="N330" s="194"/>
      <c r="O330" s="194"/>
    </row>
    <row r="331" spans="10:15" x14ac:dyDescent="0.2">
      <c r="J331" s="194"/>
      <c r="K331" s="194"/>
      <c r="L331" s="194"/>
      <c r="M331" s="194"/>
      <c r="N331" s="194"/>
      <c r="O331" s="194"/>
    </row>
    <row r="332" spans="10:15" x14ac:dyDescent="0.2">
      <c r="J332" s="194"/>
      <c r="K332" s="194"/>
      <c r="L332" s="194"/>
      <c r="M332" s="194"/>
      <c r="N332" s="194"/>
      <c r="O332" s="194"/>
    </row>
    <row r="333" spans="10:15" x14ac:dyDescent="0.2">
      <c r="J333" s="194"/>
      <c r="K333" s="194"/>
      <c r="L333" s="194"/>
      <c r="M333" s="194"/>
      <c r="N333" s="194"/>
      <c r="O333" s="194"/>
    </row>
    <row r="334" spans="10:15" x14ac:dyDescent="0.2">
      <c r="J334" s="194"/>
      <c r="K334" s="194"/>
      <c r="L334" s="194"/>
      <c r="M334" s="194"/>
      <c r="N334" s="194"/>
      <c r="O334" s="194"/>
    </row>
    <row r="335" spans="10:15" x14ac:dyDescent="0.2">
      <c r="J335" s="194"/>
      <c r="K335" s="194"/>
      <c r="L335" s="194"/>
      <c r="M335" s="194"/>
      <c r="N335" s="194"/>
      <c r="O335" s="194"/>
    </row>
    <row r="336" spans="10:15" x14ac:dyDescent="0.2">
      <c r="J336" s="194"/>
      <c r="K336" s="194"/>
      <c r="L336" s="194"/>
      <c r="M336" s="194"/>
      <c r="N336" s="194"/>
      <c r="O336" s="194"/>
    </row>
    <row r="337" spans="10:15" x14ac:dyDescent="0.2">
      <c r="J337" s="194"/>
      <c r="K337" s="194"/>
      <c r="L337" s="194"/>
      <c r="M337" s="194"/>
      <c r="N337" s="194"/>
      <c r="O337" s="194"/>
    </row>
    <row r="338" spans="10:15" x14ac:dyDescent="0.2">
      <c r="J338" s="194"/>
      <c r="K338" s="194"/>
      <c r="L338" s="194"/>
      <c r="M338" s="194"/>
      <c r="N338" s="194"/>
      <c r="O338" s="194"/>
    </row>
    <row r="339" spans="10:15" x14ac:dyDescent="0.2">
      <c r="J339" s="194"/>
      <c r="K339" s="194"/>
      <c r="L339" s="194"/>
      <c r="M339" s="194"/>
      <c r="N339" s="194"/>
      <c r="O339" s="194"/>
    </row>
    <row r="340" spans="10:15" x14ac:dyDescent="0.2">
      <c r="J340" s="194"/>
      <c r="K340" s="194"/>
      <c r="L340" s="194"/>
      <c r="M340" s="194"/>
      <c r="N340" s="194"/>
      <c r="O340" s="194"/>
    </row>
    <row r="341" spans="10:15" x14ac:dyDescent="0.2">
      <c r="J341" s="194"/>
      <c r="K341" s="194"/>
      <c r="L341" s="194"/>
      <c r="M341" s="194"/>
      <c r="N341" s="194"/>
      <c r="O341" s="194"/>
    </row>
    <row r="342" spans="10:15" x14ac:dyDescent="0.2">
      <c r="J342" s="194"/>
      <c r="K342" s="194"/>
      <c r="L342" s="194"/>
      <c r="M342" s="194"/>
      <c r="N342" s="194"/>
      <c r="O342" s="194"/>
    </row>
    <row r="343" spans="10:15" x14ac:dyDescent="0.2">
      <c r="J343" s="194"/>
      <c r="K343" s="194"/>
      <c r="L343" s="194"/>
      <c r="M343" s="194"/>
      <c r="N343" s="194"/>
      <c r="O343" s="194"/>
    </row>
    <row r="344" spans="10:15" x14ac:dyDescent="0.2">
      <c r="J344" s="194"/>
      <c r="K344" s="194"/>
      <c r="L344" s="194"/>
      <c r="M344" s="194"/>
      <c r="N344" s="194"/>
      <c r="O344" s="194"/>
    </row>
    <row r="345" spans="10:15" x14ac:dyDescent="0.2">
      <c r="J345" s="194"/>
      <c r="K345" s="194"/>
      <c r="L345" s="194"/>
      <c r="M345" s="194"/>
      <c r="N345" s="194"/>
      <c r="O345" s="194"/>
    </row>
    <row r="346" spans="10:15" x14ac:dyDescent="0.2">
      <c r="J346" s="194"/>
      <c r="K346" s="194"/>
      <c r="L346" s="194"/>
      <c r="M346" s="194"/>
      <c r="N346" s="194"/>
      <c r="O346" s="194"/>
    </row>
    <row r="347" spans="10:15" x14ac:dyDescent="0.2">
      <c r="J347" s="194"/>
      <c r="K347" s="194"/>
      <c r="L347" s="194"/>
      <c r="M347" s="194"/>
      <c r="N347" s="194"/>
      <c r="O347" s="194"/>
    </row>
    <row r="348" spans="10:15" x14ac:dyDescent="0.2">
      <c r="J348" s="194"/>
      <c r="K348" s="194"/>
      <c r="L348" s="194"/>
      <c r="M348" s="194"/>
      <c r="N348" s="194"/>
      <c r="O348" s="194"/>
    </row>
    <row r="349" spans="10:15" x14ac:dyDescent="0.2">
      <c r="J349" s="194"/>
      <c r="K349" s="194"/>
      <c r="L349" s="194"/>
      <c r="M349" s="194"/>
      <c r="N349" s="194"/>
      <c r="O349" s="194"/>
    </row>
    <row r="350" spans="10:15" x14ac:dyDescent="0.2">
      <c r="J350" s="194"/>
      <c r="K350" s="194"/>
      <c r="L350" s="194"/>
      <c r="M350" s="194"/>
      <c r="N350" s="194"/>
      <c r="O350" s="194"/>
    </row>
    <row r="351" spans="10:15" x14ac:dyDescent="0.2">
      <c r="J351" s="194"/>
      <c r="K351" s="194"/>
      <c r="L351" s="194"/>
      <c r="M351" s="194"/>
      <c r="N351" s="194"/>
      <c r="O351" s="194"/>
    </row>
    <row r="352" spans="10:15" x14ac:dyDescent="0.2">
      <c r="J352" s="194"/>
      <c r="K352" s="194"/>
      <c r="L352" s="194"/>
      <c r="M352" s="194"/>
      <c r="N352" s="194"/>
      <c r="O352" s="194"/>
    </row>
    <row r="353" spans="10:15" x14ac:dyDescent="0.2">
      <c r="J353" s="194"/>
      <c r="K353" s="194"/>
      <c r="L353" s="194"/>
      <c r="M353" s="194"/>
      <c r="N353" s="194"/>
      <c r="O353" s="194"/>
    </row>
    <row r="354" spans="10:15" x14ac:dyDescent="0.2">
      <c r="J354" s="194"/>
      <c r="K354" s="194"/>
      <c r="L354" s="194"/>
      <c r="M354" s="194"/>
      <c r="N354" s="194"/>
      <c r="O354" s="194"/>
    </row>
    <row r="355" spans="10:15" x14ac:dyDescent="0.2">
      <c r="J355" s="194"/>
      <c r="K355" s="194"/>
      <c r="L355" s="194"/>
      <c r="M355" s="194"/>
      <c r="N355" s="194"/>
      <c r="O355" s="194"/>
    </row>
    <row r="356" spans="10:15" x14ac:dyDescent="0.2">
      <c r="J356" s="194"/>
      <c r="K356" s="194"/>
      <c r="L356" s="194"/>
      <c r="M356" s="194"/>
      <c r="N356" s="194"/>
      <c r="O356" s="194"/>
    </row>
    <row r="357" spans="10:15" x14ac:dyDescent="0.2">
      <c r="J357" s="194"/>
      <c r="K357" s="194"/>
      <c r="L357" s="194"/>
      <c r="M357" s="194"/>
      <c r="N357" s="194"/>
      <c r="O357" s="194"/>
    </row>
    <row r="358" spans="10:15" x14ac:dyDescent="0.2">
      <c r="J358" s="194"/>
      <c r="K358" s="194"/>
      <c r="L358" s="194"/>
      <c r="M358" s="194"/>
      <c r="N358" s="194"/>
      <c r="O358" s="194"/>
    </row>
    <row r="359" spans="10:15" x14ac:dyDescent="0.2">
      <c r="J359" s="194"/>
      <c r="K359" s="194"/>
      <c r="L359" s="194"/>
      <c r="M359" s="194"/>
      <c r="N359" s="194"/>
      <c r="O359" s="194"/>
    </row>
    <row r="360" spans="10:15" x14ac:dyDescent="0.2">
      <c r="J360" s="194"/>
      <c r="K360" s="194"/>
      <c r="L360" s="194"/>
      <c r="M360" s="194"/>
      <c r="N360" s="194"/>
      <c r="O360" s="194"/>
    </row>
    <row r="361" spans="10:15" x14ac:dyDescent="0.2">
      <c r="J361" s="194"/>
      <c r="K361" s="194"/>
      <c r="L361" s="194"/>
      <c r="M361" s="194"/>
      <c r="N361" s="194"/>
      <c r="O361" s="194"/>
    </row>
    <row r="362" spans="10:15" x14ac:dyDescent="0.2">
      <c r="J362" s="194"/>
      <c r="K362" s="194"/>
      <c r="L362" s="194"/>
      <c r="M362" s="194"/>
      <c r="N362" s="194"/>
      <c r="O362" s="194"/>
    </row>
    <row r="363" spans="10:15" x14ac:dyDescent="0.2">
      <c r="J363" s="194"/>
      <c r="K363" s="194"/>
      <c r="L363" s="194"/>
      <c r="M363" s="194"/>
      <c r="N363" s="194"/>
      <c r="O363" s="194"/>
    </row>
    <row r="364" spans="10:15" x14ac:dyDescent="0.2">
      <c r="J364" s="194"/>
      <c r="K364" s="194"/>
      <c r="L364" s="194"/>
      <c r="M364" s="194"/>
      <c r="N364" s="194"/>
      <c r="O364" s="194"/>
    </row>
    <row r="365" spans="10:15" x14ac:dyDescent="0.2">
      <c r="J365" s="194"/>
      <c r="K365" s="194"/>
      <c r="L365" s="194"/>
      <c r="M365" s="194"/>
      <c r="N365" s="194"/>
      <c r="O365" s="194"/>
    </row>
    <row r="366" spans="10:15" x14ac:dyDescent="0.2">
      <c r="J366" s="194"/>
      <c r="K366" s="194"/>
      <c r="L366" s="194"/>
      <c r="M366" s="194"/>
      <c r="N366" s="194"/>
      <c r="O366" s="194"/>
    </row>
    <row r="367" spans="10:15" x14ac:dyDescent="0.2">
      <c r="J367" s="194"/>
      <c r="K367" s="194"/>
      <c r="L367" s="194"/>
      <c r="M367" s="194"/>
      <c r="N367" s="194"/>
      <c r="O367" s="194"/>
    </row>
    <row r="368" spans="10:15" x14ac:dyDescent="0.2">
      <c r="J368" s="194"/>
      <c r="K368" s="194"/>
      <c r="L368" s="194"/>
      <c r="M368" s="194"/>
      <c r="N368" s="194"/>
      <c r="O368" s="194"/>
    </row>
    <row r="369" spans="10:15" x14ac:dyDescent="0.2">
      <c r="J369" s="194"/>
      <c r="K369" s="194"/>
      <c r="L369" s="194"/>
      <c r="M369" s="194"/>
      <c r="N369" s="194"/>
      <c r="O369" s="194"/>
    </row>
    <row r="370" spans="10:15" x14ac:dyDescent="0.2">
      <c r="J370" s="194"/>
      <c r="K370" s="194"/>
      <c r="L370" s="194"/>
      <c r="M370" s="194"/>
      <c r="N370" s="194"/>
      <c r="O370" s="194"/>
    </row>
    <row r="371" spans="10:15" x14ac:dyDescent="0.2">
      <c r="J371" s="194"/>
      <c r="K371" s="194"/>
      <c r="L371" s="194"/>
      <c r="M371" s="194"/>
      <c r="N371" s="194"/>
      <c r="O371" s="194"/>
    </row>
    <row r="372" spans="10:15" x14ac:dyDescent="0.2">
      <c r="J372" s="194"/>
      <c r="K372" s="194"/>
      <c r="L372" s="194"/>
      <c r="M372" s="194"/>
      <c r="N372" s="194"/>
      <c r="O372" s="194"/>
    </row>
    <row r="373" spans="10:15" x14ac:dyDescent="0.2">
      <c r="J373" s="194"/>
      <c r="K373" s="194"/>
      <c r="L373" s="194"/>
      <c r="M373" s="194"/>
      <c r="N373" s="194"/>
      <c r="O373" s="194"/>
    </row>
    <row r="374" spans="10:15" x14ac:dyDescent="0.2">
      <c r="J374" s="194"/>
      <c r="K374" s="194"/>
      <c r="L374" s="194"/>
      <c r="M374" s="194"/>
      <c r="N374" s="194"/>
      <c r="O374" s="194"/>
    </row>
    <row r="375" spans="10:15" x14ac:dyDescent="0.2">
      <c r="J375" s="194"/>
      <c r="K375" s="194"/>
      <c r="L375" s="194"/>
      <c r="M375" s="194"/>
      <c r="N375" s="194"/>
      <c r="O375" s="194"/>
    </row>
    <row r="376" spans="10:15" x14ac:dyDescent="0.2">
      <c r="J376" s="194"/>
      <c r="K376" s="194"/>
      <c r="L376" s="194"/>
      <c r="M376" s="194"/>
      <c r="N376" s="194"/>
      <c r="O376" s="194"/>
    </row>
    <row r="377" spans="10:15" x14ac:dyDescent="0.2">
      <c r="J377" s="194"/>
      <c r="K377" s="194"/>
      <c r="L377" s="194"/>
      <c r="M377" s="194"/>
      <c r="N377" s="194"/>
      <c r="O377" s="194"/>
    </row>
    <row r="378" spans="10:15" x14ac:dyDescent="0.2">
      <c r="J378" s="194"/>
      <c r="K378" s="194"/>
      <c r="L378" s="194"/>
      <c r="M378" s="194"/>
      <c r="N378" s="194"/>
      <c r="O378" s="194"/>
    </row>
    <row r="379" spans="10:15" x14ac:dyDescent="0.2">
      <c r="J379" s="194"/>
      <c r="K379" s="194"/>
      <c r="L379" s="194"/>
      <c r="M379" s="194"/>
      <c r="N379" s="194"/>
      <c r="O379" s="194"/>
    </row>
    <row r="380" spans="10:15" x14ac:dyDescent="0.2">
      <c r="J380" s="194"/>
      <c r="K380" s="194"/>
      <c r="L380" s="194"/>
      <c r="M380" s="194"/>
      <c r="N380" s="194"/>
      <c r="O380" s="194"/>
    </row>
    <row r="381" spans="10:15" x14ac:dyDescent="0.2">
      <c r="J381" s="194"/>
      <c r="K381" s="194"/>
      <c r="L381" s="194"/>
      <c r="M381" s="194"/>
      <c r="N381" s="194"/>
      <c r="O381" s="194"/>
    </row>
    <row r="382" spans="10:15" x14ac:dyDescent="0.2">
      <c r="J382" s="194"/>
      <c r="K382" s="194"/>
      <c r="L382" s="194"/>
      <c r="M382" s="194"/>
      <c r="N382" s="194"/>
      <c r="O382" s="194"/>
    </row>
    <row r="383" spans="10:15" x14ac:dyDescent="0.2">
      <c r="J383" s="194"/>
      <c r="K383" s="194"/>
      <c r="L383" s="194"/>
      <c r="M383" s="194"/>
      <c r="N383" s="194"/>
      <c r="O383" s="194"/>
    </row>
    <row r="384" spans="10:15" x14ac:dyDescent="0.2">
      <c r="J384" s="194"/>
      <c r="K384" s="194"/>
      <c r="L384" s="194"/>
      <c r="M384" s="194"/>
      <c r="N384" s="194"/>
      <c r="O384" s="194"/>
    </row>
    <row r="385" spans="10:15" x14ac:dyDescent="0.2">
      <c r="J385" s="194"/>
      <c r="K385" s="194"/>
      <c r="L385" s="194"/>
      <c r="M385" s="194"/>
      <c r="N385" s="194"/>
      <c r="O385" s="194"/>
    </row>
    <row r="386" spans="10:15" x14ac:dyDescent="0.2">
      <c r="J386" s="194"/>
      <c r="K386" s="194"/>
      <c r="L386" s="194"/>
      <c r="M386" s="194"/>
      <c r="N386" s="194"/>
      <c r="O386" s="194"/>
    </row>
    <row r="387" spans="10:15" x14ac:dyDescent="0.2">
      <c r="J387" s="194"/>
      <c r="K387" s="194"/>
      <c r="L387" s="194"/>
      <c r="M387" s="194"/>
      <c r="N387" s="194"/>
      <c r="O387" s="194"/>
    </row>
    <row r="388" spans="10:15" x14ac:dyDescent="0.2">
      <c r="J388" s="194"/>
      <c r="K388" s="194"/>
      <c r="L388" s="194"/>
      <c r="M388" s="194"/>
      <c r="N388" s="194"/>
      <c r="O388" s="194"/>
    </row>
    <row r="389" spans="10:15" x14ac:dyDescent="0.2">
      <c r="J389" s="194"/>
      <c r="K389" s="194"/>
      <c r="L389" s="194"/>
      <c r="M389" s="194"/>
      <c r="N389" s="194"/>
      <c r="O389" s="194"/>
    </row>
    <row r="390" spans="10:15" x14ac:dyDescent="0.2">
      <c r="J390" s="194"/>
      <c r="K390" s="194"/>
      <c r="L390" s="194"/>
      <c r="M390" s="194"/>
      <c r="N390" s="194"/>
      <c r="O390" s="194"/>
    </row>
    <row r="391" spans="10:15" x14ac:dyDescent="0.2">
      <c r="J391" s="194"/>
      <c r="K391" s="194"/>
      <c r="L391" s="194"/>
      <c r="M391" s="194"/>
      <c r="N391" s="194"/>
      <c r="O391" s="194"/>
    </row>
    <row r="392" spans="10:15" x14ac:dyDescent="0.2">
      <c r="J392" s="194"/>
      <c r="K392" s="194"/>
      <c r="L392" s="194"/>
      <c r="M392" s="194"/>
      <c r="N392" s="194"/>
      <c r="O392" s="194"/>
    </row>
    <row r="393" spans="10:15" x14ac:dyDescent="0.2">
      <c r="J393" s="194"/>
      <c r="K393" s="194"/>
      <c r="L393" s="194"/>
      <c r="M393" s="194"/>
      <c r="N393" s="194"/>
      <c r="O393" s="194"/>
    </row>
    <row r="394" spans="10:15" x14ac:dyDescent="0.2">
      <c r="J394" s="194"/>
      <c r="K394" s="194"/>
      <c r="L394" s="194"/>
      <c r="M394" s="194"/>
      <c r="N394" s="194"/>
      <c r="O394" s="194"/>
    </row>
    <row r="395" spans="10:15" x14ac:dyDescent="0.2">
      <c r="J395" s="194"/>
      <c r="K395" s="194"/>
      <c r="L395" s="194"/>
      <c r="M395" s="194"/>
      <c r="N395" s="194"/>
      <c r="O395" s="194"/>
    </row>
    <row r="396" spans="10:15" x14ac:dyDescent="0.2">
      <c r="J396" s="194"/>
      <c r="K396" s="194"/>
      <c r="L396" s="194"/>
      <c r="M396" s="194"/>
      <c r="N396" s="194"/>
      <c r="O396" s="194"/>
    </row>
    <row r="397" spans="10:15" x14ac:dyDescent="0.2">
      <c r="J397" s="194"/>
      <c r="K397" s="194"/>
      <c r="L397" s="194"/>
      <c r="M397" s="194"/>
      <c r="N397" s="194"/>
      <c r="O397" s="194"/>
    </row>
    <row r="398" spans="10:15" x14ac:dyDescent="0.2">
      <c r="J398" s="194"/>
      <c r="K398" s="194"/>
      <c r="L398" s="194"/>
      <c r="M398" s="194"/>
      <c r="N398" s="194"/>
      <c r="O398" s="194"/>
    </row>
    <row r="399" spans="10:15" x14ac:dyDescent="0.2">
      <c r="J399" s="194"/>
      <c r="K399" s="194"/>
      <c r="L399" s="194"/>
      <c r="M399" s="194"/>
      <c r="N399" s="194"/>
      <c r="O399" s="194"/>
    </row>
    <row r="400" spans="10:15" x14ac:dyDescent="0.2">
      <c r="J400" s="194"/>
      <c r="K400" s="194"/>
      <c r="L400" s="194"/>
      <c r="M400" s="194"/>
      <c r="N400" s="194"/>
      <c r="O400" s="194"/>
    </row>
    <row r="401" spans="10:15" x14ac:dyDescent="0.2">
      <c r="J401" s="194"/>
      <c r="K401" s="194"/>
      <c r="L401" s="194"/>
      <c r="M401" s="194"/>
      <c r="N401" s="194"/>
      <c r="O401" s="194"/>
    </row>
    <row r="402" spans="10:15" x14ac:dyDescent="0.2">
      <c r="J402" s="194"/>
      <c r="K402" s="194"/>
      <c r="L402" s="194"/>
      <c r="M402" s="194"/>
      <c r="N402" s="194"/>
      <c r="O402" s="194"/>
    </row>
    <row r="403" spans="10:15" x14ac:dyDescent="0.2">
      <c r="J403" s="194"/>
      <c r="K403" s="194"/>
      <c r="L403" s="194"/>
      <c r="M403" s="194"/>
      <c r="N403" s="194"/>
      <c r="O403" s="194"/>
    </row>
    <row r="404" spans="10:15" x14ac:dyDescent="0.2">
      <c r="J404" s="194"/>
      <c r="K404" s="194"/>
      <c r="L404" s="194"/>
      <c r="M404" s="194"/>
      <c r="N404" s="194"/>
      <c r="O404" s="194"/>
    </row>
    <row r="405" spans="10:15" x14ac:dyDescent="0.2">
      <c r="J405" s="194"/>
      <c r="K405" s="194"/>
      <c r="L405" s="194"/>
      <c r="M405" s="194"/>
      <c r="N405" s="194"/>
      <c r="O405" s="194"/>
    </row>
    <row r="406" spans="10:15" x14ac:dyDescent="0.2">
      <c r="J406" s="194"/>
      <c r="K406" s="194"/>
      <c r="L406" s="194"/>
      <c r="M406" s="194"/>
      <c r="N406" s="194"/>
      <c r="O406" s="194"/>
    </row>
    <row r="407" spans="10:15" x14ac:dyDescent="0.2">
      <c r="J407" s="194"/>
      <c r="K407" s="194"/>
      <c r="L407" s="194"/>
      <c r="M407" s="194"/>
      <c r="N407" s="194"/>
      <c r="O407" s="194"/>
    </row>
    <row r="408" spans="10:15" x14ac:dyDescent="0.2">
      <c r="J408" s="194"/>
      <c r="K408" s="194"/>
      <c r="L408" s="194"/>
      <c r="M408" s="194"/>
      <c r="N408" s="194"/>
      <c r="O408" s="194"/>
    </row>
    <row r="409" spans="10:15" x14ac:dyDescent="0.2">
      <c r="J409" s="194"/>
      <c r="K409" s="194"/>
      <c r="L409" s="194"/>
      <c r="M409" s="194"/>
      <c r="N409" s="194"/>
      <c r="O409" s="194"/>
    </row>
    <row r="410" spans="10:15" x14ac:dyDescent="0.2">
      <c r="J410" s="194"/>
      <c r="K410" s="194"/>
      <c r="L410" s="194"/>
      <c r="M410" s="194"/>
      <c r="N410" s="194"/>
      <c r="O410" s="194"/>
    </row>
    <row r="411" spans="10:15" x14ac:dyDescent="0.2">
      <c r="J411" s="194"/>
      <c r="K411" s="194"/>
      <c r="L411" s="194"/>
      <c r="M411" s="194"/>
      <c r="N411" s="194"/>
      <c r="O411" s="194"/>
    </row>
    <row r="412" spans="10:15" x14ac:dyDescent="0.2">
      <c r="J412" s="194"/>
      <c r="K412" s="194"/>
      <c r="L412" s="194"/>
      <c r="M412" s="194"/>
      <c r="N412" s="194"/>
      <c r="O412" s="194"/>
    </row>
    <row r="413" spans="10:15" x14ac:dyDescent="0.2">
      <c r="J413" s="194"/>
      <c r="K413" s="194"/>
      <c r="L413" s="194"/>
      <c r="M413" s="194"/>
      <c r="N413" s="194"/>
      <c r="O413" s="194"/>
    </row>
    <row r="414" spans="10:15" x14ac:dyDescent="0.2">
      <c r="J414" s="194"/>
      <c r="K414" s="194"/>
      <c r="L414" s="194"/>
      <c r="M414" s="194"/>
      <c r="N414" s="194"/>
      <c r="O414" s="194"/>
    </row>
    <row r="415" spans="10:15" x14ac:dyDescent="0.2">
      <c r="J415" s="194"/>
      <c r="K415" s="194"/>
      <c r="L415" s="194"/>
      <c r="M415" s="194"/>
      <c r="N415" s="194"/>
      <c r="O415" s="194"/>
    </row>
    <row r="416" spans="10:15" x14ac:dyDescent="0.2">
      <c r="J416" s="194"/>
      <c r="K416" s="194"/>
      <c r="L416" s="194"/>
      <c r="M416" s="194"/>
      <c r="N416" s="194"/>
      <c r="O416" s="194"/>
    </row>
    <row r="417" spans="10:15" x14ac:dyDescent="0.2">
      <c r="J417" s="194"/>
      <c r="K417" s="194"/>
      <c r="L417" s="194"/>
      <c r="M417" s="194"/>
      <c r="N417" s="194"/>
      <c r="O417" s="194"/>
    </row>
    <row r="418" spans="10:15" x14ac:dyDescent="0.2">
      <c r="J418" s="194"/>
      <c r="K418" s="194"/>
      <c r="L418" s="194"/>
      <c r="M418" s="194"/>
      <c r="N418" s="194"/>
      <c r="O418" s="194"/>
    </row>
    <row r="419" spans="10:15" x14ac:dyDescent="0.2">
      <c r="J419" s="194"/>
      <c r="K419" s="194"/>
      <c r="L419" s="194"/>
      <c r="M419" s="194"/>
      <c r="N419" s="194"/>
      <c r="O419" s="194"/>
    </row>
    <row r="420" spans="10:15" x14ac:dyDescent="0.2">
      <c r="J420" s="194"/>
      <c r="K420" s="194"/>
      <c r="L420" s="194"/>
      <c r="M420" s="194"/>
      <c r="N420" s="194"/>
      <c r="O420" s="194"/>
    </row>
    <row r="421" spans="10:15" x14ac:dyDescent="0.2">
      <c r="J421" s="194"/>
      <c r="K421" s="194"/>
      <c r="L421" s="194"/>
      <c r="M421" s="194"/>
      <c r="N421" s="194"/>
      <c r="O421" s="194"/>
    </row>
    <row r="422" spans="10:15" x14ac:dyDescent="0.2">
      <c r="J422" s="194"/>
      <c r="K422" s="194"/>
      <c r="L422" s="194"/>
      <c r="M422" s="194"/>
      <c r="N422" s="194"/>
      <c r="O422" s="194"/>
    </row>
    <row r="423" spans="10:15" x14ac:dyDescent="0.2">
      <c r="J423" s="194"/>
      <c r="K423" s="194"/>
      <c r="L423" s="194"/>
      <c r="M423" s="194"/>
      <c r="N423" s="194"/>
      <c r="O423" s="194"/>
    </row>
    <row r="424" spans="10:15" x14ac:dyDescent="0.2">
      <c r="J424" s="194"/>
      <c r="K424" s="194"/>
      <c r="L424" s="194"/>
      <c r="M424" s="194"/>
      <c r="N424" s="194"/>
      <c r="O424" s="194"/>
    </row>
    <row r="425" spans="10:15" x14ac:dyDescent="0.2">
      <c r="J425" s="194"/>
      <c r="K425" s="194"/>
      <c r="L425" s="194"/>
      <c r="M425" s="194"/>
      <c r="N425" s="194"/>
      <c r="O425" s="194"/>
    </row>
    <row r="426" spans="10:15" x14ac:dyDescent="0.2">
      <c r="J426" s="194"/>
      <c r="K426" s="194"/>
      <c r="L426" s="194"/>
      <c r="M426" s="194"/>
      <c r="N426" s="194"/>
      <c r="O426" s="194"/>
    </row>
    <row r="427" spans="10:15" x14ac:dyDescent="0.2">
      <c r="J427" s="194"/>
      <c r="K427" s="194"/>
      <c r="L427" s="194"/>
      <c r="M427" s="194"/>
      <c r="N427" s="194"/>
      <c r="O427" s="194"/>
    </row>
    <row r="428" spans="10:15" x14ac:dyDescent="0.2">
      <c r="J428" s="194"/>
      <c r="K428" s="194"/>
      <c r="L428" s="194"/>
      <c r="M428" s="194"/>
      <c r="N428" s="194"/>
      <c r="O428" s="194"/>
    </row>
    <row r="429" spans="10:15" x14ac:dyDescent="0.2">
      <c r="J429" s="194"/>
      <c r="K429" s="194"/>
      <c r="L429" s="194"/>
      <c r="M429" s="194"/>
      <c r="N429" s="194"/>
      <c r="O429" s="194"/>
    </row>
    <row r="430" spans="10:15" x14ac:dyDescent="0.2">
      <c r="J430" s="194"/>
      <c r="K430" s="194"/>
      <c r="L430" s="194"/>
      <c r="M430" s="194"/>
      <c r="N430" s="194"/>
      <c r="O430" s="194"/>
    </row>
    <row r="431" spans="10:15" x14ac:dyDescent="0.2">
      <c r="J431" s="194"/>
      <c r="K431" s="194"/>
      <c r="L431" s="194"/>
      <c r="M431" s="194"/>
      <c r="N431" s="194"/>
      <c r="O431" s="194"/>
    </row>
    <row r="432" spans="10:15" x14ac:dyDescent="0.2">
      <c r="J432" s="194"/>
      <c r="K432" s="194"/>
      <c r="L432" s="194"/>
      <c r="M432" s="194"/>
      <c r="N432" s="194"/>
      <c r="O432" s="194"/>
    </row>
  </sheetData>
  <mergeCells count="9">
    <mergeCell ref="AR24:AT24"/>
    <mergeCell ref="Q23:AB23"/>
    <mergeCell ref="AD23:AO23"/>
    <mergeCell ref="R24:U24"/>
    <mergeCell ref="V24:Y24"/>
    <mergeCell ref="Z24:AB24"/>
    <mergeCell ref="AE24:AH24"/>
    <mergeCell ref="AI24:AL24"/>
    <mergeCell ref="AM24:AO24"/>
  </mergeCells>
  <pageMargins left="0.75" right="0.75" top="1" bottom="1" header="0.5" footer="0.5"/>
  <pageSetup orientation="portrait" horizontalDpi="355" verticalDpi="355"/>
  <headerFooter alignWithMargins="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C223"/>
  <sheetViews>
    <sheetView topLeftCell="K7" zoomScaleNormal="100" workbookViewId="0">
      <selection activeCell="T31" sqref="T31"/>
    </sheetView>
  </sheetViews>
  <sheetFormatPr defaultColWidth="8.85546875" defaultRowHeight="12.75" x14ac:dyDescent="0.2"/>
  <cols>
    <col min="1" max="1" width="4" customWidth="1"/>
    <col min="2" max="2" width="28.140625" customWidth="1"/>
    <col min="3" max="3" width="9" customWidth="1"/>
    <col min="4" max="4" width="11" customWidth="1"/>
    <col min="5" max="5" width="10.85546875" customWidth="1"/>
    <col min="6" max="6" width="9" customWidth="1"/>
    <col min="7" max="7" width="21.5703125" customWidth="1"/>
    <col min="8" max="8" width="12" bestFit="1" customWidth="1"/>
    <col min="9" max="9" width="9.42578125" bestFit="1" customWidth="1"/>
    <col min="10" max="10" width="16.42578125" customWidth="1"/>
    <col min="11" max="11" width="17.140625" customWidth="1"/>
    <col min="12" max="12" width="16.5703125" customWidth="1"/>
    <col min="13" max="13" width="10.140625" customWidth="1"/>
    <col min="14" max="14" width="13.42578125" bestFit="1" customWidth="1"/>
    <col min="15" max="15" width="10.140625" customWidth="1"/>
    <col min="16" max="16" width="10.85546875" customWidth="1"/>
    <col min="17" max="17" width="11.42578125" customWidth="1"/>
    <col min="18" max="22" width="10.42578125" customWidth="1"/>
    <col min="26" max="26" width="12.42578125" customWidth="1"/>
  </cols>
  <sheetData>
    <row r="1" spans="1:16" ht="26.25" thickBot="1" x14ac:dyDescent="0.4">
      <c r="A1" s="290" t="s">
        <v>200</v>
      </c>
      <c r="B1" s="1" t="s">
        <v>12</v>
      </c>
      <c r="C1" s="1"/>
      <c r="D1" s="1"/>
      <c r="G1" s="58" t="s">
        <v>64</v>
      </c>
      <c r="H1" s="150"/>
    </row>
    <row r="2" spans="1:16" ht="15.75" customHeight="1" thickBot="1" x14ac:dyDescent="0.4">
      <c r="D2" s="1"/>
      <c r="G2" s="155" t="s">
        <v>65</v>
      </c>
    </row>
    <row r="3" spans="1:16" ht="15.75" customHeight="1" x14ac:dyDescent="0.2">
      <c r="B3" s="19" t="s">
        <v>61</v>
      </c>
      <c r="C3" s="18" t="s">
        <v>33</v>
      </c>
      <c r="D3" s="18" t="s">
        <v>10</v>
      </c>
      <c r="E3" s="20" t="s">
        <v>11</v>
      </c>
      <c r="G3" s="151" t="s">
        <v>66</v>
      </c>
      <c r="J3" s="279"/>
    </row>
    <row r="4" spans="1:16" ht="15.75" customHeight="1" x14ac:dyDescent="0.2">
      <c r="B4" s="3" t="s">
        <v>14</v>
      </c>
      <c r="C4" s="123" t="s">
        <v>7</v>
      </c>
      <c r="D4" s="13">
        <v>398600.5</v>
      </c>
      <c r="E4" s="4" t="s">
        <v>15</v>
      </c>
      <c r="G4" s="271" t="s">
        <v>67</v>
      </c>
    </row>
    <row r="5" spans="1:16" ht="15.75" customHeight="1" thickBot="1" x14ac:dyDescent="0.35">
      <c r="B5" s="10" t="s">
        <v>18</v>
      </c>
      <c r="C5" s="107" t="s">
        <v>34</v>
      </c>
      <c r="D5" s="11">
        <v>6398</v>
      </c>
      <c r="E5" s="12" t="s">
        <v>8</v>
      </c>
      <c r="G5" s="156" t="s">
        <v>68</v>
      </c>
    </row>
    <row r="6" spans="1:16" ht="15.75" customHeight="1" thickBot="1" x14ac:dyDescent="0.35">
      <c r="B6" s="28" t="s">
        <v>71</v>
      </c>
      <c r="C6" s="29" t="s">
        <v>79</v>
      </c>
      <c r="D6" s="59">
        <v>1.0822626683E-3</v>
      </c>
      <c r="E6" s="34" t="s">
        <v>80</v>
      </c>
      <c r="G6" s="152" t="s">
        <v>138</v>
      </c>
    </row>
    <row r="7" spans="1:16" x14ac:dyDescent="0.2">
      <c r="C7" s="124"/>
      <c r="D7" s="2"/>
      <c r="E7" s="2"/>
      <c r="F7" s="2"/>
      <c r="I7" s="2"/>
      <c r="N7" s="2"/>
      <c r="O7" s="2"/>
      <c r="P7" s="2"/>
    </row>
    <row r="8" spans="1:16" ht="22.5" thickBot="1" x14ac:dyDescent="0.4">
      <c r="B8" s="58" t="s">
        <v>85</v>
      </c>
      <c r="C8" s="124"/>
      <c r="G8" s="58" t="s">
        <v>188</v>
      </c>
      <c r="L8" s="278" t="s">
        <v>191</v>
      </c>
      <c r="N8" s="2"/>
      <c r="O8" s="2"/>
    </row>
    <row r="9" spans="1:16" ht="17.25" customHeight="1" x14ac:dyDescent="0.25">
      <c r="B9" s="19" t="s">
        <v>78</v>
      </c>
      <c r="C9" s="18" t="s">
        <v>33</v>
      </c>
      <c r="D9" s="18" t="s">
        <v>10</v>
      </c>
      <c r="E9" s="20" t="s">
        <v>11</v>
      </c>
      <c r="G9" s="79" t="s">
        <v>101</v>
      </c>
      <c r="H9" s="50" t="s">
        <v>33</v>
      </c>
      <c r="I9" s="80" t="s">
        <v>10</v>
      </c>
      <c r="J9" s="81" t="s">
        <v>11</v>
      </c>
      <c r="L9" s="54" t="s">
        <v>74</v>
      </c>
      <c r="M9" s="53" t="s">
        <v>87</v>
      </c>
      <c r="N9" s="53" t="s">
        <v>88</v>
      </c>
      <c r="O9" s="60" t="s">
        <v>89</v>
      </c>
    </row>
    <row r="10" spans="1:16" ht="15.75" customHeight="1" x14ac:dyDescent="0.3">
      <c r="B10" s="10" t="s">
        <v>59</v>
      </c>
      <c r="C10" s="107" t="s">
        <v>35</v>
      </c>
      <c r="D10" s="14">
        <v>450</v>
      </c>
      <c r="E10" s="12" t="s">
        <v>19</v>
      </c>
      <c r="G10" s="167" t="s">
        <v>193</v>
      </c>
      <c r="H10" s="168"/>
      <c r="I10" s="169">
        <v>42005</v>
      </c>
      <c r="J10" s="140" t="s">
        <v>155</v>
      </c>
      <c r="L10" s="68" t="s">
        <v>26</v>
      </c>
      <c r="M10" s="72">
        <v>380</v>
      </c>
      <c r="N10" s="72">
        <v>380</v>
      </c>
      <c r="O10" s="73">
        <v>28</v>
      </c>
    </row>
    <row r="11" spans="1:16" ht="15.75" customHeight="1" x14ac:dyDescent="0.3">
      <c r="B11" s="5" t="s">
        <v>60</v>
      </c>
      <c r="C11" s="72" t="s">
        <v>36</v>
      </c>
      <c r="D11" s="6">
        <v>800</v>
      </c>
      <c r="E11" s="7" t="s">
        <v>8</v>
      </c>
      <c r="G11" s="5" t="s">
        <v>116</v>
      </c>
      <c r="H11" s="72" t="s">
        <v>100</v>
      </c>
      <c r="I11" s="6">
        <v>0.03</v>
      </c>
      <c r="J11" s="270" t="s">
        <v>118</v>
      </c>
      <c r="L11" s="68" t="s">
        <v>82</v>
      </c>
      <c r="M11" s="72">
        <v>380</v>
      </c>
      <c r="N11" s="72">
        <v>380</v>
      </c>
      <c r="O11" s="73">
        <v>51.6</v>
      </c>
    </row>
    <row r="12" spans="1:16" ht="15.75" customHeight="1" x14ac:dyDescent="0.2">
      <c r="B12" s="5" t="s">
        <v>53</v>
      </c>
      <c r="C12" s="72" t="s">
        <v>62</v>
      </c>
      <c r="D12" s="6">
        <v>102</v>
      </c>
      <c r="E12" s="7" t="s">
        <v>57</v>
      </c>
      <c r="G12" s="8" t="s">
        <v>98</v>
      </c>
      <c r="H12" s="90"/>
      <c r="I12" s="82">
        <v>4</v>
      </c>
      <c r="J12" s="9" t="s">
        <v>99</v>
      </c>
      <c r="L12" s="68" t="s">
        <v>29</v>
      </c>
      <c r="M12" s="72">
        <v>474</v>
      </c>
      <c r="N12" s="72">
        <v>474</v>
      </c>
      <c r="O12" s="73">
        <v>97.3</v>
      </c>
    </row>
    <row r="13" spans="1:16" ht="15.75" customHeight="1" x14ac:dyDescent="0.3">
      <c r="B13" s="5" t="s">
        <v>16</v>
      </c>
      <c r="C13" s="72" t="s">
        <v>37</v>
      </c>
      <c r="D13" s="35">
        <v>6848</v>
      </c>
      <c r="E13" s="7" t="s">
        <v>8</v>
      </c>
      <c r="G13" s="8" t="s">
        <v>90</v>
      </c>
      <c r="H13" s="90"/>
      <c r="I13" s="82">
        <v>2.2000000000000002</v>
      </c>
      <c r="J13" s="9" t="s">
        <v>80</v>
      </c>
      <c r="L13" s="68" t="s">
        <v>30</v>
      </c>
      <c r="M13" s="74">
        <v>20182.5</v>
      </c>
      <c r="N13" s="74">
        <v>20182.5</v>
      </c>
      <c r="O13" s="75">
        <v>54.85</v>
      </c>
    </row>
    <row r="14" spans="1:16" ht="15.75" customHeight="1" x14ac:dyDescent="0.3">
      <c r="B14" s="5" t="s">
        <v>17</v>
      </c>
      <c r="C14" s="72" t="s">
        <v>38</v>
      </c>
      <c r="D14" s="35">
        <v>7198</v>
      </c>
      <c r="E14" s="7" t="s">
        <v>8</v>
      </c>
      <c r="G14" s="8" t="s">
        <v>102</v>
      </c>
      <c r="H14" s="90"/>
      <c r="I14" s="272">
        <v>133.33333333333334</v>
      </c>
      <c r="J14" s="268" t="s">
        <v>117</v>
      </c>
      <c r="L14" s="68" t="s">
        <v>31</v>
      </c>
      <c r="M14" s="74">
        <v>39850</v>
      </c>
      <c r="N14" s="67">
        <v>500</v>
      </c>
      <c r="O14" s="78">
        <v>63.43</v>
      </c>
    </row>
    <row r="15" spans="1:16" ht="15.75" customHeight="1" thickBot="1" x14ac:dyDescent="0.25">
      <c r="B15" s="8" t="s">
        <v>103</v>
      </c>
      <c r="C15" s="90" t="s">
        <v>24</v>
      </c>
      <c r="D15" s="36">
        <v>7023</v>
      </c>
      <c r="E15" s="9" t="s">
        <v>8</v>
      </c>
      <c r="G15" s="312" t="s">
        <v>190</v>
      </c>
      <c r="H15" s="313"/>
      <c r="I15" s="313"/>
      <c r="J15" s="314"/>
      <c r="L15" s="55" t="s">
        <v>32</v>
      </c>
      <c r="M15" s="76">
        <v>35786</v>
      </c>
      <c r="N15" s="76">
        <v>35786</v>
      </c>
      <c r="O15" s="77">
        <v>0</v>
      </c>
    </row>
    <row r="16" spans="1:16" ht="15.75" customHeight="1" x14ac:dyDescent="0.3">
      <c r="B16" s="8" t="s">
        <v>13</v>
      </c>
      <c r="C16" s="90" t="s">
        <v>25</v>
      </c>
      <c r="D16" s="111">
        <v>2.4918126156912999E-2</v>
      </c>
      <c r="E16" s="9"/>
      <c r="G16" s="3" t="s">
        <v>115</v>
      </c>
      <c r="H16" s="123" t="s">
        <v>137</v>
      </c>
      <c r="I16" s="276">
        <v>6.4946979350196722E-4</v>
      </c>
      <c r="J16" s="273" t="s">
        <v>113</v>
      </c>
    </row>
    <row r="17" spans="2:29" ht="15.75" customHeight="1" x14ac:dyDescent="0.3">
      <c r="B17" s="8" t="s">
        <v>83</v>
      </c>
      <c r="C17" s="108" t="s">
        <v>84</v>
      </c>
      <c r="D17" s="57">
        <v>97.621100905172582</v>
      </c>
      <c r="E17" s="9" t="s">
        <v>63</v>
      </c>
      <c r="G17" s="5" t="s">
        <v>114</v>
      </c>
      <c r="H17" s="72" t="s">
        <v>136</v>
      </c>
      <c r="I17" s="6" t="s">
        <v>217</v>
      </c>
      <c r="J17" s="172" t="s">
        <v>2</v>
      </c>
    </row>
    <row r="18" spans="2:29" ht="15.75" customHeight="1" x14ac:dyDescent="0.3">
      <c r="B18" s="5" t="s">
        <v>20</v>
      </c>
      <c r="C18" s="72" t="s">
        <v>39</v>
      </c>
      <c r="D18" s="56">
        <v>7.7238108673393091</v>
      </c>
      <c r="E18" s="7" t="s">
        <v>9</v>
      </c>
      <c r="G18" s="5" t="s">
        <v>139</v>
      </c>
      <c r="H18" s="66"/>
      <c r="I18" s="277">
        <v>1</v>
      </c>
      <c r="J18" s="172" t="s">
        <v>140</v>
      </c>
    </row>
    <row r="19" spans="2:29" ht="15.75" customHeight="1" thickBot="1" x14ac:dyDescent="0.35">
      <c r="B19" s="5" t="s">
        <v>21</v>
      </c>
      <c r="C19" s="72" t="s">
        <v>40</v>
      </c>
      <c r="D19" s="56">
        <v>7.3482435148012764</v>
      </c>
      <c r="E19" s="7" t="s">
        <v>9</v>
      </c>
      <c r="G19" s="280" t="s">
        <v>192</v>
      </c>
      <c r="H19" s="274" t="s">
        <v>189</v>
      </c>
      <c r="I19" s="288">
        <v>20.995161666253743</v>
      </c>
      <c r="J19" s="275" t="s">
        <v>112</v>
      </c>
    </row>
    <row r="20" spans="2:29" ht="15.75" customHeight="1" x14ac:dyDescent="0.2">
      <c r="B20" s="5" t="s">
        <v>22</v>
      </c>
      <c r="C20" s="72" t="s">
        <v>41</v>
      </c>
      <c r="D20" s="56">
        <v>7018.6393279225404</v>
      </c>
      <c r="E20" s="7" t="s">
        <v>8</v>
      </c>
    </row>
    <row r="21" spans="2:29" ht="15.75" customHeight="1" thickBot="1" x14ac:dyDescent="0.25">
      <c r="B21" s="5" t="s">
        <v>69</v>
      </c>
      <c r="C21" s="72" t="s">
        <v>77</v>
      </c>
      <c r="D21" s="56">
        <v>92.682696245430222</v>
      </c>
      <c r="E21" s="7" t="s">
        <v>86</v>
      </c>
      <c r="J21" s="30"/>
    </row>
    <row r="22" spans="2:29" ht="15.75" customHeight="1" thickBot="1" x14ac:dyDescent="0.25">
      <c r="B22" s="63" t="s">
        <v>69</v>
      </c>
      <c r="C22" s="109" t="s">
        <v>77</v>
      </c>
      <c r="D22" s="64">
        <v>14.75090924654487</v>
      </c>
      <c r="E22" s="65" t="s">
        <v>70</v>
      </c>
      <c r="J22" s="30"/>
      <c r="AB22" s="183" t="s">
        <v>199</v>
      </c>
      <c r="AC22" s="81" t="s">
        <v>11</v>
      </c>
    </row>
    <row r="23" spans="2:29" ht="15.75" customHeight="1" thickBot="1" x14ac:dyDescent="0.25">
      <c r="J23" s="30"/>
      <c r="S23" s="149" t="s">
        <v>187</v>
      </c>
      <c r="AB23" s="289">
        <v>40.664652734703523</v>
      </c>
      <c r="AC23" s="287" t="s">
        <v>112</v>
      </c>
    </row>
    <row r="24" spans="2:29" ht="18.75" thickBot="1" x14ac:dyDescent="0.3">
      <c r="B24" s="261" t="s">
        <v>104</v>
      </c>
      <c r="C24" s="124"/>
      <c r="G24" s="260" t="s">
        <v>184</v>
      </c>
      <c r="S24" s="261" t="s">
        <v>144</v>
      </c>
      <c r="Z24" s="261" t="s">
        <v>194</v>
      </c>
    </row>
    <row r="25" spans="2:29" ht="16.5" thickBot="1" x14ac:dyDescent="0.35">
      <c r="B25" s="262" t="s">
        <v>78</v>
      </c>
      <c r="C25" s="50" t="s">
        <v>33</v>
      </c>
      <c r="D25" s="50" t="s">
        <v>10</v>
      </c>
      <c r="E25" s="51" t="s">
        <v>11</v>
      </c>
      <c r="F25" s="61"/>
      <c r="G25" s="92" t="s">
        <v>48</v>
      </c>
      <c r="H25" s="93" t="s">
        <v>49</v>
      </c>
      <c r="I25" s="93" t="s">
        <v>134</v>
      </c>
      <c r="J25" s="93" t="s">
        <v>50</v>
      </c>
      <c r="K25" s="93" t="s">
        <v>51</v>
      </c>
      <c r="L25" s="93" t="s">
        <v>52</v>
      </c>
      <c r="M25" s="93" t="s">
        <v>23</v>
      </c>
      <c r="N25" s="93" t="s">
        <v>110</v>
      </c>
      <c r="O25" s="93" t="s">
        <v>0</v>
      </c>
      <c r="P25" s="93" t="s">
        <v>105</v>
      </c>
      <c r="Q25" s="94" t="s">
        <v>106</v>
      </c>
      <c r="S25" s="315" t="s">
        <v>186</v>
      </c>
      <c r="T25" s="316"/>
      <c r="U25" s="316"/>
      <c r="V25" s="317"/>
      <c r="Z25" s="286" t="s">
        <v>195</v>
      </c>
      <c r="AA25" s="163" t="s">
        <v>137</v>
      </c>
      <c r="AB25" s="281" t="s">
        <v>189</v>
      </c>
    </row>
    <row r="26" spans="2:29" ht="15" thickBot="1" x14ac:dyDescent="0.3">
      <c r="B26" s="5" t="s">
        <v>71</v>
      </c>
      <c r="C26" s="110"/>
      <c r="D26" s="66"/>
      <c r="E26" s="7"/>
      <c r="G26" s="100" t="s">
        <v>42</v>
      </c>
      <c r="H26" s="83" t="s">
        <v>43</v>
      </c>
      <c r="I26" s="83" t="s">
        <v>24</v>
      </c>
      <c r="J26" s="83" t="s">
        <v>44</v>
      </c>
      <c r="K26" s="83" t="s">
        <v>45</v>
      </c>
      <c r="L26" s="83" t="s">
        <v>46</v>
      </c>
      <c r="M26" s="83" t="s">
        <v>47</v>
      </c>
      <c r="N26" s="88" t="s">
        <v>111</v>
      </c>
      <c r="O26" s="88" t="s">
        <v>43</v>
      </c>
      <c r="P26" s="83" t="s">
        <v>108</v>
      </c>
      <c r="Q26" s="101" t="s">
        <v>107</v>
      </c>
      <c r="S26" s="191" t="s">
        <v>128</v>
      </c>
      <c r="T26" s="154" t="s">
        <v>141</v>
      </c>
      <c r="U26" s="154" t="s">
        <v>142</v>
      </c>
      <c r="V26" s="157" t="s">
        <v>143</v>
      </c>
      <c r="Z26" s="286" t="s">
        <v>196</v>
      </c>
      <c r="AA26" s="285" t="s">
        <v>197</v>
      </c>
      <c r="AB26" s="283" t="s">
        <v>198</v>
      </c>
    </row>
    <row r="27" spans="2:29" ht="15" thickBot="1" x14ac:dyDescent="0.25">
      <c r="B27" s="69" t="s">
        <v>76</v>
      </c>
      <c r="C27" s="67" t="s">
        <v>27</v>
      </c>
      <c r="D27" s="125">
        <v>1.4893842592102438</v>
      </c>
      <c r="E27" s="120" t="s">
        <v>54</v>
      </c>
      <c r="G27" s="33" t="s">
        <v>57</v>
      </c>
      <c r="H27" s="26" t="s">
        <v>8</v>
      </c>
      <c r="I27" s="26" t="s">
        <v>8</v>
      </c>
      <c r="J27" s="26" t="s">
        <v>9</v>
      </c>
      <c r="K27" s="26" t="s">
        <v>55</v>
      </c>
      <c r="L27" s="26" t="s">
        <v>55</v>
      </c>
      <c r="M27" s="26" t="s">
        <v>58</v>
      </c>
      <c r="N27" s="26" t="s">
        <v>58</v>
      </c>
      <c r="O27" s="26" t="s">
        <v>91</v>
      </c>
      <c r="P27" s="26" t="s">
        <v>109</v>
      </c>
      <c r="Q27" s="27" t="s">
        <v>112</v>
      </c>
      <c r="S27" s="267">
        <v>42005</v>
      </c>
      <c r="T27" s="264">
        <v>148.83022004081786</v>
      </c>
      <c r="U27" s="264">
        <v>123.87272530847096</v>
      </c>
      <c r="V27" s="265">
        <v>98.08504472652497</v>
      </c>
      <c r="Z27" s="284">
        <v>40179</v>
      </c>
      <c r="AA27" s="266">
        <v>4.4923173608756993E-4</v>
      </c>
      <c r="AB27" s="266">
        <v>0.19893345962312023</v>
      </c>
    </row>
    <row r="28" spans="2:29" ht="13.5" thickBot="1" x14ac:dyDescent="0.25">
      <c r="B28" s="69" t="s">
        <v>76</v>
      </c>
      <c r="C28" s="67" t="s">
        <v>27</v>
      </c>
      <c r="D28" s="125">
        <v>0.10096897989926314</v>
      </c>
      <c r="E28" s="120" t="s">
        <v>81</v>
      </c>
      <c r="G28" s="33">
        <f>0</f>
        <v>0</v>
      </c>
      <c r="H28" s="95">
        <v>6848.0000000000009</v>
      </c>
      <c r="I28" s="95">
        <v>450.00000000000091</v>
      </c>
      <c r="J28" s="84">
        <v>7.7238108673393091</v>
      </c>
      <c r="K28" s="84">
        <v>0</v>
      </c>
      <c r="L28" s="84">
        <v>0</v>
      </c>
      <c r="M28" s="84">
        <v>0</v>
      </c>
      <c r="N28" s="84">
        <v>15.474283909771266</v>
      </c>
      <c r="O28" s="49">
        <v>9.4075392943338339E-13</v>
      </c>
      <c r="P28" s="91">
        <v>1.8520522817116837E-6</v>
      </c>
      <c r="Q28" s="102">
        <v>7.1647957057365667E-6</v>
      </c>
      <c r="S28" s="316" t="s">
        <v>185</v>
      </c>
      <c r="T28" s="316"/>
      <c r="U28" s="316"/>
      <c r="V28" s="317"/>
      <c r="Z28" s="284">
        <v>40209</v>
      </c>
      <c r="AA28" s="266">
        <v>4.683786202374426E-4</v>
      </c>
      <c r="AB28" s="266">
        <v>0.20741228157392461</v>
      </c>
    </row>
    <row r="29" spans="2:29" x14ac:dyDescent="0.2">
      <c r="B29" s="69" t="s">
        <v>75</v>
      </c>
      <c r="C29" s="67" t="s">
        <v>28</v>
      </c>
      <c r="D29" s="125">
        <v>-2.807620312998012</v>
      </c>
      <c r="E29" s="120" t="s">
        <v>54</v>
      </c>
      <c r="G29" s="33">
        <v>1</v>
      </c>
      <c r="H29" s="95">
        <v>6848.0253574326816</v>
      </c>
      <c r="I29" s="95">
        <v>450.02535743268163</v>
      </c>
      <c r="J29" s="84">
        <v>7.7237829622663279</v>
      </c>
      <c r="K29" s="84">
        <v>1.7023696118899354E-2</v>
      </c>
      <c r="L29" s="84">
        <v>1.6599518000287947E-2</v>
      </c>
      <c r="M29" s="84">
        <v>15.474283909771266</v>
      </c>
      <c r="N29" s="84">
        <v>15.474513099203339</v>
      </c>
      <c r="O29" s="49">
        <v>9.4035840658009003E-13</v>
      </c>
      <c r="P29" s="91">
        <v>1.8512602432930089E-6</v>
      </c>
      <c r="Q29" s="102">
        <v>7.1618377212180065E-6</v>
      </c>
      <c r="S29" s="263" t="s">
        <v>178</v>
      </c>
      <c r="T29" s="301" t="s">
        <v>181</v>
      </c>
      <c r="U29" s="301"/>
      <c r="V29" s="318"/>
      <c r="Z29" s="284">
        <v>40239</v>
      </c>
      <c r="AA29" s="266">
        <v>4.8756932871974905E-4</v>
      </c>
      <c r="AB29" s="266">
        <v>0.21591051027043814</v>
      </c>
    </row>
    <row r="30" spans="2:29" ht="15.75" thickBot="1" x14ac:dyDescent="0.25">
      <c r="B30" s="69" t="s">
        <v>75</v>
      </c>
      <c r="C30" s="67" t="s">
        <v>28</v>
      </c>
      <c r="D30" s="125">
        <v>-0.19033540686013276</v>
      </c>
      <c r="E30" s="120" t="s">
        <v>81</v>
      </c>
      <c r="G30" s="33">
        <v>2</v>
      </c>
      <c r="H30" s="95">
        <v>6848.1014231331692</v>
      </c>
      <c r="I30" s="95">
        <v>450.10142313316919</v>
      </c>
      <c r="J30" s="84">
        <v>7.7236992549427335</v>
      </c>
      <c r="K30" s="84">
        <v>3.404751830613291E-2</v>
      </c>
      <c r="L30" s="84">
        <v>3.3199281855836489E-2</v>
      </c>
      <c r="M30" s="84">
        <v>30.948797008974605</v>
      </c>
      <c r="N30" s="84">
        <v>15.474971423525542</v>
      </c>
      <c r="O30" s="49">
        <v>9.3917194092824726E-13</v>
      </c>
      <c r="P30" s="91">
        <v>1.8488844022112747E-6</v>
      </c>
      <c r="Q30" s="102">
        <v>7.152858322405395E-6</v>
      </c>
      <c r="S30" s="211" t="s">
        <v>182</v>
      </c>
      <c r="T30" s="208" t="s">
        <v>175</v>
      </c>
      <c r="U30" s="208" t="s">
        <v>176</v>
      </c>
      <c r="V30" s="209" t="s">
        <v>177</v>
      </c>
      <c r="Z30" s="284">
        <v>40269</v>
      </c>
      <c r="AA30" s="266">
        <v>5.0882489366765697E-4</v>
      </c>
      <c r="AB30" s="266">
        <v>0.22532312013668987</v>
      </c>
    </row>
    <row r="31" spans="2:29" ht="15" x14ac:dyDescent="0.3">
      <c r="B31" s="5" t="s">
        <v>72</v>
      </c>
      <c r="C31" s="110"/>
      <c r="D31" s="126"/>
      <c r="E31" s="121"/>
      <c r="G31" s="33">
        <v>3</v>
      </c>
      <c r="H31" s="95">
        <v>6848.2281773095592</v>
      </c>
      <c r="I31" s="95">
        <v>450.22817730955921</v>
      </c>
      <c r="J31" s="84">
        <v>7.7235597690528426</v>
      </c>
      <c r="K31" s="84">
        <v>5.1071592597233345E-2</v>
      </c>
      <c r="L31" s="84">
        <v>4.9799537363398191E-2</v>
      </c>
      <c r="M31" s="84">
        <v>46.423768432500147</v>
      </c>
      <c r="N31" s="84">
        <v>15.475658773654196</v>
      </c>
      <c r="O31" s="49">
        <v>9.371948411901203E-13</v>
      </c>
      <c r="P31" s="91">
        <v>1.8449255808694797E-6</v>
      </c>
      <c r="Q31" s="102">
        <v>7.1378596880804565E-6</v>
      </c>
      <c r="S31" s="85">
        <v>0</v>
      </c>
      <c r="T31" s="266">
        <v>1.1675000000000001E-3</v>
      </c>
      <c r="U31" s="266">
        <v>1.1675000000000001E-3</v>
      </c>
      <c r="V31" s="266">
        <v>1.1674425513417959E-3</v>
      </c>
      <c r="Z31" s="284">
        <v>40299</v>
      </c>
      <c r="AA31" s="266">
        <v>5.3089339998316698E-4</v>
      </c>
      <c r="AB31" s="266">
        <v>0.23509572513626917</v>
      </c>
    </row>
    <row r="32" spans="2:29" ht="15" x14ac:dyDescent="0.3">
      <c r="B32" s="69" t="s">
        <v>76</v>
      </c>
      <c r="C32" s="67" t="s">
        <v>27</v>
      </c>
      <c r="D32" s="125">
        <v>-3.5113311833177641E-3</v>
      </c>
      <c r="E32" s="120" t="s">
        <v>54</v>
      </c>
      <c r="G32" s="33">
        <v>4</v>
      </c>
      <c r="H32" s="95">
        <v>6848.4055869778813</v>
      </c>
      <c r="I32" s="95">
        <v>450.40558697788128</v>
      </c>
      <c r="J32" s="84">
        <v>7.7233645440647463</v>
      </c>
      <c r="K32" s="84">
        <v>6.8096044962133992E-2</v>
      </c>
      <c r="L32" s="84">
        <v>6.6400530202709751E-2</v>
      </c>
      <c r="M32" s="84">
        <v>61.899427206154343</v>
      </c>
      <c r="N32" s="84">
        <v>15.476574985964589</v>
      </c>
      <c r="O32" s="49">
        <v>9.3442762184658205E-13</v>
      </c>
      <c r="P32" s="91">
        <v>1.8393851495396436E-6</v>
      </c>
      <c r="Q32" s="102">
        <v>7.1168455487299957E-6</v>
      </c>
      <c r="S32" s="85">
        <v>10</v>
      </c>
      <c r="T32" s="266">
        <v>4.1579532088016326E-4</v>
      </c>
      <c r="U32" s="266">
        <v>4.1569549090123394E-4</v>
      </c>
      <c r="V32" s="266">
        <v>4.1558851026835919E-4</v>
      </c>
      <c r="Z32" s="284">
        <v>40329</v>
      </c>
      <c r="AA32" s="266">
        <v>5.5296190629867861E-4</v>
      </c>
      <c r="AB32" s="266">
        <v>0.24486833013584919</v>
      </c>
    </row>
    <row r="33" spans="2:28" ht="15" x14ac:dyDescent="0.3">
      <c r="B33" s="69" t="s">
        <v>75</v>
      </c>
      <c r="C33" s="67" t="s">
        <v>28</v>
      </c>
      <c r="D33" s="125">
        <v>3.3411729813716248E-2</v>
      </c>
      <c r="E33" s="120" t="s">
        <v>54</v>
      </c>
      <c r="G33" s="33">
        <v>5</v>
      </c>
      <c r="H33" s="95">
        <v>6848.6336059659216</v>
      </c>
      <c r="I33" s="95">
        <v>450.63360596592156</v>
      </c>
      <c r="J33" s="84">
        <v>7.723113635221627</v>
      </c>
      <c r="K33" s="84">
        <v>8.5121001272378774E-2</v>
      </c>
      <c r="L33" s="84">
        <v>8.3002505877984981E-2</v>
      </c>
      <c r="M33" s="84">
        <v>77.376002192118932</v>
      </c>
      <c r="N33" s="84">
        <v>15.47771984229162</v>
      </c>
      <c r="O33" s="49">
        <v>9.30871003087487E-13</v>
      </c>
      <c r="P33" s="91">
        <v>1.8322650257631577E-6</v>
      </c>
      <c r="Q33" s="102">
        <v>7.0898211863978478E-6</v>
      </c>
      <c r="S33" s="85">
        <v>20</v>
      </c>
      <c r="T33" s="266">
        <v>9.4474181154028563E-5</v>
      </c>
      <c r="U33" s="266">
        <v>9.445671090771592E-5</v>
      </c>
      <c r="V33" s="266">
        <v>9.4437319062617124E-5</v>
      </c>
      <c r="Z33" s="284">
        <v>40359</v>
      </c>
      <c r="AA33" s="266">
        <v>5.7503041261418926E-4</v>
      </c>
      <c r="AB33" s="266">
        <v>0.25464093513542885</v>
      </c>
    </row>
    <row r="34" spans="2:28" ht="15" x14ac:dyDescent="0.3">
      <c r="B34" s="5" t="s">
        <v>73</v>
      </c>
      <c r="C34" s="110"/>
      <c r="D34" s="126"/>
      <c r="E34" s="121"/>
      <c r="G34" s="33">
        <v>6</v>
      </c>
      <c r="H34" s="95">
        <v>6848.9121749185679</v>
      </c>
      <c r="I34" s="95">
        <v>450.91217491856787</v>
      </c>
      <c r="J34" s="84">
        <v>7.7228071135296315</v>
      </c>
      <c r="K34" s="84">
        <v>0.10214658726834336</v>
      </c>
      <c r="L34" s="84">
        <v>9.960570965940839E-2</v>
      </c>
      <c r="M34" s="84">
        <v>92.853722034410552</v>
      </c>
      <c r="N34" s="84">
        <v>15.479093069931182</v>
      </c>
      <c r="O34" s="49">
        <v>9.2652591072830045E-13</v>
      </c>
      <c r="P34" s="91">
        <v>1.8235676735121923E-6</v>
      </c>
      <c r="Q34" s="102">
        <v>7.0567934344032754E-6</v>
      </c>
      <c r="S34" s="85">
        <v>30</v>
      </c>
      <c r="T34" s="266">
        <v>1.8119883022004082E-5</v>
      </c>
      <c r="U34" s="266">
        <v>1.8117387272530847E-5</v>
      </c>
      <c r="V34" s="266">
        <v>1.8114425513417958E-5</v>
      </c>
      <c r="Z34" s="284">
        <v>40389</v>
      </c>
      <c r="AA34" s="266">
        <v>6.0119643999378492E-4</v>
      </c>
      <c r="AB34" s="266">
        <v>0.26622804693779173</v>
      </c>
    </row>
    <row r="35" spans="2:28" ht="15" x14ac:dyDescent="0.3">
      <c r="B35" s="69" t="s">
        <v>76</v>
      </c>
      <c r="C35" s="67" t="s">
        <v>27</v>
      </c>
      <c r="D35" s="125">
        <v>-1.6364018312905028E-3</v>
      </c>
      <c r="E35" s="120" t="s">
        <v>54</v>
      </c>
      <c r="G35" s="33">
        <v>7</v>
      </c>
      <c r="H35" s="95">
        <v>6849.241221304701</v>
      </c>
      <c r="I35" s="95">
        <v>451.24122130470096</v>
      </c>
      <c r="J35" s="84">
        <v>7.7224450657422601</v>
      </c>
      <c r="K35" s="84">
        <v>0.11917292852647153</v>
      </c>
      <c r="L35" s="84">
        <v>0.11621038652463032</v>
      </c>
      <c r="M35" s="84">
        <v>108.33281510434173</v>
      </c>
      <c r="N35" s="84">
        <v>15.480694341641737</v>
      </c>
      <c r="O35" s="49">
        <v>9.2139347610260769E-13</v>
      </c>
      <c r="P35" s="91">
        <v>1.813296102112139E-6</v>
      </c>
      <c r="Q35" s="102">
        <v>7.017770676922102E-6</v>
      </c>
      <c r="S35" s="85">
        <v>40</v>
      </c>
      <c r="T35" s="266">
        <v>4.0579766044008162E-6</v>
      </c>
      <c r="U35" s="266">
        <v>4.0574774545061694E-6</v>
      </c>
      <c r="V35" s="266">
        <v>4.0568851026835908E-6</v>
      </c>
      <c r="Z35" s="284">
        <v>40419</v>
      </c>
      <c r="AA35" s="266">
        <v>6.2979204459522812E-4</v>
      </c>
      <c r="AB35" s="266">
        <v>0.27889104934034464</v>
      </c>
    </row>
    <row r="36" spans="2:28" ht="15.75" thickBot="1" x14ac:dyDescent="0.35">
      <c r="B36" s="70" t="s">
        <v>75</v>
      </c>
      <c r="C36" s="71" t="s">
        <v>28</v>
      </c>
      <c r="D36" s="127">
        <v>1.5729112310077367E-2</v>
      </c>
      <c r="E36" s="122" t="s">
        <v>54</v>
      </c>
      <c r="G36" s="33">
        <v>8</v>
      </c>
      <c r="H36" s="95">
        <v>6849.6206594256282</v>
      </c>
      <c r="I36" s="95">
        <v>451.62065942562822</v>
      </c>
      <c r="J36" s="84">
        <v>7.7220275943412888</v>
      </c>
      <c r="K36" s="84">
        <v>0.13620015042653083</v>
      </c>
      <c r="L36" s="84">
        <v>0.13281678110026379</v>
      </c>
      <c r="M36" s="84">
        <v>123.81350944598347</v>
      </c>
      <c r="N36" s="84">
        <v>15.482523275646457</v>
      </c>
      <c r="O36" s="49">
        <v>9.1547503593056738E-13</v>
      </c>
      <c r="P36" s="91">
        <v>1.8014538649261117E-6</v>
      </c>
      <c r="Q36" s="102">
        <v>6.972762848430448E-6</v>
      </c>
      <c r="S36" s="85">
        <v>50</v>
      </c>
      <c r="T36" s="266">
        <v>1.1094883022004083E-6</v>
      </c>
      <c r="U36" s="266">
        <v>1.1092387272530849E-6</v>
      </c>
      <c r="V36" s="266">
        <v>1.1089617008945306E-6</v>
      </c>
      <c r="Z36" s="284">
        <v>40449</v>
      </c>
      <c r="AA36" s="266">
        <v>6.585123708199676E-4</v>
      </c>
      <c r="AB36" s="266">
        <v>0.29160928226652044</v>
      </c>
    </row>
    <row r="37" spans="2:28" ht="15" x14ac:dyDescent="0.3">
      <c r="G37" s="33">
        <v>9</v>
      </c>
      <c r="H37" s="95">
        <v>6850.0503904250882</v>
      </c>
      <c r="I37" s="95">
        <v>452.05039042508815</v>
      </c>
      <c r="J37" s="84">
        <v>7.7215548175142246</v>
      </c>
      <c r="K37" s="84">
        <v>0.15322837811889081</v>
      </c>
      <c r="L37" s="84">
        <v>0.14942513760338352</v>
      </c>
      <c r="M37" s="84">
        <v>139.29603272162993</v>
      </c>
      <c r="N37" s="84">
        <v>15.484579435635879</v>
      </c>
      <c r="O37" s="49">
        <v>9.0877213216286074E-13</v>
      </c>
      <c r="P37" s="91">
        <v>1.7880450578017518E-6</v>
      </c>
      <c r="Q37" s="102">
        <v>6.9217814330068434E-6</v>
      </c>
      <c r="S37" s="85">
        <v>60</v>
      </c>
      <c r="T37" s="266">
        <v>3.3369649066012248E-7</v>
      </c>
      <c r="U37" s="266">
        <v>3.3362161817592539E-7</v>
      </c>
      <c r="V37" s="266">
        <v>3.3354234017890609E-7</v>
      </c>
      <c r="Z37" s="284">
        <v>40479</v>
      </c>
      <c r="AA37" s="266">
        <v>6.9752191880472468E-4</v>
      </c>
      <c r="AB37" s="266">
        <v>0.30888389515680187</v>
      </c>
    </row>
    <row r="38" spans="2:28" ht="15" x14ac:dyDescent="0.3">
      <c r="G38" s="33">
        <v>10</v>
      </c>
      <c r="H38" s="95">
        <v>6850.5303023008109</v>
      </c>
      <c r="I38" s="95">
        <v>452.53030230081094</v>
      </c>
      <c r="J38" s="84">
        <v>7.7210268691282753</v>
      </c>
      <c r="K38" s="84">
        <v>0.17025773649182838</v>
      </c>
      <c r="L38" s="84">
        <v>0.1660356997830279</v>
      </c>
      <c r="M38" s="84">
        <v>154.78061215726581</v>
      </c>
      <c r="N38" s="84">
        <v>15.486862330770975</v>
      </c>
      <c r="O38" s="49">
        <v>9.0128651180037322E-13</v>
      </c>
      <c r="P38" s="91">
        <v>1.7730743172821011E-6</v>
      </c>
      <c r="Q38" s="102">
        <v>6.864839463493409E-6</v>
      </c>
      <c r="S38" s="85">
        <v>70</v>
      </c>
      <c r="T38" s="266">
        <v>8.6674532088016328E-8</v>
      </c>
      <c r="U38" s="266">
        <v>8.6664549090123386E-8</v>
      </c>
      <c r="V38" s="266">
        <v>8.6652702053671825E-8</v>
      </c>
      <c r="Z38" s="284">
        <v>40509</v>
      </c>
      <c r="AA38" s="266">
        <v>7.5092601255455349E-4</v>
      </c>
      <c r="AB38" s="266">
        <v>0.33253285019327317</v>
      </c>
    </row>
    <row r="39" spans="2:28" ht="15" x14ac:dyDescent="0.3">
      <c r="G39" s="33">
        <v>11</v>
      </c>
      <c r="H39" s="95">
        <v>6851.060269917677</v>
      </c>
      <c r="I39" s="95">
        <v>453.06026991767703</v>
      </c>
      <c r="J39" s="84">
        <v>7.7204438987008643</v>
      </c>
      <c r="K39" s="84">
        <v>0.18728835013886339</v>
      </c>
      <c r="L39" s="84">
        <v>0.18264871086170431</v>
      </c>
      <c r="M39" s="84">
        <v>170.26747448803678</v>
      </c>
      <c r="N39" s="84">
        <v>15.48937141568797</v>
      </c>
      <c r="O39" s="49">
        <v>8.9302012668894634E-13</v>
      </c>
      <c r="P39" s="91">
        <v>1.7565468185807665E-6</v>
      </c>
      <c r="Q39" s="102">
        <v>6.8019515205106412E-6</v>
      </c>
      <c r="S39" s="85">
        <v>80</v>
      </c>
      <c r="T39" s="266">
        <v>1.8375701867975505E-8</v>
      </c>
      <c r="U39" s="266">
        <v>1.8390676364814918E-8</v>
      </c>
      <c r="V39" s="266">
        <v>1.8405765982109391E-8</v>
      </c>
      <c r="Z39" s="284">
        <v>40539</v>
      </c>
      <c r="AA39" s="266">
        <v>8.068035836875546E-4</v>
      </c>
      <c r="AB39" s="266">
        <v>0.35727713615498013</v>
      </c>
    </row>
    <row r="40" spans="2:28" ht="15" x14ac:dyDescent="0.3">
      <c r="G40" s="33">
        <v>12</v>
      </c>
      <c r="H40" s="95">
        <v>6851.6401550224755</v>
      </c>
      <c r="I40" s="95">
        <v>453.64015502247548</v>
      </c>
      <c r="J40" s="84">
        <v>7.7198060713666399</v>
      </c>
      <c r="K40" s="84">
        <v>0.20432034332612978</v>
      </c>
      <c r="L40" s="84">
        <v>0.19926441347689944</v>
      </c>
      <c r="M40" s="84">
        <v>185.75684590372475</v>
      </c>
      <c r="N40" s="84">
        <v>15.492106090502546</v>
      </c>
      <c r="O40" s="49">
        <v>8.8397513328917919E-13</v>
      </c>
      <c r="P40" s="91">
        <v>1.7384682733230253E-6</v>
      </c>
      <c r="Q40" s="102">
        <v>6.7331337313232714E-6</v>
      </c>
      <c r="S40" s="85">
        <v>90</v>
      </c>
      <c r="T40" s="266">
        <v>3.3309883022004081E-9</v>
      </c>
      <c r="U40" s="266">
        <v>3.3307387272530845E-9</v>
      </c>
      <c r="V40" s="266">
        <v>3.3304425513417956E-9</v>
      </c>
      <c r="Z40" s="284">
        <v>40569</v>
      </c>
      <c r="AA40" s="266">
        <v>8.6731337358906385E-4</v>
      </c>
      <c r="AB40" s="266">
        <v>0.38407270930618093</v>
      </c>
    </row>
    <row r="41" spans="2:28" ht="15" x14ac:dyDescent="0.3">
      <c r="G41" s="33">
        <v>13</v>
      </c>
      <c r="H41" s="95">
        <v>6852.2698062602803</v>
      </c>
      <c r="I41" s="95">
        <v>454.26980626028035</v>
      </c>
      <c r="J41" s="84">
        <v>7.719113567841033</v>
      </c>
      <c r="K41" s="84">
        <v>0.22135383995978433</v>
      </c>
      <c r="L41" s="84">
        <v>0.21588304962259419</v>
      </c>
      <c r="M41" s="84">
        <v>201.2489519942273</v>
      </c>
      <c r="N41" s="84">
        <v>15.495065700816525</v>
      </c>
      <c r="O41" s="49">
        <v>8.7415389242099095E-13</v>
      </c>
      <c r="P41" s="91">
        <v>1.7188449270542357E-6</v>
      </c>
      <c r="Q41" s="102">
        <v>6.6584037685551426E-6</v>
      </c>
      <c r="S41" s="85">
        <v>100</v>
      </c>
      <c r="T41" s="266">
        <v>5.5328977251861221E-10</v>
      </c>
      <c r="U41" s="266">
        <v>5.5413832733951203E-10</v>
      </c>
      <c r="V41" s="266">
        <v>5.5501319352402471E-10</v>
      </c>
      <c r="Z41" s="284">
        <v>40599</v>
      </c>
      <c r="AA41" s="266">
        <v>9.2844105011228261E-4</v>
      </c>
      <c r="AB41" s="266">
        <v>0.41114190142380197</v>
      </c>
    </row>
    <row r="42" spans="2:28" ht="15" x14ac:dyDescent="0.3">
      <c r="G42" s="33">
        <v>14</v>
      </c>
      <c r="H42" s="95">
        <v>6852.9490591924723</v>
      </c>
      <c r="I42" s="95">
        <v>454.9490591924723</v>
      </c>
      <c r="J42" s="84">
        <v>7.7183665843803126</v>
      </c>
      <c r="K42" s="84">
        <v>0.2383889635534592</v>
      </c>
      <c r="L42" s="84">
        <v>0.23250486059078587</v>
      </c>
      <c r="M42" s="84">
        <v>216.74401769504382</v>
      </c>
      <c r="N42" s="84">
        <v>15.498249537724632</v>
      </c>
      <c r="O42" s="49">
        <v>8.6355896898252097E-13</v>
      </c>
      <c r="P42" s="91">
        <v>1.6976835565168003E-6</v>
      </c>
      <c r="Q42" s="102">
        <v>6.5777808487473024E-6</v>
      </c>
      <c r="S42" s="85">
        <v>110</v>
      </c>
      <c r="T42" s="266">
        <v>9.8910939061269362E-11</v>
      </c>
      <c r="U42" s="266">
        <v>9.9357678216978364E-11</v>
      </c>
      <c r="V42" s="266">
        <v>9.9819086203867864E-11</v>
      </c>
      <c r="Z42" s="284">
        <v>40629</v>
      </c>
      <c r="AA42" s="266">
        <v>9.895687266355006E-4</v>
      </c>
      <c r="AB42" s="266">
        <v>0.43821109354142274</v>
      </c>
    </row>
    <row r="43" spans="2:28" ht="15" x14ac:dyDescent="0.3">
      <c r="G43" s="33">
        <v>15</v>
      </c>
      <c r="H43" s="95">
        <v>6853.6777363164138</v>
      </c>
      <c r="I43" s="95">
        <v>455.67773631641376</v>
      </c>
      <c r="J43" s="84">
        <v>7.7175653327381752</v>
      </c>
      <c r="K43" s="84">
        <v>0.2554258371957604</v>
      </c>
      <c r="L43" s="84">
        <v>0.2491300869130175</v>
      </c>
      <c r="M43" s="84">
        <v>232.24226723276846</v>
      </c>
      <c r="N43" s="84">
        <v>15.501656837823816</v>
      </c>
      <c r="O43" s="49">
        <v>8.5219313164323897E-13</v>
      </c>
      <c r="P43" s="91">
        <v>1.6749914666977428E-6</v>
      </c>
      <c r="Q43" s="102">
        <v>6.4912857307579019E-6</v>
      </c>
      <c r="S43" s="85">
        <v>120</v>
      </c>
      <c r="T43" s="266">
        <v>1.9188800166216334E-11</v>
      </c>
      <c r="U43" s="266">
        <v>1.9056525444134894E-11</v>
      </c>
      <c r="V43" s="266">
        <v>1.8920425223632625E-11</v>
      </c>
      <c r="Z43" s="284">
        <v>40659</v>
      </c>
      <c r="AA43" s="266">
        <v>1.0492165578735169E-3</v>
      </c>
      <c r="AB43" s="266">
        <v>0.46462496521161467</v>
      </c>
    </row>
    <row r="44" spans="2:28" ht="15" x14ac:dyDescent="0.3">
      <c r="G44" s="33">
        <v>16</v>
      </c>
      <c r="H44" s="95">
        <v>6854.4556470868274</v>
      </c>
      <c r="I44" s="95">
        <v>456.45564708682741</v>
      </c>
      <c r="J44" s="84">
        <v>7.7167100401188158</v>
      </c>
      <c r="K44" s="84">
        <v>0.27246458351781816</v>
      </c>
      <c r="L44" s="84">
        <v>0.26575896830191703</v>
      </c>
      <c r="M44" s="84">
        <v>247.74392407059227</v>
      </c>
      <c r="N44" s="84">
        <v>15.505286783222658</v>
      </c>
      <c r="O44" s="49">
        <v>8.4005935251048325E-13</v>
      </c>
      <c r="P44" s="91">
        <v>1.6507764876478306E-6</v>
      </c>
      <c r="Q44" s="102">
        <v>6.3989407139951574E-6</v>
      </c>
      <c r="S44" s="85">
        <v>130</v>
      </c>
      <c r="T44" s="266">
        <v>6.933818198511025E-12</v>
      </c>
      <c r="U44" s="266">
        <v>6.8659338128390408E-12</v>
      </c>
      <c r="V44" s="266">
        <v>6.7974956318495405E-12</v>
      </c>
      <c r="Z44" s="284">
        <v>40689</v>
      </c>
      <c r="AA44" s="266">
        <v>1.1048254128819925E-3</v>
      </c>
      <c r="AB44" s="266">
        <v>0.48925025551025042</v>
      </c>
    </row>
    <row r="45" spans="2:28" ht="15" x14ac:dyDescent="0.3">
      <c r="B45" s="118"/>
      <c r="C45" s="119"/>
      <c r="D45" s="119"/>
      <c r="E45" s="119"/>
      <c r="G45" s="33">
        <v>17</v>
      </c>
      <c r="H45" s="95">
        <v>6855.2825879388593</v>
      </c>
      <c r="I45" s="95">
        <v>457.28258793885925</v>
      </c>
      <c r="J45" s="84">
        <v>7.7158009491265513</v>
      </c>
      <c r="K45" s="84">
        <v>0.28950532466089179</v>
      </c>
      <c r="L45" s="84">
        <v>0.28239174359274705</v>
      </c>
      <c r="M45" s="84">
        <v>263.24921085381493</v>
      </c>
      <c r="N45" s="84">
        <v>15.50913850155365</v>
      </c>
      <c r="O45" s="49">
        <v>8.2716080676972746E-13</v>
      </c>
      <c r="P45" s="91">
        <v>1.6250469710755436E-6</v>
      </c>
      <c r="Q45" s="102">
        <v>6.3007696364852138E-6</v>
      </c>
      <c r="S45" s="85">
        <v>140</v>
      </c>
      <c r="T45" s="266">
        <v>3.4665053633044938E-12</v>
      </c>
      <c r="U45" s="266">
        <v>3.4026141767896854E-12</v>
      </c>
      <c r="V45" s="266">
        <v>3.3377849867694581E-12</v>
      </c>
      <c r="Z45" s="284">
        <v>40719</v>
      </c>
      <c r="AA45" s="266">
        <v>1.1595950001025198E-3</v>
      </c>
      <c r="AB45" s="266">
        <v>0.51350389253687811</v>
      </c>
    </row>
    <row r="46" spans="2:28" ht="15" x14ac:dyDescent="0.3">
      <c r="B46" s="32"/>
      <c r="C46" s="89"/>
      <c r="D46" s="89"/>
      <c r="E46" s="52"/>
      <c r="G46" s="33">
        <v>18</v>
      </c>
      <c r="H46" s="95">
        <v>6856.1583423129123</v>
      </c>
      <c r="I46" s="95">
        <v>458.15834231291228</v>
      </c>
      <c r="J46" s="84">
        <v>7.7148383177119104</v>
      </c>
      <c r="K46" s="84">
        <v>0.30654818224403435</v>
      </c>
      <c r="L46" s="84">
        <v>0.29902865068496698</v>
      </c>
      <c r="M46" s="84">
        <v>278.75834935536858</v>
      </c>
      <c r="N46" s="84">
        <v>15.513211065987832</v>
      </c>
      <c r="O46" s="49">
        <v>8.1350087229722543E-13</v>
      </c>
      <c r="P46" s="91">
        <v>1.5978117867160651E-6</v>
      </c>
      <c r="Q46" s="102">
        <v>6.1967978727623631E-6</v>
      </c>
      <c r="S46" s="85">
        <v>150</v>
      </c>
      <c r="T46" s="266">
        <v>2.0166457368995956E-12</v>
      </c>
      <c r="U46" s="266">
        <v>1.9557494497526691E-12</v>
      </c>
      <c r="V46" s="266">
        <v>1.8932487992928853E-12</v>
      </c>
      <c r="Z46" s="284">
        <v>40749</v>
      </c>
      <c r="AA46" s="266">
        <v>1.2143645873230471E-3</v>
      </c>
      <c r="AB46" s="266">
        <v>0.53775752956350575</v>
      </c>
    </row>
    <row r="47" spans="2:28" ht="15" x14ac:dyDescent="0.3">
      <c r="B47" s="32"/>
      <c r="C47" s="89"/>
      <c r="D47" s="89"/>
      <c r="E47" s="52"/>
      <c r="G47" s="33">
        <v>19</v>
      </c>
      <c r="H47" s="95">
        <v>6857.082680681222</v>
      </c>
      <c r="I47" s="95">
        <v>459.08268068122197</v>
      </c>
      <c r="J47" s="84">
        <v>7.7138224191142459</v>
      </c>
      <c r="K47" s="84">
        <v>0.3235932773318218</v>
      </c>
      <c r="L47" s="84">
        <v>0.31566992648381181</v>
      </c>
      <c r="M47" s="84">
        <v>294.27156042135641</v>
      </c>
      <c r="N47" s="84">
        <v>15.517503495248775</v>
      </c>
      <c r="O47" s="49">
        <v>7.9908312924549E-13</v>
      </c>
      <c r="P47" s="91">
        <v>1.5690803184792689E-6</v>
      </c>
      <c r="Q47" s="102">
        <v>6.0870523315820291E-6</v>
      </c>
      <c r="S47" s="85">
        <v>160</v>
      </c>
      <c r="T47" s="266">
        <v>1.2833796928914319E-12</v>
      </c>
      <c r="U47" s="266">
        <v>1.227474904690975E-12</v>
      </c>
      <c r="V47" s="266">
        <v>1.1696530515292115E-12</v>
      </c>
      <c r="Z47" s="284">
        <v>40779</v>
      </c>
      <c r="AA47" s="266">
        <v>1.2643108514610799E-3</v>
      </c>
      <c r="AB47" s="266">
        <v>0.55987525260498783</v>
      </c>
    </row>
    <row r="48" spans="2:28" ht="15" x14ac:dyDescent="0.3">
      <c r="B48" s="32"/>
      <c r="C48" s="89"/>
      <c r="D48" s="89"/>
      <c r="E48" s="52"/>
      <c r="G48" s="33">
        <v>20</v>
      </c>
      <c r="H48" s="95">
        <v>6858.0553605762379</v>
      </c>
      <c r="I48" s="95">
        <v>460.05536057623794</v>
      </c>
      <c r="J48" s="84">
        <v>7.7127535418008506</v>
      </c>
      <c r="K48" s="84">
        <v>0.34064073040214887</v>
      </c>
      <c r="L48" s="84">
        <v>0.33231580684188528</v>
      </c>
      <c r="M48" s="84">
        <v>309.78906391660519</v>
      </c>
      <c r="N48" s="84">
        <v>15.522014753633812</v>
      </c>
      <c r="O48" s="49">
        <v>7.8406051664167423E-13</v>
      </c>
      <c r="P48" s="91">
        <v>1.5391552641093991E-6</v>
      </c>
      <c r="Q48" s="102">
        <v>5.97269767940981E-6</v>
      </c>
      <c r="S48" s="85">
        <v>170</v>
      </c>
      <c r="T48" s="266">
        <v>8.6745108184196226E-13</v>
      </c>
      <c r="U48" s="266">
        <v>8.1733643241940962E-13</v>
      </c>
      <c r="V48" s="266">
        <v>7.6526178165402041E-13</v>
      </c>
      <c r="Z48" s="284">
        <v>40809</v>
      </c>
      <c r="AA48" s="266">
        <v>1.3027838470807767E-3</v>
      </c>
      <c r="AB48" s="266">
        <v>0.57691226380848737</v>
      </c>
    </row>
    <row r="49" spans="2:28" ht="15" x14ac:dyDescent="0.3">
      <c r="B49" s="32"/>
      <c r="C49" s="62"/>
      <c r="D49" s="31"/>
      <c r="E49" s="52"/>
      <c r="G49" s="33">
        <v>21</v>
      </c>
      <c r="H49" s="95">
        <v>6859.0761266208447</v>
      </c>
      <c r="I49" s="95">
        <v>461.07612662084466</v>
      </c>
      <c r="J49" s="84">
        <v>7.7116319894025507</v>
      </c>
      <c r="K49" s="84">
        <v>0.35769066131409982</v>
      </c>
      <c r="L49" s="84">
        <v>0.34896652650077564</v>
      </c>
      <c r="M49" s="84">
        <v>325.311078670239</v>
      </c>
      <c r="N49" s="84">
        <v>15.526743751032882</v>
      </c>
      <c r="O49" s="49">
        <v>7.7088893601445324E-13</v>
      </c>
      <c r="P49" s="91">
        <v>1.5128586226976347E-6</v>
      </c>
      <c r="Q49" s="102">
        <v>5.8724420415416778E-6</v>
      </c>
      <c r="S49" s="85">
        <v>180</v>
      </c>
      <c r="T49" s="266">
        <v>6.1152598013237006E-13</v>
      </c>
      <c r="U49" s="266">
        <v>5.6727634197191902E-13</v>
      </c>
      <c r="V49" s="266">
        <v>5.2119285775344202E-13</v>
      </c>
      <c r="Z49" s="284">
        <v>40839</v>
      </c>
      <c r="AA49" s="266">
        <v>1.3380521280378173E-3</v>
      </c>
      <c r="AB49" s="266">
        <v>0.59253013000567123</v>
      </c>
    </row>
    <row r="50" spans="2:28" ht="15" x14ac:dyDescent="0.3">
      <c r="B50" s="32"/>
      <c r="C50" s="62"/>
      <c r="D50" s="31"/>
      <c r="E50" s="52"/>
      <c r="G50" s="33">
        <v>22</v>
      </c>
      <c r="H50" s="95">
        <v>6860.144710560432</v>
      </c>
      <c r="I50" s="95">
        <v>462.14471056043203</v>
      </c>
      <c r="J50" s="84">
        <v>7.710458080645803</v>
      </c>
      <c r="K50" s="84">
        <v>0.37474318927589489</v>
      </c>
      <c r="L50" s="84">
        <v>0.36562231903269243</v>
      </c>
      <c r="M50" s="84">
        <v>340.83782242127188</v>
      </c>
      <c r="N50" s="84">
        <v>15.531689342953769</v>
      </c>
      <c r="O50" s="49">
        <v>7.5710033127824124E-13</v>
      </c>
      <c r="P50" s="91">
        <v>1.4853463619939742E-6</v>
      </c>
      <c r="Q50" s="102">
        <v>5.7674845652942398E-6</v>
      </c>
      <c r="S50" s="85">
        <v>190</v>
      </c>
      <c r="T50" s="266">
        <v>4.4468684106326768E-13</v>
      </c>
      <c r="U50" s="266">
        <v>4.0600272422812997E-13</v>
      </c>
      <c r="V50" s="266">
        <v>3.6569861710852905E-13</v>
      </c>
      <c r="Z50" s="284">
        <v>40869</v>
      </c>
      <c r="AA50" s="266">
        <v>1.3733204089949533E-3</v>
      </c>
      <c r="AB50" s="266">
        <v>0.60814799620289739</v>
      </c>
    </row>
    <row r="51" spans="2:28" ht="15" x14ac:dyDescent="0.3">
      <c r="B51" s="32"/>
      <c r="C51" s="62"/>
      <c r="D51" s="31"/>
      <c r="E51" s="52"/>
      <c r="G51" s="33">
        <v>23</v>
      </c>
      <c r="H51" s="95">
        <v>6861.2608312968705</v>
      </c>
      <c r="I51" s="95">
        <v>463.26083129687049</v>
      </c>
      <c r="J51" s="84">
        <v>7.7092321492812914</v>
      </c>
      <c r="K51" s="84">
        <v>0.39179843281292009</v>
      </c>
      <c r="L51" s="84">
        <v>0.38228341678212963</v>
      </c>
      <c r="M51" s="84">
        <v>356.36951176422565</v>
      </c>
      <c r="N51" s="84">
        <v>15.536850330549157</v>
      </c>
      <c r="O51" s="49">
        <v>7.4269832961744294E-13</v>
      </c>
      <c r="P51" s="91">
        <v>1.4566279356289043E-6</v>
      </c>
      <c r="Q51" s="102">
        <v>5.6578525557907701E-6</v>
      </c>
      <c r="S51" s="85">
        <v>200</v>
      </c>
      <c r="T51" s="266">
        <v>3.3112664595490001E-13</v>
      </c>
      <c r="U51" s="266">
        <v>2.9755881553989341E-13</v>
      </c>
      <c r="V51" s="266">
        <v>2.6261203628471001E-13</v>
      </c>
      <c r="Z51" s="284">
        <v>40899</v>
      </c>
      <c r="AA51" s="266">
        <v>1.4085886899519934E-3</v>
      </c>
      <c r="AB51" s="266">
        <v>0.62376586240008103</v>
      </c>
    </row>
    <row r="52" spans="2:28" ht="15" x14ac:dyDescent="0.3">
      <c r="B52" s="30"/>
      <c r="C52" s="30"/>
      <c r="D52" s="30"/>
      <c r="E52" s="30"/>
      <c r="G52" s="33">
        <v>24</v>
      </c>
      <c r="H52" s="95">
        <v>6862.4241949244306</v>
      </c>
      <c r="I52" s="95">
        <v>464.42419492443059</v>
      </c>
      <c r="J52" s="84">
        <v>7.7079545440089783</v>
      </c>
      <c r="K52" s="84">
        <v>0.4088565097358427</v>
      </c>
      <c r="L52" s="84">
        <v>0.39895005080755785</v>
      </c>
      <c r="M52" s="84">
        <v>371.90636209477481</v>
      </c>
      <c r="N52" s="84">
        <v>15.542225460646762</v>
      </c>
      <c r="O52" s="49">
        <v>7.2768672348090848E-13</v>
      </c>
      <c r="P52" s="91">
        <v>1.4267132050650684E-6</v>
      </c>
      <c r="Q52" s="102">
        <v>5.5435745752008124E-6</v>
      </c>
      <c r="S52" s="85">
        <v>210</v>
      </c>
      <c r="T52" s="266">
        <v>2.5119305524734871E-13</v>
      </c>
      <c r="U52" s="266">
        <v>2.2224236135782631E-13</v>
      </c>
      <c r="V52" s="266">
        <v>1.9214673113178883E-13</v>
      </c>
      <c r="Z52" s="284">
        <v>40929</v>
      </c>
      <c r="AA52" s="266">
        <v>1.4446858686747669E-3</v>
      </c>
      <c r="AB52" s="266">
        <v>0.6397507897084127</v>
      </c>
    </row>
    <row r="53" spans="2:28" ht="15" x14ac:dyDescent="0.3">
      <c r="B53" s="30"/>
      <c r="C53" s="30"/>
      <c r="D53" s="30"/>
      <c r="E53" s="30"/>
      <c r="G53" s="33">
        <v>25</v>
      </c>
      <c r="H53" s="95">
        <v>6863.6344947676598</v>
      </c>
      <c r="I53" s="95">
        <v>465.63449476765982</v>
      </c>
      <c r="J53" s="84">
        <v>7.7066256283996628</v>
      </c>
      <c r="K53" s="84">
        <v>0.42591753710881952</v>
      </c>
      <c r="L53" s="84">
        <v>0.41562245082314947</v>
      </c>
      <c r="M53" s="84">
        <v>387.44858755542157</v>
      </c>
      <c r="N53" s="84">
        <v>15.547813425784796</v>
      </c>
      <c r="O53" s="49">
        <v>7.1206947009318562E-13</v>
      </c>
      <c r="P53" s="91">
        <v>1.3956124353455925E-6</v>
      </c>
      <c r="Q53" s="102">
        <v>5.4246804398646044E-6</v>
      </c>
      <c r="S53" s="85">
        <v>220</v>
      </c>
      <c r="T53" s="266">
        <v>1.9353138982077706E-13</v>
      </c>
      <c r="U53" s="266">
        <v>1.685988525831625E-13</v>
      </c>
      <c r="V53" s="266">
        <v>1.4273776499863243E-13</v>
      </c>
      <c r="Z53" s="284">
        <v>40959</v>
      </c>
      <c r="AA53" s="266">
        <v>1.482355732890566E-3</v>
      </c>
      <c r="AB53" s="266">
        <v>0.65643214992852261</v>
      </c>
    </row>
    <row r="54" spans="2:28" ht="15" x14ac:dyDescent="0.3">
      <c r="B54" s="30"/>
      <c r="C54" s="30"/>
      <c r="D54" s="30"/>
      <c r="E54" s="30"/>
      <c r="G54" s="33">
        <v>26</v>
      </c>
      <c r="H54" s="95">
        <v>6864.8914114212939</v>
      </c>
      <c r="I54" s="95">
        <v>466.89141142129392</v>
      </c>
      <c r="J54" s="84">
        <v>7.7052457808130006</v>
      </c>
      <c r="K54" s="84">
        <v>0.44298163121780137</v>
      </c>
      <c r="L54" s="84">
        <v>0.43230084514054107</v>
      </c>
      <c r="M54" s="84">
        <v>402.99640098120636</v>
      </c>
      <c r="N54" s="84">
        <v>15.55361286424926</v>
      </c>
      <c r="O54" s="49">
        <v>6.9585069093951867E-13</v>
      </c>
      <c r="P54" s="91">
        <v>1.3633362906736276E-6</v>
      </c>
      <c r="Q54" s="102">
        <v>5.3012012172298007E-6</v>
      </c>
      <c r="S54" s="85">
        <v>230</v>
      </c>
      <c r="T54" s="266">
        <v>1.5089808346496052E-13</v>
      </c>
      <c r="U54" s="266">
        <v>1.2952198922670537E-13</v>
      </c>
      <c r="V54" s="266">
        <v>1.0740094609992812E-13</v>
      </c>
      <c r="Z54" s="284">
        <v>40989</v>
      </c>
      <c r="AA54" s="266">
        <v>1.5205843630109448E-3</v>
      </c>
      <c r="AB54" s="266">
        <v>0.67336094866552254</v>
      </c>
    </row>
    <row r="55" spans="2:28" ht="15" x14ac:dyDescent="0.3">
      <c r="B55" s="32"/>
      <c r="C55" s="62"/>
      <c r="D55" s="31"/>
      <c r="E55" s="31"/>
      <c r="G55" s="33">
        <v>27</v>
      </c>
      <c r="H55" s="95">
        <v>6866.1946127922029</v>
      </c>
      <c r="I55" s="95">
        <v>468.19461279220286</v>
      </c>
      <c r="J55" s="84">
        <v>7.7038153943120076</v>
      </c>
      <c r="K55" s="84">
        <v>0.4600489075389389</v>
      </c>
      <c r="L55" s="84">
        <v>0.44898546061063632</v>
      </c>
      <c r="M55" s="84">
        <v>418.55001384545562</v>
      </c>
      <c r="N55" s="84">
        <v>15.559622360118397</v>
      </c>
      <c r="O55" s="49">
        <v>6.7903467122459416E-13</v>
      </c>
      <c r="P55" s="91">
        <v>1.3298958298268024E-6</v>
      </c>
      <c r="Q55" s="102">
        <v>5.1731692226003315E-6</v>
      </c>
      <c r="S55" s="85">
        <v>240</v>
      </c>
      <c r="T55" s="266">
        <v>1.1899103057597258E-13</v>
      </c>
      <c r="U55" s="266">
        <v>1.0066474219401023E-13</v>
      </c>
      <c r="V55" s="266">
        <v>8.1747806399894693E-14</v>
      </c>
      <c r="Z55" s="284">
        <v>41019</v>
      </c>
      <c r="AA55" s="266">
        <v>1.5553790554772387E-3</v>
      </c>
      <c r="AB55" s="266">
        <v>0.68876909549220411</v>
      </c>
    </row>
    <row r="56" spans="2:28" ht="15" x14ac:dyDescent="0.3">
      <c r="G56" s="33">
        <v>28</v>
      </c>
      <c r="H56" s="95">
        <v>6867.5437541434567</v>
      </c>
      <c r="I56" s="95">
        <v>469.54375414345668</v>
      </c>
      <c r="J56" s="84">
        <v>7.7023348765740147</v>
      </c>
      <c r="K56" s="84">
        <v>0.47711948070709631</v>
      </c>
      <c r="L56" s="84">
        <v>0.46567652256545644</v>
      </c>
      <c r="M56" s="84">
        <v>434.10963620557402</v>
      </c>
      <c r="N56" s="84">
        <v>15.565840443308957</v>
      </c>
      <c r="O56" s="49">
        <v>6.6162585930393104E-13</v>
      </c>
      <c r="P56" s="91">
        <v>1.2953025014082252E-6</v>
      </c>
      <c r="Q56" s="102">
        <v>5.0406180156848519E-6</v>
      </c>
      <c r="S56" s="85">
        <v>250</v>
      </c>
      <c r="T56" s="266">
        <v>9.4601080053609122E-14</v>
      </c>
      <c r="U56" s="266">
        <v>7.8942747858534684E-14</v>
      </c>
      <c r="V56" s="266">
        <v>6.2819282259879895E-14</v>
      </c>
      <c r="Z56" s="284">
        <v>41049</v>
      </c>
      <c r="AA56" s="266">
        <v>1.579741118308746E-3</v>
      </c>
      <c r="AB56" s="266">
        <v>0.69955735699134913</v>
      </c>
    </row>
    <row r="57" spans="2:28" ht="15" x14ac:dyDescent="0.3">
      <c r="G57" s="33">
        <v>29</v>
      </c>
      <c r="H57" s="95">
        <v>6868.9384781405088</v>
      </c>
      <c r="I57" s="95">
        <v>470.93847814050878</v>
      </c>
      <c r="J57" s="84">
        <v>7.7008046497981164</v>
      </c>
      <c r="K57" s="84">
        <v>0.49419346448447621</v>
      </c>
      <c r="L57" s="84">
        <v>0.4823742547600402</v>
      </c>
      <c r="M57" s="84">
        <v>449.67547664888298</v>
      </c>
      <c r="N57" s="84">
        <v>15.572265589629808</v>
      </c>
      <c r="O57" s="49">
        <v>6.457134976693036E-13</v>
      </c>
      <c r="P57" s="91">
        <v>1.2636477190495898E-6</v>
      </c>
      <c r="Q57" s="102">
        <v>4.9194644731925309E-6</v>
      </c>
      <c r="S57" s="85">
        <v>260</v>
      </c>
      <c r="T57" s="266">
        <v>7.5842296073902861E-14</v>
      </c>
      <c r="U57" s="266">
        <v>6.2450104400525516E-14</v>
      </c>
      <c r="V57" s="266">
        <v>4.8694586581485377E-14</v>
      </c>
      <c r="Z57" s="284">
        <v>41079</v>
      </c>
      <c r="AA57" s="266">
        <v>1.5992816523524966E-3</v>
      </c>
      <c r="AB57" s="266">
        <v>0.70821049907356592</v>
      </c>
    </row>
    <row r="58" spans="2:28" ht="15" x14ac:dyDescent="0.3">
      <c r="G58" s="33">
        <v>30</v>
      </c>
      <c r="H58" s="95">
        <v>6870.378414899591</v>
      </c>
      <c r="I58" s="95">
        <v>472.37841489959101</v>
      </c>
      <c r="J58" s="84">
        <v>7.6992251506090428</v>
      </c>
      <c r="K58" s="84">
        <v>0.51127097172936276</v>
      </c>
      <c r="L58" s="84">
        <v>0.49907887931440159</v>
      </c>
      <c r="M58" s="84">
        <v>465.24774223851279</v>
      </c>
      <c r="N58" s="84">
        <v>15.578896220839795</v>
      </c>
      <c r="O58" s="49">
        <v>6.3033161231326349E-13</v>
      </c>
      <c r="P58" s="91">
        <v>1.2330397241805817E-6</v>
      </c>
      <c r="Q58" s="102">
        <v>4.8023494747955514E-6</v>
      </c>
      <c r="S58" s="85">
        <v>270</v>
      </c>
      <c r="T58" s="266">
        <v>6.122330495472723E-14</v>
      </c>
      <c r="U58" s="266">
        <v>4.9772806371526474E-14</v>
      </c>
      <c r="V58" s="266">
        <v>3.8040038717113622E-14</v>
      </c>
      <c r="Z58" s="284">
        <v>41109</v>
      </c>
      <c r="AA58" s="266">
        <v>1.6188221863962498E-3</v>
      </c>
      <c r="AB58" s="266">
        <v>0.71686364115578383</v>
      </c>
    </row>
    <row r="59" spans="2:28" ht="15" x14ac:dyDescent="0.3">
      <c r="G59" s="33">
        <v>31</v>
      </c>
      <c r="H59" s="95">
        <v>6871.8631820383234</v>
      </c>
      <c r="I59" s="95">
        <v>473.86318203832343</v>
      </c>
      <c r="J59" s="84">
        <v>7.6975968299575177</v>
      </c>
      <c r="K59" s="84">
        <v>0.52835211436498741</v>
      </c>
      <c r="L59" s="84">
        <v>0.51579061665554948</v>
      </c>
      <c r="M59" s="84">
        <v>480.82663845935258</v>
      </c>
      <c r="N59" s="84">
        <v>15.585730704711636</v>
      </c>
      <c r="O59" s="49">
        <v>6.1447083386980276E-13</v>
      </c>
      <c r="P59" s="91">
        <v>1.2015048688232603E-6</v>
      </c>
      <c r="Q59" s="102">
        <v>4.6815828314698037E-6</v>
      </c>
      <c r="S59" s="85">
        <v>280</v>
      </c>
      <c r="T59" s="266">
        <v>4.9725978344016938E-14</v>
      </c>
      <c r="U59" s="266">
        <v>3.993265741104401E-14</v>
      </c>
      <c r="V59" s="266">
        <v>2.9921192037057694E-14</v>
      </c>
      <c r="Z59" s="284">
        <v>41139</v>
      </c>
      <c r="AA59" s="266">
        <v>1.6383627204400006E-3</v>
      </c>
      <c r="AB59" s="266">
        <v>0.72551678323800084</v>
      </c>
    </row>
    <row r="60" spans="2:28" ht="15" x14ac:dyDescent="0.3">
      <c r="G60" s="33">
        <v>32</v>
      </c>
      <c r="H60" s="95">
        <v>6873.3923847286187</v>
      </c>
      <c r="I60" s="95">
        <v>475.39238472861871</v>
      </c>
      <c r="J60" s="84">
        <v>7.6959201530170596</v>
      </c>
      <c r="K60" s="84">
        <v>0.54543700334852341</v>
      </c>
      <c r="L60" s="84">
        <v>0.53250968545957567</v>
      </c>
      <c r="M60" s="84">
        <v>496.41236916406422</v>
      </c>
      <c r="N60" s="84">
        <v>15.592767355102183</v>
      </c>
      <c r="O60" s="49">
        <v>5.9813538002441143E-13</v>
      </c>
      <c r="P60" s="91">
        <v>1.1690539081645821E-6</v>
      </c>
      <c r="Q60" s="102">
        <v>4.5571964038958305E-6</v>
      </c>
      <c r="S60" s="85">
        <v>290</v>
      </c>
      <c r="T60" s="266">
        <v>4.0612187889706637E-14</v>
      </c>
      <c r="U60" s="266">
        <v>3.2231461158584551E-14</v>
      </c>
      <c r="V60" s="266">
        <v>2.3683102023239577E-14</v>
      </c>
      <c r="Z60" s="284">
        <v>41169</v>
      </c>
      <c r="AA60" s="266">
        <v>1.6517338632048286E-3</v>
      </c>
      <c r="AB60" s="266">
        <v>0.73143793144646874</v>
      </c>
    </row>
    <row r="61" spans="2:28" ht="15" x14ac:dyDescent="0.3">
      <c r="G61" s="33">
        <v>33</v>
      </c>
      <c r="H61" s="95">
        <v>6874.965615751903</v>
      </c>
      <c r="I61" s="95">
        <v>476.96561575190299</v>
      </c>
      <c r="J61" s="84">
        <v>7.6941955990772302</v>
      </c>
      <c r="K61" s="84">
        <v>0.5625257486402151</v>
      </c>
      <c r="L61" s="84">
        <v>0.54923630259381873</v>
      </c>
      <c r="M61" s="84">
        <v>512.0051365191664</v>
      </c>
      <c r="N61" s="84">
        <v>15.600004432029095</v>
      </c>
      <c r="O61" s="49">
        <v>5.8132960082189399E-13</v>
      </c>
      <c r="P61" s="91">
        <v>1.135697899355124E-6</v>
      </c>
      <c r="Q61" s="102">
        <v>4.4292230658465171E-6</v>
      </c>
      <c r="S61" s="85">
        <v>300</v>
      </c>
      <c r="T61" s="266">
        <v>3.3293805239731048E-14</v>
      </c>
      <c r="U61" s="266">
        <v>2.612102125365455E-14</v>
      </c>
      <c r="V61" s="266">
        <v>1.882047946563201E-14</v>
      </c>
      <c r="Z61" s="284">
        <v>41199</v>
      </c>
      <c r="AA61" s="266">
        <v>1.6595525538185866E-3</v>
      </c>
      <c r="AB61" s="266">
        <v>0.73490028516854533</v>
      </c>
    </row>
    <row r="62" spans="2:28" ht="15" x14ac:dyDescent="0.3">
      <c r="G62" s="33">
        <v>34</v>
      </c>
      <c r="H62" s="95">
        <v>6876.5824555567233</v>
      </c>
      <c r="I62" s="95">
        <v>478.58245555672329</v>
      </c>
      <c r="J62" s="84">
        <v>7.6924236614333363</v>
      </c>
      <c r="K62" s="84">
        <v>0.57961845917264643</v>
      </c>
      <c r="L62" s="84">
        <v>0.56597068305910936</v>
      </c>
      <c r="M62" s="84">
        <v>527.60514095119549</v>
      </c>
      <c r="N62" s="84">
        <v>15.607440141753727</v>
      </c>
      <c r="O62" s="49">
        <v>5.6405797805098861E-13</v>
      </c>
      <c r="P62" s="91">
        <v>1.1014481968116933E-6</v>
      </c>
      <c r="Q62" s="102">
        <v>4.2976967002452709E-6</v>
      </c>
      <c r="S62" s="85">
        <v>310</v>
      </c>
      <c r="T62" s="266">
        <v>2.7461649240061604E-14</v>
      </c>
      <c r="U62" s="266">
        <v>2.1309626788538095E-14</v>
      </c>
      <c r="V62" s="266">
        <v>1.5060852105195989E-14</v>
      </c>
      <c r="Z62" s="284">
        <v>41229</v>
      </c>
      <c r="AA62" s="266">
        <v>1.6665024934155303E-3</v>
      </c>
      <c r="AB62" s="266">
        <v>0.73797792954922237</v>
      </c>
    </row>
    <row r="63" spans="2:28" ht="15" x14ac:dyDescent="0.3">
      <c r="G63" s="33">
        <v>35</v>
      </c>
      <c r="H63" s="95">
        <v>6878.2424723187842</v>
      </c>
      <c r="I63" s="95">
        <v>480.24247231878417</v>
      </c>
      <c r="J63" s="84">
        <v>7.690604847272569</v>
      </c>
      <c r="K63" s="84">
        <v>0.59671524282015687</v>
      </c>
      <c r="L63" s="84">
        <v>0.58271303993210588</v>
      </c>
      <c r="M63" s="84">
        <v>543.21258109294922</v>
      </c>
      <c r="N63" s="84">
        <v>15.615072636874174</v>
      </c>
      <c r="O63" s="49">
        <v>5.4676916993215967E-13</v>
      </c>
      <c r="P63" s="91">
        <v>1.0671831343196877E-6</v>
      </c>
      <c r="Q63" s="102">
        <v>4.1660355398122435E-6</v>
      </c>
      <c r="S63" s="85">
        <v>320</v>
      </c>
      <c r="T63" s="266">
        <v>2.2737626632031752E-14</v>
      </c>
      <c r="U63" s="266">
        <v>1.7459865220982357E-14</v>
      </c>
      <c r="V63" s="266">
        <v>1.2109281758740172E-14</v>
      </c>
      <c r="Z63" s="284">
        <v>41259</v>
      </c>
      <c r="AA63" s="266">
        <v>1.6734524330124581E-3</v>
      </c>
      <c r="AB63" s="266">
        <v>0.74105557392989252</v>
      </c>
    </row>
    <row r="64" spans="2:28" ht="15" x14ac:dyDescent="0.3">
      <c r="G64" s="33">
        <v>36</v>
      </c>
      <c r="H64" s="95">
        <v>6879.9452220034646</v>
      </c>
      <c r="I64" s="95">
        <v>481.94522200346455</v>
      </c>
      <c r="J64" s="84">
        <v>7.6887396775565797</v>
      </c>
      <c r="K64" s="84">
        <v>0.6138162063684095</v>
      </c>
      <c r="L64" s="84">
        <v>0.59946358430772784</v>
      </c>
      <c r="M64" s="84">
        <v>558.8276537298234</v>
      </c>
      <c r="N64" s="84">
        <v>15.622900016420544</v>
      </c>
      <c r="O64" s="49">
        <v>5.3169811516254714E-13</v>
      </c>
      <c r="P64" s="91">
        <v>1.0372641656651753E-6</v>
      </c>
      <c r="Q64" s="102">
        <v>4.0512685877007276E-6</v>
      </c>
      <c r="S64" s="85">
        <v>330</v>
      </c>
      <c r="T64" s="266">
        <v>1.8902357399019874E-14</v>
      </c>
      <c r="U64" s="266">
        <v>1.4365584006573852E-14</v>
      </c>
      <c r="V64" s="266">
        <v>9.7748727654364843E-15</v>
      </c>
      <c r="Z64" s="284">
        <v>41289</v>
      </c>
      <c r="AA64" s="266">
        <v>1.6804023726093829E-3</v>
      </c>
      <c r="AB64" s="266">
        <v>0.74413321831056123</v>
      </c>
    </row>
    <row r="65" spans="2:28" ht="15" x14ac:dyDescent="0.3">
      <c r="B65" s="32"/>
      <c r="G65" s="33">
        <v>37</v>
      </c>
      <c r="H65" s="95">
        <v>6881.6902484308648</v>
      </c>
      <c r="I65" s="95">
        <v>483.69024843086481</v>
      </c>
      <c r="J65" s="84">
        <v>7.6868286869005118</v>
      </c>
      <c r="K65" s="84">
        <v>0.63092145548411616</v>
      </c>
      <c r="L65" s="84">
        <v>0.61622252524169352</v>
      </c>
      <c r="M65" s="84">
        <v>574.45055374624394</v>
      </c>
      <c r="N65" s="84">
        <v>15.630920325965235</v>
      </c>
      <c r="O65" s="49">
        <v>5.1625286851332687E-13</v>
      </c>
      <c r="P65" s="91">
        <v>1.006632208615787E-6</v>
      </c>
      <c r="Q65" s="102">
        <v>3.9336469626059451E-6</v>
      </c>
      <c r="S65" s="85">
        <v>340</v>
      </c>
      <c r="T65" s="266">
        <v>1.5767058112183504E-14</v>
      </c>
      <c r="U65" s="266">
        <v>1.1863955510991774E-14</v>
      </c>
      <c r="V65" s="266">
        <v>7.9214826319002009E-15</v>
      </c>
      <c r="Z65" s="284">
        <v>41319</v>
      </c>
      <c r="AA65" s="266">
        <v>1.6873523122063097E-3</v>
      </c>
      <c r="AB65" s="266">
        <v>0.74721086269123083</v>
      </c>
    </row>
    <row r="66" spans="2:28" ht="15" x14ac:dyDescent="0.3">
      <c r="G66" s="33">
        <v>38</v>
      </c>
      <c r="H66" s="95">
        <v>6883.4770833434422</v>
      </c>
      <c r="I66" s="95">
        <v>485.47708334344225</v>
      </c>
      <c r="J66" s="84">
        <v>7.6848724234484438</v>
      </c>
      <c r="K66" s="84">
        <v>0.6480310946849297</v>
      </c>
      <c r="L66" s="84">
        <v>0.63299006969317451</v>
      </c>
      <c r="M66" s="84">
        <v>590.08147407220918</v>
      </c>
      <c r="N66" s="84">
        <v>15.639131557735482</v>
      </c>
      <c r="O66" s="49">
        <v>5.0043757453676962E-13</v>
      </c>
      <c r="P66" s="91">
        <v>9.7529764323251439E-7</v>
      </c>
      <c r="Q66" s="102">
        <v>3.813202037615664E-6</v>
      </c>
      <c r="S66" s="85">
        <v>350</v>
      </c>
      <c r="T66" s="266">
        <v>1.3192512524095309E-14</v>
      </c>
      <c r="U66" s="266">
        <v>9.8324850082794453E-15</v>
      </c>
      <c r="V66" s="266">
        <v>6.444200771008303E-15</v>
      </c>
      <c r="Z66" s="284">
        <v>41349</v>
      </c>
      <c r="AA66" s="266">
        <v>1.6904427186804143E-3</v>
      </c>
      <c r="AB66" s="266">
        <v>0.7485793885591705</v>
      </c>
    </row>
    <row r="67" spans="2:28" ht="15" x14ac:dyDescent="0.3">
      <c r="G67" s="33">
        <v>39</v>
      </c>
      <c r="H67" s="95">
        <v>6885.3052464762823</v>
      </c>
      <c r="I67" s="95">
        <v>487.30524647628226</v>
      </c>
      <c r="J67" s="84">
        <v>7.6828714487452894</v>
      </c>
      <c r="K67" s="84">
        <v>0.66514522730950543</v>
      </c>
      <c r="L67" s="84">
        <v>0.64976642246757166</v>
      </c>
      <c r="M67" s="84">
        <v>605.72060562994466</v>
      </c>
      <c r="N67" s="84">
        <v>15.647531650740461</v>
      </c>
      <c r="O67" s="49">
        <v>4.8425648406251706E-13</v>
      </c>
      <c r="P67" s="91">
        <v>9.4327107566455858E-7</v>
      </c>
      <c r="Q67" s="102">
        <v>3.6899660029222952E-6</v>
      </c>
      <c r="S67" s="85">
        <v>360</v>
      </c>
      <c r="T67" s="266">
        <v>1.1072688546738954E-14</v>
      </c>
      <c r="U67" s="266">
        <v>8.1751234083134789E-15</v>
      </c>
      <c r="V67" s="266">
        <v>5.2580016983213666E-15</v>
      </c>
      <c r="Z67" s="284">
        <v>41379</v>
      </c>
      <c r="AA67" s="266">
        <v>1.6871113809669538E-3</v>
      </c>
      <c r="AB67" s="266">
        <v>0.74710417101936943</v>
      </c>
    </row>
    <row r="68" spans="2:28" ht="15" x14ac:dyDescent="0.3">
      <c r="G68" s="33">
        <v>40</v>
      </c>
      <c r="H68" s="95">
        <v>6887.1742456300753</v>
      </c>
      <c r="I68" s="95">
        <v>489.17424563007535</v>
      </c>
      <c r="J68" s="84">
        <v>7.6808263376050991</v>
      </c>
      <c r="K68" s="84">
        <v>0.68226395548774332</v>
      </c>
      <c r="L68" s="84">
        <v>0.66655178615942734</v>
      </c>
      <c r="M68" s="84">
        <v>621.36813728068512</v>
      </c>
      <c r="N68" s="84">
        <v>15.656118490902486</v>
      </c>
      <c r="O68" s="49">
        <v>4.6771395355166141E-13</v>
      </c>
      <c r="P68" s="91">
        <v>9.105633337028692E-7</v>
      </c>
      <c r="Q68" s="102">
        <v>3.5639718614808254E-6</v>
      </c>
      <c r="S68" s="85">
        <v>370</v>
      </c>
      <c r="T68" s="266">
        <v>9.3182529546911733E-15</v>
      </c>
      <c r="U68" s="266">
        <v>6.8167632576680437E-15</v>
      </c>
      <c r="V68" s="266">
        <v>4.3024309794187111E-15</v>
      </c>
      <c r="Z68" s="284">
        <v>41409</v>
      </c>
      <c r="AA68" s="266">
        <v>1.6810880999829495E-3</v>
      </c>
      <c r="AB68" s="266">
        <v>0.74443687922278867</v>
      </c>
    </row>
    <row r="69" spans="2:28" ht="15" x14ac:dyDescent="0.3">
      <c r="G69" s="33">
        <v>41</v>
      </c>
      <c r="H69" s="95">
        <v>6889.0835767468197</v>
      </c>
      <c r="I69" s="95">
        <v>491.08357674681974</v>
      </c>
      <c r="J69" s="84">
        <v>7.6787376779758327</v>
      </c>
      <c r="K69" s="84">
        <v>0.69938738011121149</v>
      </c>
      <c r="L69" s="84">
        <v>0.68334636109547808</v>
      </c>
      <c r="M69" s="84">
        <v>637.0242557715876</v>
      </c>
      <c r="N69" s="84">
        <v>15.664889911204114</v>
      </c>
      <c r="O69" s="49">
        <v>4.524299267099012E-13</v>
      </c>
      <c r="P69" s="91">
        <v>8.8032883441056084E-7</v>
      </c>
      <c r="Q69" s="102">
        <v>3.4475635691750179E-6</v>
      </c>
      <c r="S69" s="85">
        <v>380</v>
      </c>
      <c r="T69" s="266">
        <v>7.8602087533344182E-15</v>
      </c>
      <c r="U69" s="266">
        <v>5.6991392844605003E-15</v>
      </c>
      <c r="V69" s="266">
        <v>3.530277575873007E-15</v>
      </c>
      <c r="Z69" s="284">
        <v>41439</v>
      </c>
      <c r="AA69" s="266">
        <v>1.6750648189989457E-3</v>
      </c>
      <c r="AB69" s="266">
        <v>0.74176958742620802</v>
      </c>
    </row>
    <row r="70" spans="2:28" ht="15" x14ac:dyDescent="0.3">
      <c r="G70" s="33">
        <v>42</v>
      </c>
      <c r="H70" s="95">
        <v>6891.0327239883545</v>
      </c>
      <c r="I70" s="95">
        <v>493.03272398835452</v>
      </c>
      <c r="J70" s="84">
        <v>7.6766060708005162</v>
      </c>
      <c r="K70" s="84">
        <v>0.71651560080376508</v>
      </c>
      <c r="L70" s="84">
        <v>0.70015034527786502</v>
      </c>
      <c r="M70" s="84">
        <v>652.68914568279172</v>
      </c>
      <c r="N70" s="84">
        <v>15.67384369183867</v>
      </c>
      <c r="O70" s="49">
        <v>4.3808394818906015E-13</v>
      </c>
      <c r="P70" s="91">
        <v>8.5194153217698429E-7</v>
      </c>
      <c r="Q70" s="102">
        <v>3.338299602481899E-6</v>
      </c>
      <c r="S70" s="85">
        <v>390</v>
      </c>
      <c r="T70" s="266">
        <v>6.6463834810572581E-15</v>
      </c>
      <c r="U70" s="266">
        <v>4.7770671256044756E-15</v>
      </c>
      <c r="V70" s="266">
        <v>2.9038132146594633E-15</v>
      </c>
      <c r="Z70" s="284">
        <v>41469</v>
      </c>
      <c r="AA70" s="266">
        <v>1.6690415380149451E-3</v>
      </c>
      <c r="AB70" s="266">
        <v>0.73910229562962881</v>
      </c>
    </row>
    <row r="71" spans="2:28" ht="15" x14ac:dyDescent="0.3">
      <c r="G71" s="33">
        <v>43</v>
      </c>
      <c r="H71" s="95">
        <v>6893.0211598177284</v>
      </c>
      <c r="I71" s="95">
        <v>495.0211598177284</v>
      </c>
      <c r="J71" s="84">
        <v>7.6744321298748668</v>
      </c>
      <c r="K71" s="84">
        <v>0.73364871589236103</v>
      </c>
      <c r="L71" s="84">
        <v>0.71696393432750671</v>
      </c>
      <c r="M71" s="84">
        <v>668.36298937463039</v>
      </c>
      <c r="N71" s="84">
        <v>15.682977560378276</v>
      </c>
      <c r="O71" s="49">
        <v>4.2344880052530184E-13</v>
      </c>
      <c r="P71" s="91">
        <v>8.2301423377048315E-7</v>
      </c>
      <c r="Q71" s="102">
        <v>3.2268284400236022E-6</v>
      </c>
      <c r="S71" s="85">
        <v>400</v>
      </c>
      <c r="T71" s="266">
        <v>5.6321397696470385E-15</v>
      </c>
      <c r="U71" s="266">
        <v>4.0136462362543416E-15</v>
      </c>
      <c r="V71" s="266">
        <v>2.3940932328073899E-15</v>
      </c>
      <c r="Z71" s="284">
        <v>41499</v>
      </c>
      <c r="AA71" s="266">
        <v>1.6630182570309409E-3</v>
      </c>
      <c r="AB71" s="266">
        <v>0.73643500383304816</v>
      </c>
    </row>
    <row r="72" spans="2:28" ht="15" x14ac:dyDescent="0.3">
      <c r="G72" s="33">
        <v>44</v>
      </c>
      <c r="H72" s="95">
        <v>6895.0483450834963</v>
      </c>
      <c r="I72" s="95">
        <v>497.04834508349632</v>
      </c>
      <c r="J72" s="84">
        <v>7.6722164817013248</v>
      </c>
      <c r="K72" s="84">
        <v>0.75078682237807981</v>
      </c>
      <c r="L72" s="84">
        <v>0.73378732142765069</v>
      </c>
      <c r="M72" s="84">
        <v>684.04596693500866</v>
      </c>
      <c r="N72" s="84">
        <v>15.692289191949158</v>
      </c>
      <c r="O72" s="49">
        <v>4.0852845194374841E-13</v>
      </c>
      <c r="P72" s="91">
        <v>7.9355666807097729E-7</v>
      </c>
      <c r="Q72" s="102">
        <v>3.1131801813923453E-6</v>
      </c>
      <c r="S72" s="85">
        <v>410</v>
      </c>
      <c r="T72" s="266">
        <v>4.7847115750955966E-15</v>
      </c>
      <c r="U72" s="266">
        <v>3.3811020713484071E-15</v>
      </c>
      <c r="V72" s="266">
        <v>1.978567644806052E-15</v>
      </c>
      <c r="Z72" s="284">
        <v>41529</v>
      </c>
      <c r="AA72" s="266">
        <v>1.6569949760469212E-3</v>
      </c>
      <c r="AB72" s="266">
        <v>0.73376771203646052</v>
      </c>
    </row>
    <row r="73" spans="2:28" ht="15" x14ac:dyDescent="0.3">
      <c r="G73" s="33">
        <v>45</v>
      </c>
      <c r="H73" s="95">
        <v>6897.1137291069899</v>
      </c>
      <c r="I73" s="95">
        <v>499.11372910698992</v>
      </c>
      <c r="J73" s="84">
        <v>7.6699597653395095</v>
      </c>
      <c r="K73" s="84">
        <v>0.76793001590736121</v>
      </c>
      <c r="L73" s="84">
        <v>0.75062069726761438</v>
      </c>
      <c r="M73" s="84">
        <v>699.73825612695782</v>
      </c>
      <c r="N73" s="84">
        <v>15.701776209419336</v>
      </c>
      <c r="O73" s="49">
        <v>3.933269555113923E-13</v>
      </c>
      <c r="P73" s="91">
        <v>7.6357872929068859E-7</v>
      </c>
      <c r="Q73" s="102">
        <v>2.9973855813987954E-6</v>
      </c>
      <c r="S73" s="85">
        <v>420</v>
      </c>
      <c r="T73" s="266">
        <v>4.0699498313906875E-15</v>
      </c>
      <c r="U73" s="266">
        <v>2.8527728132941288E-15</v>
      </c>
      <c r="V73" s="266">
        <v>1.6381749754130762E-15</v>
      </c>
      <c r="Z73" s="284">
        <v>41559</v>
      </c>
      <c r="AA73" s="266">
        <v>1.6481246130798889E-3</v>
      </c>
      <c r="AB73" s="266">
        <v>0.72983964584836603</v>
      </c>
    </row>
    <row r="74" spans="2:28" ht="15" x14ac:dyDescent="0.3">
      <c r="G74" s="33">
        <v>46</v>
      </c>
      <c r="H74" s="95">
        <v>6899.2167497725932</v>
      </c>
      <c r="I74" s="95">
        <v>501.21674977259318</v>
      </c>
      <c r="J74" s="84">
        <v>7.6676626322531378</v>
      </c>
      <c r="K74" s="84">
        <v>0.78507839074345931</v>
      </c>
      <c r="L74" s="84">
        <v>0.76746424998672713</v>
      </c>
      <c r="M74" s="84">
        <v>715.44003233637716</v>
      </c>
      <c r="N74" s="84">
        <v>15.711436183599744</v>
      </c>
      <c r="O74" s="49">
        <v>3.793483784675314E-13</v>
      </c>
      <c r="P74" s="91">
        <v>7.3600059305791234E-7</v>
      </c>
      <c r="Q74" s="102">
        <v>2.8909065872302388E-6</v>
      </c>
      <c r="S74" s="85">
        <v>430</v>
      </c>
      <c r="T74" s="266">
        <v>3.4679925725674935E-15</v>
      </c>
      <c r="U74" s="266">
        <v>2.4117414805051082E-15</v>
      </c>
      <c r="V74" s="266">
        <v>1.3591024679194838E-15</v>
      </c>
      <c r="Z74" s="284">
        <v>41589</v>
      </c>
      <c r="AA74" s="266">
        <v>1.6307581959412922E-3</v>
      </c>
      <c r="AB74" s="266">
        <v>0.72214926877766461</v>
      </c>
    </row>
    <row r="75" spans="2:28" ht="15" x14ac:dyDescent="0.3">
      <c r="G75" s="33">
        <v>47</v>
      </c>
      <c r="H75" s="95">
        <v>6901.3568336211365</v>
      </c>
      <c r="I75" s="95">
        <v>503.3568336211365</v>
      </c>
      <c r="J75" s="84">
        <v>7.6653257461533286</v>
      </c>
      <c r="K75" s="84">
        <v>0.80223203973812629</v>
      </c>
      <c r="L75" s="84">
        <v>0.78431816511848673</v>
      </c>
      <c r="M75" s="84">
        <v>731.1514685199769</v>
      </c>
      <c r="N75" s="84">
        <v>15.721266633457049</v>
      </c>
      <c r="O75" s="49">
        <v>3.6623523775651559E-13</v>
      </c>
      <c r="P75" s="91">
        <v>7.1012581184051049E-7</v>
      </c>
      <c r="Q75" s="102">
        <v>2.7910193078112042E-6</v>
      </c>
      <c r="S75" s="85">
        <v>440</v>
      </c>
      <c r="T75" s="266">
        <v>2.9600047376002602E-15</v>
      </c>
      <c r="U75" s="266">
        <v>2.0426920187128501E-15</v>
      </c>
      <c r="V75" s="266">
        <v>1.1296739609293808E-15</v>
      </c>
      <c r="Z75" s="284">
        <v>41619</v>
      </c>
      <c r="AA75" s="266">
        <v>1.6066582039539876E-3</v>
      </c>
      <c r="AB75" s="266">
        <v>0.71147706020959167</v>
      </c>
    </row>
    <row r="76" spans="2:28" ht="15" x14ac:dyDescent="0.3">
      <c r="G76" s="33">
        <v>48</v>
      </c>
      <c r="H76" s="95">
        <v>6903.5333959463987</v>
      </c>
      <c r="I76" s="95">
        <v>505.53339594639874</v>
      </c>
      <c r="J76" s="84">
        <v>7.6629497828383792</v>
      </c>
      <c r="K76" s="84">
        <v>0.81939105430353332</v>
      </c>
      <c r="L76" s="84">
        <v>0.80118262553494646</v>
      </c>
      <c r="M76" s="84">
        <v>746.87273515343395</v>
      </c>
      <c r="N76" s="84">
        <v>15.731265026339997</v>
      </c>
      <c r="O76" s="49">
        <v>3.528985789817267E-13</v>
      </c>
      <c r="P76" s="91">
        <v>6.8384205964346289E-7</v>
      </c>
      <c r="Q76" s="102">
        <v>2.6894251691023798E-6</v>
      </c>
      <c r="S76" s="85">
        <v>450</v>
      </c>
      <c r="T76" s="266">
        <v>2.5301419072235593E-15</v>
      </c>
      <c r="U76" s="266">
        <v>1.7330993554513284E-15</v>
      </c>
      <c r="V76" s="266">
        <v>9.4075392943339753E-16</v>
      </c>
      <c r="Z76" s="284">
        <v>41649</v>
      </c>
      <c r="AA76" s="266">
        <v>1.5825582119666814E-3</v>
      </c>
      <c r="AB76" s="266">
        <v>0.70080485164151818</v>
      </c>
    </row>
    <row r="77" spans="2:28" ht="15" x14ac:dyDescent="0.3">
      <c r="G77" s="33">
        <v>49</v>
      </c>
      <c r="H77" s="95">
        <v>6905.745840894815</v>
      </c>
      <c r="I77" s="95">
        <v>507.74584089481505</v>
      </c>
      <c r="J77" s="84">
        <v>7.6605354300299675</v>
      </c>
      <c r="K77" s="84">
        <v>0.83655552438443315</v>
      </c>
      <c r="L77" s="84">
        <v>0.81805781139134259</v>
      </c>
      <c r="M77" s="84">
        <v>762.60400017977395</v>
      </c>
      <c r="N77" s="84">
        <v>15.741428778220097</v>
      </c>
      <c r="O77" s="49">
        <v>3.393420531737746E-13</v>
      </c>
      <c r="P77" s="91">
        <v>6.5715811337316494E-7</v>
      </c>
      <c r="Q77" s="102">
        <v>2.586151909423291E-6</v>
      </c>
      <c r="S77" s="85">
        <v>460</v>
      </c>
      <c r="T77" s="266">
        <v>2.1660152105335119E-15</v>
      </c>
      <c r="U77" s="266">
        <v>1.4729455818162386E-15</v>
      </c>
      <c r="V77" s="266">
        <v>7.8477486866909545E-16</v>
      </c>
      <c r="Z77" s="284">
        <v>41679</v>
      </c>
      <c r="AA77" s="266">
        <v>1.5583712039350986E-3</v>
      </c>
      <c r="AB77" s="266">
        <v>0.69009410972564211</v>
      </c>
    </row>
    <row r="78" spans="2:28" ht="15" x14ac:dyDescent="0.3">
      <c r="G78" s="33">
        <v>50</v>
      </c>
      <c r="H78" s="95">
        <v>6907.993561568439</v>
      </c>
      <c r="I78" s="95">
        <v>509.99356156843896</v>
      </c>
      <c r="J78" s="84">
        <v>7.6580833872057896</v>
      </c>
      <c r="K78" s="84">
        <v>0.85372553843057719</v>
      </c>
      <c r="L78" s="84">
        <v>0.83494390007098207</v>
      </c>
      <c r="M78" s="84">
        <v>778.34542895799405</v>
      </c>
      <c r="N78" s="84">
        <v>15.751755253944339</v>
      </c>
      <c r="O78" s="49">
        <v>3.2556937903656645E-13</v>
      </c>
      <c r="P78" s="91">
        <v>6.3008287052855504E-7</v>
      </c>
      <c r="Q78" s="102">
        <v>2.4812277915671243E-6</v>
      </c>
      <c r="S78" s="85">
        <v>470</v>
      </c>
      <c r="T78" s="266">
        <v>1.8577147205869759E-15</v>
      </c>
      <c r="U78" s="266">
        <v>1.2542424979588279E-15</v>
      </c>
      <c r="V78" s="266">
        <v>6.5573863458966151E-16</v>
      </c>
      <c r="Z78" s="284">
        <v>41709</v>
      </c>
      <c r="AA78" s="266">
        <v>1.5339909770474304E-3</v>
      </c>
      <c r="AB78" s="266">
        <v>0.67929780463063638</v>
      </c>
    </row>
    <row r="79" spans="2:28" ht="15" x14ac:dyDescent="0.3">
      <c r="G79" s="33">
        <v>51</v>
      </c>
      <c r="H79" s="95">
        <v>6910.2759401312132</v>
      </c>
      <c r="I79" s="95">
        <v>512.27594013121325</v>
      </c>
      <c r="J79" s="84">
        <v>7.6555943654286471</v>
      </c>
      <c r="K79" s="84">
        <v>0.87090118336939004</v>
      </c>
      <c r="L79" s="84">
        <v>0.85184106613039967</v>
      </c>
      <c r="M79" s="84">
        <v>794.09718421193838</v>
      </c>
      <c r="N79" s="84">
        <v>15.762241767506112</v>
      </c>
      <c r="O79" s="49">
        <v>3.1391402621148398E-13</v>
      </c>
      <c r="P79" s="91">
        <v>6.0713111299747444E-7</v>
      </c>
      <c r="Q79" s="102">
        <v>2.3924368469103163E-6</v>
      </c>
      <c r="S79" s="85">
        <v>480</v>
      </c>
      <c r="T79" s="266">
        <v>1.5948726225193383E-15</v>
      </c>
      <c r="U79" s="266">
        <v>1.0694424859192389E-15</v>
      </c>
      <c r="V79" s="266">
        <v>5.4891529489074228E-16</v>
      </c>
      <c r="Z79" s="284">
        <v>41739</v>
      </c>
      <c r="AA79" s="266">
        <v>1.5095667016652998E-3</v>
      </c>
      <c r="AB79" s="266">
        <v>0.66848199352416571</v>
      </c>
    </row>
    <row r="80" spans="2:28" ht="15" x14ac:dyDescent="0.3">
      <c r="G80" s="33">
        <v>52</v>
      </c>
      <c r="H80" s="95">
        <v>6912.5923479185849</v>
      </c>
      <c r="I80" s="95">
        <v>514.59234791858489</v>
      </c>
      <c r="J80" s="84">
        <v>7.6530690871719909</v>
      </c>
      <c r="K80" s="84">
        <v>0.88808254457891467</v>
      </c>
      <c r="L80" s="84">
        <v>0.86874948124480711</v>
      </c>
      <c r="M80" s="84">
        <v>809.8594259794445</v>
      </c>
      <c r="N80" s="84">
        <v>15.772885582327262</v>
      </c>
      <c r="O80" s="49">
        <v>3.0209158611436512E-13</v>
      </c>
      <c r="P80" s="91">
        <v>5.8388031961601721E-7</v>
      </c>
      <c r="Q80" s="102">
        <v>2.302369368769028E-6</v>
      </c>
      <c r="S80" s="85">
        <v>490</v>
      </c>
      <c r="T80" s="266">
        <v>1.3710474053285587E-15</v>
      </c>
      <c r="U80" s="266">
        <v>9.1335190943204893E-16</v>
      </c>
      <c r="V80" s="266">
        <v>4.6040519322866806E-16</v>
      </c>
      <c r="Z80" s="284">
        <v>41769</v>
      </c>
      <c r="AA80" s="266">
        <v>1.4851424262831707E-3</v>
      </c>
      <c r="AB80" s="266">
        <v>0.65766618241769581</v>
      </c>
    </row>
    <row r="81" spans="7:28" ht="15" x14ac:dyDescent="0.3">
      <c r="G81" s="33">
        <v>53</v>
      </c>
      <c r="H81" s="95">
        <v>6914.942145550559</v>
      </c>
      <c r="I81" s="95">
        <v>516.94214555055896</v>
      </c>
      <c r="J81" s="84">
        <v>7.6505082861419043</v>
      </c>
      <c r="K81" s="84">
        <v>0.90526970586103239</v>
      </c>
      <c r="L81" s="84">
        <v>0.88566931415384376</v>
      </c>
      <c r="M81" s="84">
        <v>825.63231156177176</v>
      </c>
      <c r="N81" s="84">
        <v>15.783683911559706</v>
      </c>
      <c r="O81" s="49">
        <v>2.9009873153331281E-13</v>
      </c>
      <c r="P81" s="91">
        <v>5.603254511095409E-7</v>
      </c>
      <c r="Q81" s="102">
        <v>2.2109999519787737E-6</v>
      </c>
      <c r="S81" s="85">
        <v>500</v>
      </c>
      <c r="T81" s="266">
        <v>1.1801998975725142E-15</v>
      </c>
      <c r="U81" s="266">
        <v>7.8122938678121675E-16</v>
      </c>
      <c r="V81" s="266">
        <v>3.8680388587158518E-16</v>
      </c>
      <c r="Z81" s="284">
        <v>41799</v>
      </c>
      <c r="AA81" s="266">
        <v>1.4604504295746565E-3</v>
      </c>
      <c r="AB81" s="266">
        <v>0.64673181617499131</v>
      </c>
    </row>
    <row r="82" spans="7:28" ht="15" x14ac:dyDescent="0.3">
      <c r="G82" s="33">
        <v>54</v>
      </c>
      <c r="H82" s="95">
        <v>6917.3246830481958</v>
      </c>
      <c r="I82" s="95">
        <v>519.32468304819577</v>
      </c>
      <c r="J82" s="84">
        <v>7.6479127070955846</v>
      </c>
      <c r="K82" s="84">
        <v>0.92246274941496975</v>
      </c>
      <c r="L82" s="84">
        <v>0.90260073060765134</v>
      </c>
      <c r="M82" s="84">
        <v>841.41599547333146</v>
      </c>
      <c r="N82" s="84">
        <v>15.794633918400336</v>
      </c>
      <c r="O82" s="49">
        <v>2.779387798190634E-13</v>
      </c>
      <c r="P82" s="91">
        <v>5.3647431143938284E-7</v>
      </c>
      <c r="Q82" s="102">
        <v>2.1183538389527354E-6</v>
      </c>
      <c r="S82" s="85">
        <v>510</v>
      </c>
      <c r="T82" s="266">
        <v>1.0171409278090826E-15</v>
      </c>
      <c r="U82" s="266">
        <v>6.691835362507021E-16</v>
      </c>
      <c r="V82" s="266">
        <v>3.2552992821828398E-16</v>
      </c>
      <c r="Z82" s="284">
        <v>41829</v>
      </c>
      <c r="AA82" s="266">
        <v>1.4346090428107592E-3</v>
      </c>
      <c r="AB82" s="266">
        <v>0.63528846509928039</v>
      </c>
    </row>
    <row r="83" spans="7:28" ht="15" x14ac:dyDescent="0.3">
      <c r="G83" s="33">
        <v>55</v>
      </c>
      <c r="H83" s="95">
        <v>6919.7392999536532</v>
      </c>
      <c r="I83" s="95">
        <v>521.73929995365324</v>
      </c>
      <c r="J83" s="84">
        <v>7.6452831056562598</v>
      </c>
      <c r="K83" s="84">
        <v>0.93966175581109823</v>
      </c>
      <c r="L83" s="84">
        <v>0.91954389331328634</v>
      </c>
      <c r="M83" s="84">
        <v>857.2106293917318</v>
      </c>
      <c r="N83" s="84">
        <v>15.805732716424131</v>
      </c>
      <c r="O83" s="49">
        <v>2.6709102585749777E-13</v>
      </c>
      <c r="P83" s="91">
        <v>5.1518164331688727E-7</v>
      </c>
      <c r="Q83" s="102">
        <v>2.0357058386687182E-6</v>
      </c>
      <c r="S83" s="85">
        <v>520</v>
      </c>
      <c r="T83" s="266">
        <v>8.7810909877691657E-16</v>
      </c>
      <c r="U83" s="266">
        <v>5.7427655790532547E-16</v>
      </c>
      <c r="V83" s="266">
        <v>2.7449210939566033E-16</v>
      </c>
      <c r="Z83" s="284">
        <v>41859</v>
      </c>
      <c r="AA83" s="266">
        <v>1.4075008443570987E-3</v>
      </c>
      <c r="AB83" s="266">
        <v>0.62328413132379312</v>
      </c>
    </row>
    <row r="84" spans="7:28" ht="15" x14ac:dyDescent="0.3">
      <c r="G84" s="33">
        <v>56</v>
      </c>
      <c r="H84" s="95">
        <v>6922.1853254537891</v>
      </c>
      <c r="I84" s="95">
        <v>524.18532545378912</v>
      </c>
      <c r="J84" s="84">
        <v>7.6426202481246035</v>
      </c>
      <c r="K84" s="84">
        <v>0.95686680396503843</v>
      </c>
      <c r="L84" s="84">
        <v>0.93649896188148996</v>
      </c>
      <c r="M84" s="84">
        <v>873.01636210815593</v>
      </c>
      <c r="N84" s="84">
        <v>15.816977369931806</v>
      </c>
      <c r="O84" s="49">
        <v>2.5668267793283E-13</v>
      </c>
      <c r="P84" s="91">
        <v>4.9476054886506749E-7</v>
      </c>
      <c r="Q84" s="102">
        <v>1.9564041012334528E-6</v>
      </c>
      <c r="S84" s="85">
        <v>530</v>
      </c>
      <c r="T84" s="266">
        <v>7.5876523903389405E-16</v>
      </c>
      <c r="U84" s="266">
        <v>4.934670700290464E-16</v>
      </c>
      <c r="V84" s="266">
        <v>2.3194002674529714E-16</v>
      </c>
      <c r="Z84" s="284">
        <v>41889</v>
      </c>
      <c r="AA84" s="266">
        <v>1.3803926459033638E-3</v>
      </c>
      <c r="AB84" s="266">
        <v>0.61127979754827289</v>
      </c>
    </row>
    <row r="85" spans="7:28" ht="15" x14ac:dyDescent="0.3">
      <c r="G85" s="33">
        <v>57</v>
      </c>
      <c r="H85" s="95">
        <v>6924.662078507391</v>
      </c>
      <c r="I85" s="95">
        <v>526.66207850739102</v>
      </c>
      <c r="J85" s="84">
        <v>7.639924911286645</v>
      </c>
      <c r="K85" s="84">
        <v>0.9740779711120725</v>
      </c>
      <c r="L85" s="84">
        <v>0.95346609277383065</v>
      </c>
      <c r="M85" s="84">
        <v>888.83333947808774</v>
      </c>
      <c r="N85" s="84">
        <v>15.828364894321112</v>
      </c>
      <c r="O85" s="49">
        <v>2.4614357786868927E-13</v>
      </c>
      <c r="P85" s="91">
        <v>4.7411165240849388E-7</v>
      </c>
      <c r="Q85" s="102">
        <v>1.8761030587427945E-6</v>
      </c>
      <c r="S85" s="85">
        <v>540</v>
      </c>
      <c r="T85" s="266">
        <v>6.5628859307899385E-16</v>
      </c>
      <c r="U85" s="266">
        <v>4.2455825448915291E-16</v>
      </c>
      <c r="V85" s="266">
        <v>1.9632002218481247E-16</v>
      </c>
      <c r="Z85" s="284">
        <v>41919</v>
      </c>
      <c r="AA85" s="266">
        <v>1.3529187276628378E-3</v>
      </c>
      <c r="AB85" s="266">
        <v>0.59911351194122664</v>
      </c>
    </row>
    <row r="86" spans="7:28" ht="15" x14ac:dyDescent="0.3">
      <c r="G86" s="33">
        <v>58</v>
      </c>
      <c r="H86" s="95">
        <v>6927.1688679760809</v>
      </c>
      <c r="I86" s="95">
        <v>529.16886797608095</v>
      </c>
      <c r="J86" s="84">
        <v>7.6371978822181745</v>
      </c>
      <c r="K86" s="84">
        <v>0.99129533278188231</v>
      </c>
      <c r="L86" s="84">
        <v>0.97044543925024496</v>
      </c>
      <c r="M86" s="84">
        <v>904.66170437240885</v>
      </c>
      <c r="N86" s="84">
        <v>15.839892256468488</v>
      </c>
      <c r="O86" s="49">
        <v>2.3547666660281383E-13</v>
      </c>
      <c r="P86" s="91">
        <v>4.5324174832895227E-7</v>
      </c>
      <c r="Q86" s="102">
        <v>1.7948251149160026E-6</v>
      </c>
      <c r="S86" s="85">
        <v>550</v>
      </c>
      <c r="T86" s="266">
        <v>5.684550130493145E-16</v>
      </c>
      <c r="U86" s="266">
        <v>3.658775240563279E-16</v>
      </c>
      <c r="V86" s="266">
        <v>1.6651964995385539E-16</v>
      </c>
      <c r="Z86" s="284">
        <v>41949</v>
      </c>
      <c r="AA86" s="266">
        <v>1.3240308762312962E-3</v>
      </c>
      <c r="AB86" s="266">
        <v>0.58632109376435271</v>
      </c>
    </row>
    <row r="87" spans="7:28" ht="15" x14ac:dyDescent="0.3">
      <c r="G87" s="33">
        <v>59</v>
      </c>
      <c r="H87" s="95">
        <v>6929.7049927589496</v>
      </c>
      <c r="I87" s="95">
        <v>531.70499275894963</v>
      </c>
      <c r="J87" s="84">
        <v>7.6344399580856601</v>
      </c>
      <c r="K87" s="84">
        <v>1.0085189627736135</v>
      </c>
      <c r="L87" s="84">
        <v>0.98743715131698817</v>
      </c>
      <c r="M87" s="84">
        <v>920.50159662887734</v>
      </c>
      <c r="N87" s="84">
        <v>15.851556375134692</v>
      </c>
      <c r="O87" s="49">
        <v>2.2586684176035923E-13</v>
      </c>
      <c r="P87" s="91">
        <v>4.3443097897713356E-7</v>
      </c>
      <c r="Q87" s="102">
        <v>1.7216017885902467E-6</v>
      </c>
      <c r="S87" s="85">
        <v>560</v>
      </c>
      <c r="T87" s="266">
        <v>4.9294655091573743E-16</v>
      </c>
      <c r="U87" s="266">
        <v>3.1579076605711948E-16</v>
      </c>
      <c r="V87" s="266">
        <v>1.4158686839941865E-16</v>
      </c>
      <c r="Z87" s="284">
        <v>41979</v>
      </c>
      <c r="AA87" s="266">
        <v>1.2947228595107875E-3</v>
      </c>
      <c r="AB87" s="266">
        <v>0.57334261363362904</v>
      </c>
    </row>
    <row r="88" spans="7:28" ht="15" x14ac:dyDescent="0.3">
      <c r="G88" s="33">
        <v>60</v>
      </c>
      <c r="H88" s="95">
        <v>6932.2697419309479</v>
      </c>
      <c r="I88" s="95">
        <v>534.26974193094793</v>
      </c>
      <c r="J88" s="84">
        <v>7.6316519459437062</v>
      </c>
      <c r="K88" s="84">
        <v>1.0257489331312812</v>
      </c>
      <c r="L88" s="84">
        <v>1.0044413756750197</v>
      </c>
      <c r="M88" s="84">
        <v>936.35315300401203</v>
      </c>
      <c r="N88" s="84">
        <v>15.863354121388397</v>
      </c>
      <c r="O88" s="49">
        <v>2.1673120404005135E-13</v>
      </c>
      <c r="P88" s="91">
        <v>4.16555136847214E-7</v>
      </c>
      <c r="Q88" s="102">
        <v>1.6519904117226901E-6</v>
      </c>
      <c r="S88" s="85">
        <v>570</v>
      </c>
      <c r="T88" s="266">
        <v>4.2793566645347893E-16</v>
      </c>
      <c r="U88" s="266">
        <v>2.7294962416560466E-16</v>
      </c>
      <c r="V88" s="266">
        <v>1.2065886988638562E-16</v>
      </c>
      <c r="Z88" s="284">
        <v>42009</v>
      </c>
      <c r="AA88" s="266">
        <v>1.2654148427902777E-3</v>
      </c>
      <c r="AB88" s="266">
        <v>0.56036413350290482</v>
      </c>
    </row>
    <row r="89" spans="7:28" ht="15" x14ac:dyDescent="0.3">
      <c r="G89" s="33">
        <v>61</v>
      </c>
      <c r="H89" s="95">
        <v>6934.8623948851136</v>
      </c>
      <c r="I89" s="95">
        <v>536.86239488511364</v>
      </c>
      <c r="J89" s="84">
        <v>7.6288346625290382</v>
      </c>
      <c r="K89" s="84">
        <v>1.042985314119524</v>
      </c>
      <c r="L89" s="84">
        <v>1.021458255668843</v>
      </c>
      <c r="M89" s="84">
        <v>952.21650712540043</v>
      </c>
      <c r="N89" s="84">
        <v>15.875282319047528</v>
      </c>
      <c r="O89" s="49">
        <v>2.0749617303493768E-13</v>
      </c>
      <c r="P89" s="91">
        <v>3.9851111265768069E-7</v>
      </c>
      <c r="Q89" s="102">
        <v>1.5816191051796089E-6</v>
      </c>
      <c r="S89" s="85">
        <v>580</v>
      </c>
      <c r="T89" s="266">
        <v>3.7199014031791852E-16</v>
      </c>
      <c r="U89" s="266">
        <v>2.3630123295709489E-16</v>
      </c>
      <c r="V89" s="266">
        <v>1.0306614443618251E-16</v>
      </c>
      <c r="Z89" s="284">
        <v>42039</v>
      </c>
      <c r="AA89" s="266">
        <v>1.2357557811583813E-3</v>
      </c>
      <c r="AB89" s="266">
        <v>0.54723020002128098</v>
      </c>
    </row>
    <row r="90" spans="7:28" ht="15" x14ac:dyDescent="0.3">
      <c r="G90" s="33">
        <v>62</v>
      </c>
      <c r="H90" s="95">
        <v>6937.4822214786473</v>
      </c>
      <c r="I90" s="95">
        <v>539.48222147864726</v>
      </c>
      <c r="J90" s="84">
        <v>7.6259889340510503</v>
      </c>
      <c r="K90" s="84">
        <v>1.0602281741997162</v>
      </c>
      <c r="L90" s="84">
        <v>1.0384879312358191</v>
      </c>
      <c r="M90" s="84">
        <v>968.09178944444795</v>
      </c>
      <c r="N90" s="84">
        <v>15.887337745141849</v>
      </c>
      <c r="O90" s="49">
        <v>1.9816434951400301E-13</v>
      </c>
      <c r="P90" s="91">
        <v>3.8030480044351601E-7</v>
      </c>
      <c r="Q90" s="102">
        <v>1.5105077026862277E-6</v>
      </c>
      <c r="S90" s="85">
        <v>590</v>
      </c>
      <c r="T90" s="266">
        <v>3.2377880596639916E-16</v>
      </c>
      <c r="U90" s="266">
        <v>2.049162415541238E-16</v>
      </c>
      <c r="V90" s="266">
        <v>8.8280160664161148E-17</v>
      </c>
      <c r="Z90" s="284">
        <v>42069</v>
      </c>
      <c r="AA90" s="266">
        <v>1.203581277580296E-3</v>
      </c>
      <c r="AB90" s="266">
        <v>0.53298235243110703</v>
      </c>
    </row>
    <row r="91" spans="7:28" ht="15" x14ac:dyDescent="0.3">
      <c r="G91" s="33">
        <v>63</v>
      </c>
      <c r="H91" s="95">
        <v>6940.1284821828986</v>
      </c>
      <c r="I91" s="95">
        <v>542.12848218289855</v>
      </c>
      <c r="J91" s="84">
        <v>7.6231155959789358</v>
      </c>
      <c r="K91" s="84">
        <v>1.0774775800064464</v>
      </c>
      <c r="L91" s="84">
        <v>1.0555305388559757</v>
      </c>
      <c r="M91" s="84">
        <v>983.9791271895898</v>
      </c>
      <c r="N91" s="84">
        <v>15.899517130395907</v>
      </c>
      <c r="O91" s="49">
        <v>1.8997706605107878E-13</v>
      </c>
      <c r="P91" s="91">
        <v>3.6431757875323927E-7</v>
      </c>
      <c r="Q91" s="102">
        <v>1.4481183960728719E-6</v>
      </c>
      <c r="S91" s="85">
        <v>600</v>
      </c>
      <c r="T91" s="266">
        <v>2.8211757240636559E-16</v>
      </c>
      <c r="U91" s="266">
        <v>1.7794998089249612E-16</v>
      </c>
      <c r="V91" s="266">
        <v>7.5797291437909738E-17</v>
      </c>
      <c r="Z91" s="284">
        <v>42099</v>
      </c>
      <c r="AA91" s="266">
        <v>1.1674347236249828E-3</v>
      </c>
      <c r="AB91" s="266">
        <v>0.51697556026987268</v>
      </c>
    </row>
    <row r="92" spans="7:28" ht="15" x14ac:dyDescent="0.3">
      <c r="G92" s="33">
        <v>64</v>
      </c>
      <c r="H92" s="95">
        <v>6942.8004282372967</v>
      </c>
      <c r="I92" s="95">
        <v>544.80042823729673</v>
      </c>
      <c r="J92" s="84">
        <v>7.6202154928253956</v>
      </c>
      <c r="K92" s="84">
        <v>1.0947335963243772</v>
      </c>
      <c r="L92" s="84">
        <v>1.0725862115023357</v>
      </c>
      <c r="M92" s="84">
        <v>999.87864431998571</v>
      </c>
      <c r="N92" s="84">
        <v>15.911817159736529</v>
      </c>
      <c r="O92" s="49">
        <v>1.8201456735086851E-13</v>
      </c>
      <c r="P92" s="91">
        <v>3.4878242549438458E-7</v>
      </c>
      <c r="Q92" s="102">
        <v>1.387440545749019E-6</v>
      </c>
      <c r="S92" s="85">
        <v>610</v>
      </c>
      <c r="T92" s="266">
        <v>2.4616766952542605E-16</v>
      </c>
      <c r="U92" s="266">
        <v>1.5480327280925048E-16</v>
      </c>
      <c r="V92" s="266">
        <v>6.5258796694436352E-17</v>
      </c>
      <c r="Z92" s="284">
        <v>42129</v>
      </c>
      <c r="AA92" s="266">
        <v>1.1312881696696729E-3</v>
      </c>
      <c r="AB92" s="266">
        <v>0.50096876810863966</v>
      </c>
    </row>
    <row r="93" spans="7:28" ht="15" x14ac:dyDescent="0.3">
      <c r="G93" s="33">
        <v>65</v>
      </c>
      <c r="H93" s="95">
        <v>6945.4973018072706</v>
      </c>
      <c r="I93" s="95">
        <v>547.49730180727056</v>
      </c>
      <c r="J93" s="84">
        <v>7.617289477926982</v>
      </c>
      <c r="K93" s="84">
        <v>1.1119962860654908</v>
      </c>
      <c r="L93" s="84">
        <v>1.089655078591788</v>
      </c>
      <c r="M93" s="84">
        <v>1015.7904614797222</v>
      </c>
      <c r="N93" s="84">
        <v>15.924234472810554</v>
      </c>
      <c r="O93" s="49">
        <v>1.7397778372636349E-13</v>
      </c>
      <c r="P93" s="91">
        <v>3.3312609552119858E-7</v>
      </c>
      <c r="Q93" s="102">
        <v>1.3261945135228629E-6</v>
      </c>
      <c r="S93" s="85">
        <v>620</v>
      </c>
      <c r="T93" s="266">
        <v>2.150917309471396E-16</v>
      </c>
      <c r="U93" s="266">
        <v>1.3490829187105552E-16</v>
      </c>
      <c r="V93" s="266">
        <v>5.6364346957872031E-17</v>
      </c>
      <c r="Z93" s="284">
        <v>42159</v>
      </c>
      <c r="AA93" s="266">
        <v>1.0949200077373193E-3</v>
      </c>
      <c r="AB93" s="266">
        <v>0.48486384120310455</v>
      </c>
    </row>
    <row r="94" spans="7:28" ht="15" x14ac:dyDescent="0.3">
      <c r="G94" s="33">
        <v>66</v>
      </c>
      <c r="H94" s="95">
        <v>6948.2183361461884</v>
      </c>
      <c r="I94" s="95">
        <v>550.21833614618845</v>
      </c>
      <c r="J94" s="84">
        <v>7.6143384132210512</v>
      </c>
      <c r="K94" s="84">
        <v>1.1292657102467303</v>
      </c>
      <c r="L94" s="84">
        <v>1.1067372659365162</v>
      </c>
      <c r="M94" s="84">
        <v>1031.7146959525328</v>
      </c>
      <c r="N94" s="84">
        <v>15.936765664539735</v>
      </c>
      <c r="O94" s="49">
        <v>1.6597527721001999E-13</v>
      </c>
      <c r="P94" s="91">
        <v>3.1755700120920953E-7</v>
      </c>
      <c r="Q94" s="102">
        <v>1.2652078783512834E-6</v>
      </c>
      <c r="S94" s="85">
        <v>630</v>
      </c>
      <c r="T94" s="266">
        <v>1.8817005073514717E-16</v>
      </c>
      <c r="U94" s="266">
        <v>1.177649580951966E-16</v>
      </c>
      <c r="V94" s="266">
        <v>4.8833440406373196E-17</v>
      </c>
      <c r="Z94" s="284">
        <v>42189</v>
      </c>
      <c r="AA94" s="266">
        <v>1.05652873080362E-3</v>
      </c>
      <c r="AB94" s="266">
        <v>0.46786301751623721</v>
      </c>
    </row>
    <row r="95" spans="7:28" ht="15" x14ac:dyDescent="0.3">
      <c r="G95" s="33">
        <v>67</v>
      </c>
      <c r="H95" s="95">
        <v>6950.9627557613603</v>
      </c>
      <c r="I95" s="95">
        <v>552.96275576136031</v>
      </c>
      <c r="J95" s="84">
        <v>7.6113631690193948</v>
      </c>
      <c r="K95" s="84">
        <v>1.146541927968052</v>
      </c>
      <c r="L95" s="84">
        <v>1.1238328956960202</v>
      </c>
      <c r="M95" s="84">
        <v>1047.6514616170725</v>
      </c>
      <c r="N95" s="84">
        <v>15.949407285685083</v>
      </c>
      <c r="O95" s="49">
        <v>1.5913267573414082E-13</v>
      </c>
      <c r="P95" s="91">
        <v>3.0422730757757598E-7</v>
      </c>
      <c r="Q95" s="102">
        <v>1.2130613089955368E-6</v>
      </c>
      <c r="S95" s="85">
        <v>640</v>
      </c>
      <c r="T95" s="266">
        <v>1.648553494371793E-16</v>
      </c>
      <c r="U95" s="266">
        <v>1.029907114946378E-16</v>
      </c>
      <c r="V95" s="266">
        <v>4.2447970878924385E-17</v>
      </c>
      <c r="Z95" s="284">
        <v>42219</v>
      </c>
      <c r="AA95" s="266">
        <v>1.0173671023305513E-3</v>
      </c>
      <c r="AB95" s="266">
        <v>0.45052105876578907</v>
      </c>
    </row>
    <row r="96" spans="7:28" ht="15" x14ac:dyDescent="0.3">
      <c r="G96" s="33">
        <v>68</v>
      </c>
      <c r="H96" s="95">
        <v>6953.7297765841286</v>
      </c>
      <c r="I96" s="95">
        <v>555.72977658412856</v>
      </c>
      <c r="J96" s="84">
        <v>7.6083646237785381</v>
      </c>
      <c r="K96" s="84">
        <v>1.163824996390894</v>
      </c>
      <c r="L96" s="84">
        <v>1.1409420863297446</v>
      </c>
      <c r="M96" s="84">
        <v>1063.6008689027576</v>
      </c>
      <c r="N96" s="84">
        <v>15.962155843438268</v>
      </c>
      <c r="O96" s="49">
        <v>1.5223372316107499E-13</v>
      </c>
      <c r="P96" s="91">
        <v>2.9080873285147024E-7</v>
      </c>
      <c r="Q96" s="102">
        <v>1.1604835786019934E-6</v>
      </c>
      <c r="S96" s="85">
        <v>650</v>
      </c>
      <c r="T96" s="266">
        <v>1.4460116644693805E-16</v>
      </c>
      <c r="U96" s="266">
        <v>9.0221281174627378E-17</v>
      </c>
      <c r="V96" s="266">
        <v>3.7024487522560856E-17</v>
      </c>
      <c r="Z96" s="284">
        <v>42249</v>
      </c>
      <c r="AA96" s="266">
        <v>9.7825634712953111E-4</v>
      </c>
      <c r="AB96" s="266">
        <v>0.43320162824564601</v>
      </c>
    </row>
    <row r="97" spans="7:28" ht="15" x14ac:dyDescent="0.3">
      <c r="G97" s="33">
        <v>69</v>
      </c>
      <c r="H97" s="95">
        <v>6956.5186061440872</v>
      </c>
      <c r="I97" s="95">
        <v>558.51860614408724</v>
      </c>
      <c r="J97" s="84">
        <v>7.605343663866754</v>
      </c>
      <c r="K97" s="84">
        <v>1.1811149707170703</v>
      </c>
      <c r="L97" s="84">
        <v>1.1580649525503419</v>
      </c>
      <c r="M97" s="84">
        <v>1079.5630247461959</v>
      </c>
      <c r="N97" s="84">
        <v>15.975007802042228</v>
      </c>
      <c r="O97" s="49">
        <v>1.4528039533997439E-13</v>
      </c>
      <c r="P97" s="91">
        <v>2.7730559977520605E-7</v>
      </c>
      <c r="Q97" s="102">
        <v>1.1074897799897291E-6</v>
      </c>
      <c r="S97" s="85">
        <v>660</v>
      </c>
      <c r="T97" s="266">
        <v>1.2707659599428049E-16</v>
      </c>
      <c r="U97" s="266">
        <v>7.9213112596585606E-17</v>
      </c>
      <c r="V97" s="266">
        <v>3.2407950071440906E-17</v>
      </c>
      <c r="Z97" s="284">
        <v>42279</v>
      </c>
      <c r="AA97" s="266">
        <v>9.4024663488549655E-4</v>
      </c>
      <c r="AB97" s="266">
        <v>0.4163697729946379</v>
      </c>
    </row>
    <row r="98" spans="7:28" ht="15" x14ac:dyDescent="0.3">
      <c r="G98" s="33">
        <v>70</v>
      </c>
      <c r="H98" s="95">
        <v>6959.3284437474504</v>
      </c>
      <c r="I98" s="95">
        <v>561.32844374745036</v>
      </c>
      <c r="J98" s="84">
        <v>7.6023011833278096</v>
      </c>
      <c r="K98" s="84">
        <v>1.1984119041681092</v>
      </c>
      <c r="L98" s="84">
        <v>1.1752016052775995</v>
      </c>
      <c r="M98" s="84">
        <v>1095.5380325482381</v>
      </c>
      <c r="N98" s="84">
        <v>15.987959583420661</v>
      </c>
      <c r="O98" s="49">
        <v>1.3880670152228973E-13</v>
      </c>
      <c r="P98" s="91">
        <v>2.6473692279916545E-7</v>
      </c>
      <c r="Q98" s="102">
        <v>1.0581508054880532E-6</v>
      </c>
      <c r="S98" s="85">
        <v>670</v>
      </c>
      <c r="T98" s="266">
        <v>1.1180994351691689E-16</v>
      </c>
      <c r="U98" s="266">
        <v>6.9671709410822365E-17</v>
      </c>
      <c r="V98" s="266">
        <v>2.8477494828955263E-17</v>
      </c>
      <c r="Z98" s="284">
        <v>42309</v>
      </c>
      <c r="AA98" s="266">
        <v>9.083526166896301E-4</v>
      </c>
      <c r="AB98" s="266">
        <v>0.40224613285237143</v>
      </c>
    </row>
    <row r="99" spans="7:28" ht="15" x14ac:dyDescent="0.3">
      <c r="G99" s="33">
        <v>71</v>
      </c>
      <c r="H99" s="95">
        <v>6962.1584806595974</v>
      </c>
      <c r="I99" s="95">
        <v>564.15848065959744</v>
      </c>
      <c r="J99" s="84">
        <v>7.5992380836414704</v>
      </c>
      <c r="K99" s="84">
        <v>1.215715847965033</v>
      </c>
      <c r="L99" s="84">
        <v>1.192352151593044</v>
      </c>
      <c r="M99" s="84">
        <v>1111.5259921316588</v>
      </c>
      <c r="N99" s="84">
        <v>16.00100756784741</v>
      </c>
      <c r="O99" s="49">
        <v>1.3288400069336547E-13</v>
      </c>
      <c r="P99" s="91">
        <v>2.5323675334592707E-7</v>
      </c>
      <c r="Q99" s="102">
        <v>1.0130108016863218E-6</v>
      </c>
      <c r="S99" s="85">
        <v>680</v>
      </c>
      <c r="T99" s="266">
        <v>9.855413346474515E-17</v>
      </c>
      <c r="U99" s="266">
        <v>6.1412389804066485E-17</v>
      </c>
      <c r="V99" s="266">
        <v>2.511237299581103E-17</v>
      </c>
      <c r="Z99" s="284">
        <v>42339</v>
      </c>
      <c r="AA99" s="266">
        <v>8.7645859849376474E-4</v>
      </c>
      <c r="AB99" s="266">
        <v>0.38812249271010546</v>
      </c>
    </row>
    <row r="100" spans="7:28" ht="15" x14ac:dyDescent="0.3">
      <c r="G100" s="33">
        <v>72</v>
      </c>
      <c r="H100" s="95">
        <v>6965.007900291821</v>
      </c>
      <c r="I100" s="95">
        <v>567.00790029182099</v>
      </c>
      <c r="J100" s="84">
        <v>7.5961552734808153</v>
      </c>
      <c r="K100" s="84">
        <v>1.233026851308602</v>
      </c>
      <c r="L100" s="84">
        <v>1.2095166946952618</v>
      </c>
      <c r="M100" s="84">
        <v>1127.5269996995062</v>
      </c>
      <c r="N100" s="84">
        <v>16.014148094627672</v>
      </c>
      <c r="O100" s="49">
        <v>1.2692073571074732E-13</v>
      </c>
      <c r="P100" s="91">
        <v>2.4167636931587075E-7</v>
      </c>
      <c r="Q100" s="102">
        <v>9.6756029229907126E-7</v>
      </c>
      <c r="S100" s="85">
        <v>690</v>
      </c>
      <c r="T100" s="266">
        <v>8.7014429847581595E-17</v>
      </c>
      <c r="U100" s="266">
        <v>5.425272651242983E-17</v>
      </c>
      <c r="V100" s="266">
        <v>2.2239939966994581E-17</v>
      </c>
      <c r="Z100" s="284">
        <v>42369</v>
      </c>
      <c r="AA100" s="266">
        <v>8.4456458029789894E-4</v>
      </c>
      <c r="AB100" s="266">
        <v>0.37399885256783927</v>
      </c>
    </row>
    <row r="101" spans="7:28" ht="15" x14ac:dyDescent="0.3">
      <c r="G101" s="33">
        <v>73</v>
      </c>
      <c r="H101" s="95">
        <v>6967.8758783923049</v>
      </c>
      <c r="I101" s="95">
        <v>569.87587839230491</v>
      </c>
      <c r="J101" s="84">
        <v>7.5930536684663545</v>
      </c>
      <c r="K101" s="84">
        <v>1.2503449613600264</v>
      </c>
      <c r="L101" s="84">
        <v>1.226695333855953</v>
      </c>
      <c r="M101" s="84">
        <v>1143.5411477941338</v>
      </c>
      <c r="N101" s="84">
        <v>16.027377462811728</v>
      </c>
      <c r="O101" s="49">
        <v>1.2091863156851343E-13</v>
      </c>
      <c r="P101" s="91">
        <v>2.3005946344169522E-7</v>
      </c>
      <c r="Q101" s="102">
        <v>9.2181246486799618E-7</v>
      </c>
      <c r="S101" s="85">
        <v>700</v>
      </c>
      <c r="T101" s="266">
        <v>7.6934692939291585E-17</v>
      </c>
      <c r="U101" s="266">
        <v>4.8018939542394455E-17</v>
      </c>
      <c r="V101" s="266">
        <v>1.9768470316023561E-17</v>
      </c>
    </row>
    <row r="102" spans="7:28" ht="15" x14ac:dyDescent="0.3">
      <c r="G102" s="33">
        <v>74</v>
      </c>
      <c r="H102" s="95">
        <v>6970.7615832413239</v>
      </c>
      <c r="I102" s="95">
        <v>572.76158324132393</v>
      </c>
      <c r="J102" s="84">
        <v>7.5899341909170346</v>
      </c>
      <c r="K102" s="84">
        <v>1.2676702232221571</v>
      </c>
      <c r="L102" s="84">
        <v>1.2438881643767474</v>
      </c>
      <c r="M102" s="84">
        <v>1159.5685252569456</v>
      </c>
      <c r="N102" s="84">
        <v>16.040691931928222</v>
      </c>
      <c r="O102" s="49">
        <v>1.1580049230913622E-13</v>
      </c>
      <c r="P102" s="91">
        <v>2.2014071174376663E-7</v>
      </c>
      <c r="Q102" s="102">
        <v>8.8280233468929343E-7</v>
      </c>
      <c r="S102" s="85">
        <v>710</v>
      </c>
      <c r="T102" s="266">
        <v>6.8196443453821979E-17</v>
      </c>
      <c r="U102" s="266">
        <v>4.2624994351059344E-17</v>
      </c>
      <c r="V102" s="266">
        <v>1.7644821549513241E-17</v>
      </c>
    </row>
    <row r="103" spans="7:28" ht="15" x14ac:dyDescent="0.3">
      <c r="G103" s="33">
        <v>75</v>
      </c>
      <c r="H103" s="95">
        <v>6973.6641758507212</v>
      </c>
      <c r="I103" s="95">
        <v>575.66417585072122</v>
      </c>
      <c r="J103" s="84">
        <v>7.5867977695981255</v>
      </c>
      <c r="K103" s="84">
        <v>1.2850026799211689</v>
      </c>
      <c r="L103" s="84">
        <v>1.2610952775468101</v>
      </c>
      <c r="M103" s="84">
        <v>1175.6092171888738</v>
      </c>
      <c r="N103" s="84">
        <v>16.054087722744043</v>
      </c>
      <c r="O103" s="49">
        <v>1.1069404082204471E-13</v>
      </c>
      <c r="P103" s="91">
        <v>2.1025929165837963E-7</v>
      </c>
      <c r="Q103" s="102">
        <v>8.438802782014128E-7</v>
      </c>
      <c r="S103" s="85">
        <v>720</v>
      </c>
      <c r="T103" s="266">
        <v>6.0524863516392002E-17</v>
      </c>
      <c r="U103" s="266">
        <v>3.7906634765307981E-17</v>
      </c>
      <c r="V103" s="266">
        <v>1.5812427772289832E-17</v>
      </c>
    </row>
    <row r="104" spans="7:28" ht="15" x14ac:dyDescent="0.3">
      <c r="G104" s="33">
        <v>76</v>
      </c>
      <c r="H104" s="95">
        <v>6976.5828101676398</v>
      </c>
      <c r="I104" s="95">
        <v>578.58281016763976</v>
      </c>
      <c r="J104" s="84">
        <v>7.5836453394660426</v>
      </c>
      <c r="K104" s="84">
        <v>1.3023423723887435</v>
      </c>
      <c r="L104" s="84">
        <v>1.2783167606012613</v>
      </c>
      <c r="M104" s="84">
        <v>1191.6633049116178</v>
      </c>
      <c r="N104" s="84">
        <v>16.067561018053539</v>
      </c>
      <c r="O104" s="49">
        <v>1.055593675993358E-13</v>
      </c>
      <c r="P104" s="91">
        <v>2.0033957509986804E-7</v>
      </c>
      <c r="Q104" s="102">
        <v>8.0474208681201225E-7</v>
      </c>
      <c r="S104" s="85">
        <v>730</v>
      </c>
      <c r="T104" s="266">
        <v>5.383114630256001E-17</v>
      </c>
      <c r="U104" s="266">
        <v>3.3800510605325707E-17</v>
      </c>
      <c r="V104" s="266">
        <v>1.423362945304476E-17</v>
      </c>
    </row>
    <row r="105" spans="7:28" ht="15" x14ac:dyDescent="0.3">
      <c r="G105" s="33">
        <v>77</v>
      </c>
      <c r="H105" s="95">
        <v>6979.5166332825283</v>
      </c>
      <c r="I105" s="95">
        <v>581.51663328252835</v>
      </c>
      <c r="J105" s="84">
        <v>7.5804778414101603</v>
      </c>
      <c r="K105" s="84">
        <v>1.3196893394447657</v>
      </c>
      <c r="L105" s="84">
        <v>1.2955526966804416</v>
      </c>
      <c r="M105" s="84">
        <v>1207.7308659296714</v>
      </c>
      <c r="N105" s="84">
        <v>16.081107963484783</v>
      </c>
      <c r="O105" s="49">
        <v>1.0082365292582534E-13</v>
      </c>
      <c r="P105" s="91">
        <v>1.9119191946263349E-7</v>
      </c>
      <c r="Q105" s="102">
        <v>7.6864447465612422E-7</v>
      </c>
      <c r="S105" s="85">
        <v>740</v>
      </c>
      <c r="T105" s="266">
        <v>4.7972561185446804E-17</v>
      </c>
      <c r="U105" s="266">
        <v>3.0212308784014104E-17</v>
      </c>
      <c r="V105" s="266">
        <v>1.2862054303760484E-17</v>
      </c>
    </row>
    <row r="106" spans="7:28" ht="15" x14ac:dyDescent="0.3">
      <c r="G106" s="33">
        <v>78</v>
      </c>
      <c r="H106" s="95">
        <v>6982.4647856414385</v>
      </c>
      <c r="I106" s="95">
        <v>584.46478564143854</v>
      </c>
      <c r="J106" s="84">
        <v>7.5772962219916238</v>
      </c>
      <c r="K106" s="84">
        <v>1.3370436177805392</v>
      </c>
      <c r="L106" s="84">
        <v>1.3128031647900438</v>
      </c>
      <c r="M106" s="84">
        <v>1223.8119738931562</v>
      </c>
      <c r="N106" s="84">
        <v>16.094724668342224</v>
      </c>
      <c r="O106" s="49">
        <v>9.6464519632196083E-14</v>
      </c>
      <c r="P106" s="91">
        <v>1.8277217377009793E-7</v>
      </c>
      <c r="Q106" s="102">
        <v>7.3541695346603167E-7</v>
      </c>
      <c r="S106" s="85">
        <v>750</v>
      </c>
      <c r="T106" s="266">
        <v>4.2840874532790768E-17</v>
      </c>
      <c r="U106" s="266">
        <v>2.7071481486157376E-17</v>
      </c>
      <c r="V106" s="266">
        <v>1.1664427895812029E-17</v>
      </c>
    </row>
    <row r="107" spans="7:28" ht="15" x14ac:dyDescent="0.3">
      <c r="G107" s="33">
        <v>79</v>
      </c>
      <c r="H107" s="95">
        <v>6985.4264012625936</v>
      </c>
      <c r="I107" s="95">
        <v>587.42640126259357</v>
      </c>
      <c r="J107" s="84">
        <v>7.5741014331792407</v>
      </c>
      <c r="K107" s="84">
        <v>1.3544052419425394</v>
      </c>
      <c r="L107" s="84">
        <v>1.3300682397621477</v>
      </c>
      <c r="M107" s="84">
        <v>1239.9066985614984</v>
      </c>
      <c r="N107" s="84">
        <v>16.108407206465017</v>
      </c>
      <c r="O107" s="49">
        <v>9.2085479580859756E-14</v>
      </c>
      <c r="P107" s="91">
        <v>1.7432807238110463E-7</v>
      </c>
      <c r="Q107" s="102">
        <v>7.0203689435823524E-7</v>
      </c>
      <c r="S107" s="85">
        <v>760</v>
      </c>
      <c r="T107" s="266">
        <v>3.83429228991278E-17</v>
      </c>
      <c r="U107" s="266">
        <v>2.4324048533021224E-17</v>
      </c>
      <c r="V107" s="266">
        <v>1.0624767267123228E-17</v>
      </c>
    </row>
    <row r="108" spans="7:28" ht="15" x14ac:dyDescent="0.3">
      <c r="G108" s="33">
        <v>80</v>
      </c>
      <c r="H108" s="95">
        <v>6988.4006079572555</v>
      </c>
      <c r="I108" s="95">
        <v>590.40060795725549</v>
      </c>
      <c r="J108" s="84">
        <v>7.5708944320824694</v>
      </c>
      <c r="K108" s="84">
        <v>1.3717742443167067</v>
      </c>
      <c r="L108" s="84">
        <v>1.3473479922171767</v>
      </c>
      <c r="M108" s="84">
        <v>1256.0151057679634</v>
      </c>
      <c r="N108" s="84">
        <v>16.122151617121972</v>
      </c>
      <c r="O108" s="49">
        <v>8.7780086990019543E-14</v>
      </c>
      <c r="P108" s="91">
        <v>1.660367896748529E-7</v>
      </c>
      <c r="Q108" s="102">
        <v>6.6921757428954264E-7</v>
      </c>
      <c r="S108" s="85">
        <v>770</v>
      </c>
      <c r="T108" s="266">
        <v>3.4390191905006074E-17</v>
      </c>
      <c r="U108" s="266">
        <v>2.1913191563463889E-17</v>
      </c>
      <c r="V108" s="266">
        <v>9.7175107457780887E-18</v>
      </c>
    </row>
    <row r="109" spans="7:28" ht="15" x14ac:dyDescent="0.3">
      <c r="G109" s="33">
        <v>81</v>
      </c>
      <c r="H109" s="95">
        <v>6991.3865275548469</v>
      </c>
      <c r="I109" s="95">
        <v>593.38652755484691</v>
      </c>
      <c r="J109" s="84">
        <v>7.5676761806815644</v>
      </c>
      <c r="K109" s="84">
        <v>1.3891506551132959</v>
      </c>
      <c r="L109" s="84">
        <v>1.364642488526812</v>
      </c>
      <c r="M109" s="84">
        <v>1272.1372573850854</v>
      </c>
      <c r="N109" s="84">
        <v>16.135953905924225</v>
      </c>
      <c r="O109" s="49">
        <v>8.4052802604336059E-14</v>
      </c>
      <c r="P109" s="91">
        <v>1.5885146322101722E-7</v>
      </c>
      <c r="Q109" s="102">
        <v>6.4080497210573777E-7</v>
      </c>
      <c r="S109" s="85">
        <v>780</v>
      </c>
      <c r="T109" s="266">
        <v>3.0918523791996193E-17</v>
      </c>
      <c r="U109" s="266">
        <v>1.9792722215263269E-17</v>
      </c>
      <c r="V109" s="266">
        <v>8.9146349589660813E-18</v>
      </c>
    </row>
    <row r="110" spans="7:28" ht="15" x14ac:dyDescent="0.3">
      <c r="G110" s="33">
        <v>82</v>
      </c>
      <c r="H110" s="95">
        <v>6994.3832761323583</v>
      </c>
      <c r="I110" s="95">
        <v>596.38327613235833</v>
      </c>
      <c r="J110" s="84">
        <v>7.5644476455549432</v>
      </c>
      <c r="K110" s="84">
        <v>1.4065345023522897</v>
      </c>
      <c r="L110" s="84">
        <v>1.3819517907778889</v>
      </c>
      <c r="M110" s="84">
        <v>1288.2732112910096</v>
      </c>
      <c r="N110" s="84">
        <v>16.149810045769755</v>
      </c>
      <c r="O110" s="49">
        <v>8.0312000544633047E-14</v>
      </c>
      <c r="P110" s="91">
        <v>1.5165223908861194E-7</v>
      </c>
      <c r="Q110" s="102">
        <v>6.122887135741854E-7</v>
      </c>
      <c r="S110" s="85">
        <v>790</v>
      </c>
      <c r="T110" s="266">
        <v>2.7864322296049186E-17</v>
      </c>
      <c r="U110" s="266">
        <v>1.7928993218049206E-17</v>
      </c>
      <c r="V110" s="266">
        <v>8.2113314022145521E-18</v>
      </c>
    </row>
    <row r="111" spans="7:28" ht="15" x14ac:dyDescent="0.3">
      <c r="G111" s="33">
        <v>83</v>
      </c>
      <c r="H111" s="95">
        <v>6997.389964248011</v>
      </c>
      <c r="I111" s="95">
        <v>599.38996424801098</v>
      </c>
      <c r="J111" s="84">
        <v>7.56120979760379</v>
      </c>
      <c r="K111" s="84">
        <v>1.4239258118493876</v>
      </c>
      <c r="L111" s="84">
        <v>1.3992759567373041</v>
      </c>
      <c r="M111" s="84">
        <v>1304.4230213367794</v>
      </c>
      <c r="N111" s="84">
        <v>16.163715977813808</v>
      </c>
      <c r="O111" s="49">
        <v>7.6558791089451425E-14</v>
      </c>
      <c r="P111" s="91">
        <v>1.4444136493279285E-7</v>
      </c>
      <c r="Q111" s="102">
        <v>5.8367729955535476E-7</v>
      </c>
      <c r="S111" s="85">
        <v>800</v>
      </c>
      <c r="T111" s="266">
        <v>2.5163698708126257E-17</v>
      </c>
      <c r="U111" s="266">
        <v>1.6281825482778647E-17</v>
      </c>
      <c r="V111" s="266">
        <v>7.5906554125528121E-18</v>
      </c>
    </row>
    <row r="112" spans="7:28" ht="15" x14ac:dyDescent="0.3">
      <c r="G112" s="33">
        <v>84</v>
      </c>
      <c r="H112" s="95">
        <v>7000.405697179147</v>
      </c>
      <c r="I112" s="95">
        <v>602.40569717914696</v>
      </c>
      <c r="J112" s="84">
        <v>7.5579636117739923</v>
      </c>
      <c r="K112" s="84">
        <v>1.4413246072025827</v>
      </c>
      <c r="L112" s="84">
        <v>1.4166150398179651</v>
      </c>
      <c r="M112" s="84">
        <v>1320.5867373145932</v>
      </c>
      <c r="N112" s="84">
        <v>16.177667612465939</v>
      </c>
      <c r="O112" s="49">
        <v>7.3262048730226836E-14</v>
      </c>
      <c r="P112" s="91">
        <v>1.3810283453069635E-7</v>
      </c>
      <c r="Q112" s="102">
        <v>5.5854543834424732E-7</v>
      </c>
      <c r="S112" s="85">
        <v>810</v>
      </c>
      <c r="T112" s="266">
        <v>2.2787015660014775E-17</v>
      </c>
      <c r="U112" s="266">
        <v>1.4829318464605968E-17</v>
      </c>
      <c r="V112" s="266">
        <v>7.0387006261156366E-18</v>
      </c>
    </row>
    <row r="113" spans="7:22" ht="15" x14ac:dyDescent="0.3">
      <c r="G113" s="33">
        <v>85</v>
      </c>
      <c r="H113" s="95">
        <v>7003.4295751643513</v>
      </c>
      <c r="I113" s="95">
        <v>605.42957516435126</v>
      </c>
      <c r="J113" s="84">
        <v>7.554710066775435</v>
      </c>
      <c r="K113" s="84">
        <v>1.4587309097793331</v>
      </c>
      <c r="L113" s="84">
        <v>1.4339690890458092</v>
      </c>
      <c r="M113" s="84">
        <v>1336.7644049270591</v>
      </c>
      <c r="N113" s="84">
        <v>16.191660830413412</v>
      </c>
      <c r="O113" s="49">
        <v>7.0075336505028799E-14</v>
      </c>
      <c r="P113" s="91">
        <v>1.3198200913904912E-7</v>
      </c>
      <c r="Q113" s="102">
        <v>5.3425198192400166E-7</v>
      </c>
      <c r="S113" s="85">
        <v>820</v>
      </c>
      <c r="T113" s="266">
        <v>2.0685244069080847E-17</v>
      </c>
      <c r="U113" s="266">
        <v>1.3543157801525135E-17</v>
      </c>
      <c r="V113" s="266">
        <v>6.5471776879831081E-18</v>
      </c>
    </row>
    <row r="114" spans="7:22" ht="15" x14ac:dyDescent="0.3">
      <c r="G114" s="33">
        <v>86</v>
      </c>
      <c r="H114" s="95">
        <v>7006.4606936497548</v>
      </c>
      <c r="I114" s="95">
        <v>608.46069364975483</v>
      </c>
      <c r="J114" s="84">
        <v>7.5514501447987481</v>
      </c>
      <c r="K114" s="84">
        <v>1.4761447387043407</v>
      </c>
      <c r="L114" s="84">
        <v>1.4513381490279185</v>
      </c>
      <c r="M114" s="84">
        <v>1352.9560657574725</v>
      </c>
      <c r="N114" s="84">
        <v>16.205691483673263</v>
      </c>
      <c r="O114" s="49">
        <v>6.6880993882501742E-14</v>
      </c>
      <c r="P114" s="91">
        <v>1.2585700050087217E-7</v>
      </c>
      <c r="Q114" s="102">
        <v>5.0989993029441144E-7</v>
      </c>
      <c r="S114" s="85">
        <v>830</v>
      </c>
      <c r="T114" s="266">
        <v>1.8823039012101616E-17</v>
      </c>
      <c r="U114" s="266">
        <v>1.2401974767363408E-17</v>
      </c>
      <c r="V114" s="266">
        <v>6.1083738414462467E-18</v>
      </c>
    </row>
    <row r="115" spans="7:22" ht="15" x14ac:dyDescent="0.3">
      <c r="G115" s="33">
        <v>87</v>
      </c>
      <c r="H115" s="95">
        <v>7009.4981435395239</v>
      </c>
      <c r="I115" s="95">
        <v>611.49814353952388</v>
      </c>
      <c r="J115" s="84">
        <v>7.5481848312295021</v>
      </c>
      <c r="K115" s="84">
        <v>1.493566110847949</v>
      </c>
      <c r="L115" s="84">
        <v>1.468722259921766</v>
      </c>
      <c r="M115" s="84">
        <v>1369.1617572411458</v>
      </c>
      <c r="N115" s="84">
        <v>16.219755396669598</v>
      </c>
      <c r="O115" s="49">
        <v>6.3926280453390976E-14</v>
      </c>
      <c r="P115" s="91">
        <v>1.2019279317058038E-7</v>
      </c>
      <c r="Q115" s="102">
        <v>4.8737442641732844E-7</v>
      </c>
      <c r="S115" s="85">
        <v>840</v>
      </c>
      <c r="T115" s="266">
        <v>1.7175786516463621E-17</v>
      </c>
      <c r="U115" s="266">
        <v>1.1389391362768993E-17</v>
      </c>
      <c r="V115" s="266">
        <v>5.7140954793488111E-18</v>
      </c>
    </row>
    <row r="116" spans="7:22" ht="15" x14ac:dyDescent="0.3">
      <c r="G116" s="33">
        <v>88</v>
      </c>
      <c r="H116" s="95">
        <v>7012.5410114504593</v>
      </c>
      <c r="I116" s="95">
        <v>614.54101145045934</v>
      </c>
      <c r="J116" s="84">
        <v>7.5449151143600197</v>
      </c>
      <c r="K116" s="84">
        <v>1.5109950408151669</v>
      </c>
      <c r="L116" s="84">
        <v>1.486121457405617</v>
      </c>
      <c r="M116" s="84">
        <v>1385.3815126378154</v>
      </c>
      <c r="N116" s="84">
        <v>16.233848367343398</v>
      </c>
      <c r="O116" s="49">
        <v>6.1219816884508988E-14</v>
      </c>
      <c r="P116" s="91">
        <v>1.1500445974939196E-7</v>
      </c>
      <c r="Q116" s="102">
        <v>4.667412402849691E-7</v>
      </c>
      <c r="S116" s="85">
        <v>850</v>
      </c>
      <c r="T116" s="266">
        <v>1.5712118263344812E-17</v>
      </c>
      <c r="U116" s="266">
        <v>1.0487516316075311E-17</v>
      </c>
      <c r="V116" s="266">
        <v>5.3595340972181458E-18</v>
      </c>
    </row>
    <row r="117" spans="7:22" ht="15" x14ac:dyDescent="0.3">
      <c r="G117" s="33">
        <v>89</v>
      </c>
      <c r="H117" s="95">
        <v>7015.5883799707126</v>
      </c>
      <c r="I117" s="95">
        <v>617.58837997071259</v>
      </c>
      <c r="J117" s="84">
        <v>7.5416419850987477</v>
      </c>
      <c r="K117" s="84">
        <v>1.5284315409353315</v>
      </c>
      <c r="L117" s="84">
        <v>1.5035357726501175</v>
      </c>
      <c r="M117" s="84">
        <v>1401.6153610051588</v>
      </c>
      <c r="N117" s="84">
        <v>16.247966168278708</v>
      </c>
      <c r="O117" s="49">
        <v>5.8509350271290892E-14</v>
      </c>
      <c r="P117" s="91">
        <v>1.0981737008777726E-7</v>
      </c>
      <c r="Q117" s="102">
        <v>4.4607722846888677E-7</v>
      </c>
      <c r="S117" s="85">
        <v>860</v>
      </c>
      <c r="T117" s="266">
        <v>1.4407967071330086E-17</v>
      </c>
      <c r="U117" s="266">
        <v>9.6815167189182313E-18</v>
      </c>
      <c r="V117" s="266">
        <v>5.0388811905816012E-18</v>
      </c>
    </row>
    <row r="118" spans="7:22" ht="15" x14ac:dyDescent="0.3">
      <c r="G118" s="33">
        <v>90</v>
      </c>
      <c r="H118" s="95">
        <v>7018.6393279225404</v>
      </c>
      <c r="I118" s="95">
        <v>620.63932792254036</v>
      </c>
      <c r="J118" s="84">
        <v>7.5383664366773742</v>
      </c>
      <c r="K118" s="84">
        <v>1.5458756212524194</v>
      </c>
      <c r="L118" s="84">
        <v>1.5209652322910967</v>
      </c>
      <c r="M118" s="84">
        <v>1417.8633271734375</v>
      </c>
      <c r="N118" s="84">
        <v>16.262104547869967</v>
      </c>
      <c r="O118" s="49">
        <v>5.5882875073830499E-14</v>
      </c>
      <c r="P118" s="91">
        <v>1.0479659465183709E-7</v>
      </c>
      <c r="Q118" s="102">
        <v>4.2605329462223137E-7</v>
      </c>
      <c r="S118" s="85">
        <v>870</v>
      </c>
      <c r="T118" s="266">
        <v>1.3248090292010469E-17</v>
      </c>
      <c r="U118" s="266">
        <v>8.9616405717298876E-18</v>
      </c>
      <c r="V118" s="266">
        <v>4.7477708063083178E-18</v>
      </c>
    </row>
    <row r="119" spans="7:22" ht="15" x14ac:dyDescent="0.3">
      <c r="G119" s="33">
        <v>91</v>
      </c>
      <c r="H119" s="95">
        <v>7021.6929306290831</v>
      </c>
      <c r="I119" s="95">
        <v>623.69293062908309</v>
      </c>
      <c r="J119" s="84">
        <v>7.535089464355659</v>
      </c>
      <c r="K119" s="84">
        <v>1.5633272895160149</v>
      </c>
      <c r="L119" s="84">
        <v>1.5384098584036159</v>
      </c>
      <c r="M119" s="84">
        <v>1434.1254317213075</v>
      </c>
      <c r="N119" s="84">
        <v>16.276259231504127</v>
      </c>
      <c r="O119" s="49">
        <v>5.3583235410992772E-14</v>
      </c>
      <c r="P119" s="91">
        <v>1.0039676040111609E-7</v>
      </c>
      <c r="Q119" s="102">
        <v>4.0852092457294343E-7</v>
      </c>
      <c r="S119" s="85">
        <v>880</v>
      </c>
      <c r="T119" s="266">
        <v>1.2208979232968812E-17</v>
      </c>
      <c r="U119" s="266">
        <v>8.3148613298807251E-18</v>
      </c>
      <c r="V119" s="266">
        <v>4.4832986921619711E-18</v>
      </c>
    </row>
    <row r="120" spans="7:22" ht="15" x14ac:dyDescent="0.3">
      <c r="G120" s="33">
        <v>92</v>
      </c>
      <c r="H120" s="95">
        <v>7024.7482601850907</v>
      </c>
      <c r="I120" s="95">
        <v>626.74826018509066</v>
      </c>
      <c r="J120" s="84">
        <v>7.5318120651241411</v>
      </c>
      <c r="K120" s="84">
        <v>1.5807865511729475</v>
      </c>
      <c r="L120" s="84">
        <v>1.5558696684772892</v>
      </c>
      <c r="M120" s="84">
        <v>1450.4016909528116</v>
      </c>
      <c r="N120" s="84">
        <v>16.290425922777786</v>
      </c>
      <c r="O120" s="49">
        <v>5.1282295273960235E-14</v>
      </c>
      <c r="P120" s="91">
        <v>9.6002014118393289E-8</v>
      </c>
      <c r="Q120" s="102">
        <v>3.9097842485828824E-7</v>
      </c>
      <c r="S120" s="85">
        <v>890</v>
      </c>
      <c r="T120" s="266">
        <v>1.1282227476601851E-17</v>
      </c>
      <c r="U120" s="266">
        <v>7.7347691753460618E-18</v>
      </c>
      <c r="V120" s="266">
        <v>4.2411754932226424E-18</v>
      </c>
    </row>
    <row r="121" spans="7:22" ht="15" x14ac:dyDescent="0.3">
      <c r="G121" s="33">
        <v>93</v>
      </c>
      <c r="H121" s="95">
        <v>7027.8043857315579</v>
      </c>
      <c r="I121" s="95">
        <v>629.80438573155789</v>
      </c>
      <c r="J121" s="84">
        <v>7.5285352374047312</v>
      </c>
      <c r="K121" s="84">
        <v>1.5982534093596068</v>
      </c>
      <c r="L121" s="84">
        <v>1.5733446753929086</v>
      </c>
      <c r="M121" s="84">
        <v>1466.6921168755894</v>
      </c>
      <c r="N121" s="84">
        <v>16.304600304739097</v>
      </c>
      <c r="O121" s="49">
        <v>4.8980755683950931E-14</v>
      </c>
      <c r="P121" s="91">
        <v>9.1613694237676086E-8</v>
      </c>
      <c r="Q121" s="102">
        <v>3.73431166746472E-7</v>
      </c>
      <c r="S121" s="85">
        <v>900</v>
      </c>
      <c r="T121" s="266">
        <v>1.0454115770099791E-17</v>
      </c>
      <c r="U121" s="266">
        <v>7.2136346540518691E-18</v>
      </c>
      <c r="V121" s="266">
        <v>4.0193820599375991E-18</v>
      </c>
    </row>
    <row r="122" spans="7:22" ht="15" x14ac:dyDescent="0.3">
      <c r="G122" s="33">
        <v>94</v>
      </c>
      <c r="H122" s="95">
        <v>7030.8603737342055</v>
      </c>
      <c r="I122" s="95">
        <v>632.8603737342055</v>
      </c>
      <c r="J122" s="84">
        <v>7.5252599807492917</v>
      </c>
      <c r="K122" s="84">
        <v>1.6157278648949458</v>
      </c>
      <c r="L122" s="84">
        <v>1.5908348874004001</v>
      </c>
      <c r="M122" s="84">
        <v>1482.9967171803285</v>
      </c>
      <c r="N122" s="84">
        <v>16.318778041150836</v>
      </c>
      <c r="O122" s="49">
        <v>4.700695747468478E-14</v>
      </c>
      <c r="P122" s="91">
        <v>8.784541504646296E-8</v>
      </c>
      <c r="Q122" s="102">
        <v>3.5838245751900025E-7</v>
      </c>
      <c r="S122" s="85">
        <v>910</v>
      </c>
      <c r="T122" s="266">
        <v>9.7084716518512034E-18</v>
      </c>
      <c r="U122" s="266">
        <v>6.7422734029117743E-18</v>
      </c>
      <c r="V122" s="266">
        <v>3.8155907382814507E-18</v>
      </c>
    </row>
    <row r="123" spans="7:22" ht="15" x14ac:dyDescent="0.3">
      <c r="G123" s="33">
        <v>95</v>
      </c>
      <c r="H123" s="95">
        <v>7033.9152882657354</v>
      </c>
      <c r="I123" s="95">
        <v>635.9152882657354</v>
      </c>
      <c r="J123" s="84">
        <v>7.5219872955363156</v>
      </c>
      <c r="K123" s="84">
        <v>1.6332099162741787</v>
      </c>
      <c r="L123" s="84">
        <v>1.6083403080981384</v>
      </c>
      <c r="M123" s="84">
        <v>1499.3154952214793</v>
      </c>
      <c r="N123" s="84">
        <v>16.332954777792565</v>
      </c>
      <c r="O123" s="49">
        <v>4.5056251109680304E-14</v>
      </c>
      <c r="P123" s="91">
        <v>8.412676415878841E-8</v>
      </c>
      <c r="Q123" s="102">
        <v>3.4350965865187789E-7</v>
      </c>
      <c r="S123" s="85">
        <v>920</v>
      </c>
      <c r="T123" s="266">
        <v>9.037435495451189E-18</v>
      </c>
      <c r="U123" s="266">
        <v>6.3158206948887591E-18</v>
      </c>
      <c r="V123" s="266">
        <v>3.6277823787014648E-18</v>
      </c>
    </row>
    <row r="124" spans="7:22" ht="15" x14ac:dyDescent="0.3">
      <c r="G124" s="33">
        <v>96</v>
      </c>
      <c r="H124" s="95">
        <v>7036.968191291804</v>
      </c>
      <c r="I124" s="95">
        <v>638.96819129180403</v>
      </c>
      <c r="J124" s="84">
        <v>7.5187181826657197</v>
      </c>
      <c r="K124" s="84">
        <v>1.6506995596631888</v>
      </c>
      <c r="L124" s="84">
        <v>1.6258609364136534</v>
      </c>
      <c r="M124" s="84">
        <v>1515.6484499992719</v>
      </c>
      <c r="N124" s="84">
        <v>16.347126143772584</v>
      </c>
      <c r="O124" s="49">
        <v>4.3106829185358548E-14</v>
      </c>
      <c r="P124" s="91">
        <v>8.0416956429950282E-8</v>
      </c>
      <c r="Q124" s="102">
        <v>3.2864653271466524E-7</v>
      </c>
      <c r="S124" s="85">
        <v>930</v>
      </c>
      <c r="T124" s="266">
        <v>8.4346008832964809E-18</v>
      </c>
      <c r="U124" s="266">
        <v>5.9298667119581458E-18</v>
      </c>
      <c r="V124" s="266">
        <v>3.4535910280667832E-18</v>
      </c>
    </row>
    <row r="125" spans="7:22" ht="15" x14ac:dyDescent="0.3">
      <c r="G125" s="33">
        <v>97</v>
      </c>
      <c r="H125" s="95">
        <v>7040.0181429606309</v>
      </c>
      <c r="I125" s="95">
        <v>642.01814296063094</v>
      </c>
      <c r="J125" s="84">
        <v>7.5154536432519032</v>
      </c>
      <c r="K125" s="84">
        <v>1.6681967888936473</v>
      </c>
      <c r="L125" s="84">
        <v>1.6433967665857483</v>
      </c>
      <c r="M125" s="84">
        <v>1531.9955761430444</v>
      </c>
      <c r="N125" s="84">
        <v>16.361287752884664</v>
      </c>
      <c r="O125" s="49">
        <v>4.1353434403149974E-14</v>
      </c>
      <c r="P125" s="91">
        <v>7.7078973818185155E-8</v>
      </c>
      <c r="Q125" s="102">
        <v>3.1527781758409759E-7</v>
      </c>
      <c r="S125" s="85">
        <v>940</v>
      </c>
      <c r="T125" s="266">
        <v>7.8877251669781017E-18</v>
      </c>
      <c r="U125" s="266">
        <v>5.5776594545520728E-18</v>
      </c>
      <c r="V125" s="266">
        <v>3.2915932845883464E-18</v>
      </c>
    </row>
    <row r="126" spans="7:22" ht="15" x14ac:dyDescent="0.3">
      <c r="G126" s="33">
        <v>98</v>
      </c>
      <c r="H126" s="95">
        <v>7043.0642018961662</v>
      </c>
      <c r="I126" s="95">
        <v>645.0642018961662</v>
      </c>
      <c r="J126" s="84">
        <v>7.5121946783151285</v>
      </c>
      <c r="K126" s="84">
        <v>1.6857015954588623</v>
      </c>
      <c r="L126" s="84">
        <v>1.6609477881480712</v>
      </c>
      <c r="M126" s="84">
        <v>1548.3568638959291</v>
      </c>
      <c r="N126" s="84">
        <v>16.375435204970927</v>
      </c>
      <c r="O126" s="49">
        <v>3.9701409409212181E-14</v>
      </c>
      <c r="P126" s="91">
        <v>7.3935588276591749E-8</v>
      </c>
      <c r="Q126" s="102">
        <v>3.0268185879118407E-7</v>
      </c>
      <c r="S126" s="85">
        <v>950</v>
      </c>
      <c r="T126" s="266">
        <v>7.3914253244919683E-18</v>
      </c>
      <c r="U126" s="266">
        <v>5.2563116501396899E-18</v>
      </c>
      <c r="V126" s="266">
        <v>3.1412125500552139E-18</v>
      </c>
    </row>
    <row r="127" spans="7:22" ht="15" x14ac:dyDescent="0.3">
      <c r="G127" s="33">
        <v>99</v>
      </c>
      <c r="H127" s="95">
        <v>7046.105425494733</v>
      </c>
      <c r="I127" s="95">
        <v>648.10542549473303</v>
      </c>
      <c r="J127" s="84">
        <v>7.5089422884713084</v>
      </c>
      <c r="K127" s="84">
        <v>1.7032139685103538</v>
      </c>
      <c r="L127" s="84">
        <v>1.678513985914148</v>
      </c>
      <c r="M127" s="84">
        <v>1564.7322991009</v>
      </c>
      <c r="N127" s="84">
        <v>16.38956408732588</v>
      </c>
      <c r="O127" s="49">
        <v>3.8052006852231463E-14</v>
      </c>
      <c r="P127" s="91">
        <v>7.0802572783185335E-8</v>
      </c>
      <c r="Q127" s="102">
        <v>2.9010582604439278E-7</v>
      </c>
      <c r="S127" s="85">
        <v>960</v>
      </c>
      <c r="T127" s="266">
        <v>6.9437130536376737E-18</v>
      </c>
      <c r="U127" s="266">
        <v>4.9640845714679171E-18</v>
      </c>
      <c r="V127" s="266">
        <v>3.0010828713365298E-18</v>
      </c>
    </row>
    <row r="128" spans="7:22" ht="15" x14ac:dyDescent="0.3">
      <c r="G128" s="33">
        <v>100</v>
      </c>
      <c r="H128" s="95">
        <v>7049.1408702250619</v>
      </c>
      <c r="I128" s="95">
        <v>651.14087022506192</v>
      </c>
      <c r="J128" s="84">
        <v>7.5056974736203248</v>
      </c>
      <c r="K128" s="84">
        <v>1.7207338948551767</v>
      </c>
      <c r="L128" s="84">
        <v>1.696095339963924</v>
      </c>
      <c r="M128" s="84">
        <v>1581.1218631882259</v>
      </c>
      <c r="N128" s="84">
        <v>16.403669976119318</v>
      </c>
      <c r="O128" s="49">
        <v>3.6497800510474253E-14</v>
      </c>
      <c r="P128" s="91">
        <v>6.7852014196260011E-8</v>
      </c>
      <c r="Q128" s="102">
        <v>2.78255512022603E-7</v>
      </c>
      <c r="S128" s="85">
        <v>970</v>
      </c>
      <c r="T128" s="266">
        <v>6.5352755192086851E-18</v>
      </c>
      <c r="U128" s="266">
        <v>4.6956585824873945E-18</v>
      </c>
      <c r="V128" s="266">
        <v>2.8696908437453801E-18</v>
      </c>
    </row>
    <row r="129" spans="7:22" ht="15" x14ac:dyDescent="0.3">
      <c r="G129" s="33">
        <v>101</v>
      </c>
      <c r="H129" s="95">
        <v>7052.1695919316189</v>
      </c>
      <c r="I129" s="95">
        <v>654.16959193161892</v>
      </c>
      <c r="J129" s="84">
        <v>7.5024612326329301</v>
      </c>
      <c r="K129" s="84">
        <v>1.7382613589539906</v>
      </c>
      <c r="L129" s="84">
        <v>1.7136918256318285</v>
      </c>
      <c r="M129" s="84">
        <v>1597.5255331643452</v>
      </c>
      <c r="N129" s="84">
        <v>16.417748437839464</v>
      </c>
      <c r="O129" s="49">
        <v>3.5099579791740226E-14</v>
      </c>
      <c r="P129" s="91">
        <v>6.5196364179365256E-8</v>
      </c>
      <c r="Q129" s="102">
        <v>2.6759437653964667E-7</v>
      </c>
      <c r="S129" s="85">
        <v>980</v>
      </c>
      <c r="T129" s="266">
        <v>6.1636595124033705E-18</v>
      </c>
      <c r="U129" s="266">
        <v>4.4495787741857856E-18</v>
      </c>
      <c r="V129" s="266">
        <v>2.7465977458505154E-18</v>
      </c>
    </row>
    <row r="130" spans="7:22" ht="15" x14ac:dyDescent="0.3">
      <c r="G130" s="33">
        <v>102</v>
      </c>
      <c r="H130" s="95">
        <v>7055.190646141129</v>
      </c>
      <c r="I130" s="95">
        <v>657.19064614112904</v>
      </c>
      <c r="J130" s="84">
        <v>7.4992345630363717</v>
      </c>
      <c r="K130" s="84">
        <v>1.7557963429198871</v>
      </c>
      <c r="L130" s="84">
        <v>1.7313034134963905</v>
      </c>
      <c r="M130" s="84">
        <v>1613.9432816021847</v>
      </c>
      <c r="N130" s="84">
        <v>16.431795030770445</v>
      </c>
      <c r="O130" s="49">
        <v>3.3704898801733518E-14</v>
      </c>
      <c r="P130" s="91">
        <v>6.2551948559562882E-8</v>
      </c>
      <c r="Q130" s="102">
        <v>2.5696019937650845E-7</v>
      </c>
      <c r="S130" s="85">
        <v>990</v>
      </c>
      <c r="T130" s="266">
        <v>5.8234586156184657E-18</v>
      </c>
      <c r="U130" s="266">
        <v>4.2224353285384125E-18</v>
      </c>
      <c r="V130" s="266">
        <v>2.6303323019810374E-18</v>
      </c>
    </row>
    <row r="131" spans="7:22" ht="15" x14ac:dyDescent="0.3">
      <c r="G131" s="33">
        <v>103</v>
      </c>
      <c r="H131" s="95">
        <v>7058.2030883721955</v>
      </c>
      <c r="I131" s="95">
        <v>660.20308837219545</v>
      </c>
      <c r="J131" s="84">
        <v>7.4960184606988136</v>
      </c>
      <c r="K131" s="84">
        <v>1.7733388265179861</v>
      </c>
      <c r="L131" s="84">
        <v>1.7489300693714376</v>
      </c>
      <c r="M131" s="84">
        <v>1630.3750766329551</v>
      </c>
      <c r="N131" s="84">
        <v>16.445805306486136</v>
      </c>
      <c r="O131" s="49">
        <v>3.2328127095722555E-14</v>
      </c>
      <c r="P131" s="91">
        <v>5.9945388557754668E-8</v>
      </c>
      <c r="Q131" s="102">
        <v>2.4646254731062374E-7</v>
      </c>
      <c r="S131" s="85">
        <v>1000</v>
      </c>
      <c r="T131" s="266">
        <v>5.5122547134511125E-18</v>
      </c>
      <c r="U131" s="266">
        <v>4.0135571547736816E-18</v>
      </c>
      <c r="V131" s="266">
        <v>2.5218562130314776E-18</v>
      </c>
    </row>
    <row r="132" spans="7:22" ht="13.5" thickBot="1" x14ac:dyDescent="0.25">
      <c r="G132" s="33">
        <v>104</v>
      </c>
      <c r="H132" s="95">
        <v>7061.2059744479102</v>
      </c>
      <c r="I132" s="95">
        <v>663.20597444791019</v>
      </c>
      <c r="J132" s="84">
        <v>7.4928139195126704</v>
      </c>
      <c r="K132" s="84">
        <v>1.7908887871658032</v>
      </c>
      <c r="L132" s="84">
        <v>1.7665717542988975</v>
      </c>
      <c r="M132" s="84">
        <v>1646.8208819394413</v>
      </c>
      <c r="N132" s="84">
        <v>16.459774811365605</v>
      </c>
      <c r="O132" s="49">
        <v>3.1147856163834545E-14</v>
      </c>
      <c r="P132" s="91">
        <v>5.7707464737854865E-8</v>
      </c>
      <c r="Q132" s="102">
        <v>2.3746296862997808E-7</v>
      </c>
      <c r="S132" s="153">
        <v>1000000000</v>
      </c>
      <c r="T132" s="266">
        <v>0</v>
      </c>
      <c r="U132" s="266">
        <v>0</v>
      </c>
      <c r="V132" s="266">
        <v>0</v>
      </c>
    </row>
    <row r="133" spans="7:22" x14ac:dyDescent="0.2">
      <c r="G133" s="33">
        <v>105</v>
      </c>
      <c r="H133" s="95">
        <v>7064.1983608113333</v>
      </c>
      <c r="I133" s="95">
        <v>666.19836081133326</v>
      </c>
      <c r="J133" s="84">
        <v>7.4896219310769467</v>
      </c>
      <c r="K133" s="84">
        <v>1.8084461999343961</v>
      </c>
      <c r="L133" s="84">
        <v>1.7842284245432261</v>
      </c>
      <c r="M133" s="84">
        <v>1663.2806567508069</v>
      </c>
      <c r="N133" s="84">
        <v>16.473699088140393</v>
      </c>
      <c r="O133" s="49">
        <v>2.9971712096868666E-14</v>
      </c>
      <c r="P133" s="91">
        <v>5.5481128102069634E-8</v>
      </c>
      <c r="Q133" s="102">
        <v>2.2849485235601621E-7</v>
      </c>
      <c r="S133" s="61"/>
    </row>
    <row r="134" spans="7:22" x14ac:dyDescent="0.2">
      <c r="G134" s="33">
        <v>106</v>
      </c>
      <c r="H134" s="95">
        <v>7067.1793048437357</v>
      </c>
      <c r="I134" s="95">
        <v>669.17930484373574</v>
      </c>
      <c r="J134" s="84">
        <v>7.4864434843787082</v>
      </c>
      <c r="K134" s="84">
        <v>1.8260110375503031</v>
      </c>
      <c r="L134" s="84">
        <v>1.8019000315874938</v>
      </c>
      <c r="M134" s="84">
        <v>1679.7543558389473</v>
      </c>
      <c r="N134" s="84">
        <v>16.487573677454975</v>
      </c>
      <c r="O134" s="49">
        <v>2.8800065386897407E-14</v>
      </c>
      <c r="P134" s="91">
        <v>5.3267033913022217E-8</v>
      </c>
      <c r="Q134" s="102">
        <v>2.1956103655511166E-7</v>
      </c>
    </row>
    <row r="135" spans="7:22" x14ac:dyDescent="0.2">
      <c r="G135" s="33">
        <v>107</v>
      </c>
      <c r="H135" s="95">
        <v>7070.1478651854713</v>
      </c>
      <c r="I135" s="95">
        <v>672.14786518547135</v>
      </c>
      <c r="J135" s="84">
        <v>7.483279565473782</v>
      </c>
      <c r="K135" s="84">
        <v>1.8435832703982733</v>
      </c>
      <c r="L135" s="84">
        <v>1.8195865221311478</v>
      </c>
      <c r="M135" s="84">
        <v>1696.2419295164023</v>
      </c>
      <c r="N135" s="84">
        <v>16.501394119452698</v>
      </c>
      <c r="O135" s="49">
        <v>2.775471202592726E-14</v>
      </c>
      <c r="P135" s="91">
        <v>5.129022519212586E-8</v>
      </c>
      <c r="Q135" s="102">
        <v>2.1159005509268758E-7</v>
      </c>
    </row>
    <row r="136" spans="7:22" x14ac:dyDescent="0.2">
      <c r="G136" s="33">
        <v>108</v>
      </c>
      <c r="H136" s="95">
        <v>7073.1031020593673</v>
      </c>
      <c r="I136" s="95">
        <v>675.1031020593673</v>
      </c>
      <c r="J136" s="84">
        <v>7.4801311571667952</v>
      </c>
      <c r="K136" s="84">
        <v>1.861162866524797</v>
      </c>
      <c r="L136" s="84">
        <v>1.8372878380894737</v>
      </c>
      <c r="M136" s="84">
        <v>1712.7433236358549</v>
      </c>
      <c r="N136" s="84">
        <v>16.515155955381488</v>
      </c>
      <c r="O136" s="49">
        <v>2.6760238813281242E-14</v>
      </c>
      <c r="P136" s="91">
        <v>4.9410852899880263E-8</v>
      </c>
      <c r="Q136" s="102">
        <v>2.0400698538248403E-7</v>
      </c>
    </row>
    <row r="137" spans="7:22" x14ac:dyDescent="0.2">
      <c r="G137" s="33">
        <v>109</v>
      </c>
      <c r="H137" s="95">
        <v>7076.0440775964835</v>
      </c>
      <c r="I137" s="95">
        <v>678.04407759648348</v>
      </c>
      <c r="J137" s="84">
        <v>7.4769992386906754</v>
      </c>
      <c r="K137" s="84">
        <v>1.8787497916424447</v>
      </c>
      <c r="L137" s="84">
        <v>1.8550039165947809</v>
      </c>
      <c r="M137" s="84">
        <v>1729.2584795912364</v>
      </c>
      <c r="N137" s="84">
        <v>16.52885472922344</v>
      </c>
      <c r="O137" s="49">
        <v>2.5770564714211972E-14</v>
      </c>
      <c r="P137" s="91">
        <v>4.7543653066426829E-8</v>
      </c>
      <c r="Q137" s="102">
        <v>1.9646053370789191E-7</v>
      </c>
    </row>
    <row r="138" spans="7:22" x14ac:dyDescent="0.2">
      <c r="G138" s="33">
        <v>110</v>
      </c>
      <c r="H138" s="95">
        <v>7078.9698561641162</v>
      </c>
      <c r="I138" s="95">
        <v>680.96985616411621</v>
      </c>
      <c r="J138" s="84">
        <v>7.4738847853857378</v>
      </c>
      <c r="K138" s="84">
        <v>1.8963440091350188</v>
      </c>
      <c r="L138" s="84">
        <v>1.8727346899993347</v>
      </c>
      <c r="M138" s="84">
        <v>1745.7873343204599</v>
      </c>
      <c r="N138" s="84">
        <v>16.542485989335546</v>
      </c>
      <c r="O138" s="49">
        <v>2.4833788307910167E-14</v>
      </c>
      <c r="P138" s="91">
        <v>4.5777251302315539E-8</v>
      </c>
      <c r="Q138" s="102">
        <v>1.8931738457471179E-7</v>
      </c>
    </row>
    <row r="139" spans="7:22" x14ac:dyDescent="0.2">
      <c r="G139" s="33">
        <v>111</v>
      </c>
      <c r="H139" s="95">
        <v>7081.879504695904</v>
      </c>
      <c r="I139" s="95">
        <v>683.87950469590396</v>
      </c>
      <c r="J139" s="84">
        <v>7.4707887683784531</v>
      </c>
      <c r="K139" s="84">
        <v>1.9139454800635218</v>
      </c>
      <c r="L139" s="84">
        <v>1.8904800858800508</v>
      </c>
      <c r="M139" s="84">
        <v>1762.3298203097954</v>
      </c>
      <c r="N139" s="84">
        <v>16.556045290118391</v>
      </c>
      <c r="O139" s="49">
        <v>2.3998011253414725E-14</v>
      </c>
      <c r="P139" s="91">
        <v>4.4199983468360188E-8</v>
      </c>
      <c r="Q139" s="102">
        <v>1.8294423203116385E-7</v>
      </c>
    </row>
    <row r="140" spans="7:22" x14ac:dyDescent="0.2">
      <c r="G140" s="33">
        <v>112</v>
      </c>
      <c r="H140" s="95">
        <v>7084.7720930238875</v>
      </c>
      <c r="I140" s="95">
        <v>686.77209302388746</v>
      </c>
      <c r="J140" s="84">
        <v>7.4677121542600391</v>
      </c>
      <c r="K140" s="84">
        <v>1.931554163172948</v>
      </c>
      <c r="L140" s="84">
        <v>1.9082400270449771</v>
      </c>
      <c r="M140" s="84">
        <v>1778.8858655999138</v>
      </c>
      <c r="N140" s="84">
        <v>16.569528193698261</v>
      </c>
      <c r="O140" s="49">
        <v>2.3167134628207851E-14</v>
      </c>
      <c r="P140" s="91">
        <v>4.2634522314558414E-8</v>
      </c>
      <c r="Q140" s="102">
        <v>1.7660847987898333E-7</v>
      </c>
    </row>
    <row r="141" spans="7:22" x14ac:dyDescent="0.2">
      <c r="G141" s="33">
        <v>113</v>
      </c>
      <c r="H141" s="95">
        <v>7087.6466942123743</v>
      </c>
      <c r="I141" s="95">
        <v>689.64669421237431</v>
      </c>
      <c r="J141" s="84">
        <v>7.4646559047649941</v>
      </c>
      <c r="K141" s="84">
        <v>1.9491700148999045</v>
      </c>
      <c r="L141" s="84">
        <v>1.9260144315415817</v>
      </c>
      <c r="M141" s="84">
        <v>1795.4553937936121</v>
      </c>
      <c r="N141" s="84">
        <v>16.582930271625628</v>
      </c>
      <c r="O141" s="49">
        <v>2.2341424688359384E-14</v>
      </c>
      <c r="P141" s="91">
        <v>4.108132004173216E-8</v>
      </c>
      <c r="Q141" s="102">
        <v>1.7031216642959522E-7</v>
      </c>
    </row>
    <row r="142" spans="7:22" x14ac:dyDescent="0.2">
      <c r="G142" s="33">
        <v>114</v>
      </c>
      <c r="H142" s="95">
        <v>7090.5023848934488</v>
      </c>
      <c r="I142" s="95">
        <v>692.50238489344883</v>
      </c>
      <c r="J142" s="84">
        <v>7.4616209764497006</v>
      </c>
      <c r="K142" s="84">
        <v>1.9667929893810623</v>
      </c>
      <c r="L142" s="84">
        <v>1.9438032126668621</v>
      </c>
      <c r="M142" s="84">
        <v>1812.0383240652377</v>
      </c>
      <c r="N142" s="84">
        <v>16.596247106591363</v>
      </c>
      <c r="O142" s="49">
        <v>2.1621483135073865E-14</v>
      </c>
      <c r="P142" s="91">
        <v>3.9725172383921226E-8</v>
      </c>
      <c r="Q142" s="102">
        <v>1.6482219430887393E-7</v>
      </c>
    </row>
    <row r="143" spans="7:22" x14ac:dyDescent="0.2">
      <c r="G143" s="33">
        <v>115</v>
      </c>
      <c r="H143" s="95">
        <v>7093.3382456039863</v>
      </c>
      <c r="I143" s="95">
        <v>695.33824560398625</v>
      </c>
      <c r="J143" s="84">
        <v>7.4586083203712166</v>
      </c>
      <c r="K143" s="84">
        <v>1.9844230384624442</v>
      </c>
      <c r="L143" s="84">
        <v>1.9616062789792963</v>
      </c>
      <c r="M143" s="84">
        <v>1828.6345711718291</v>
      </c>
      <c r="N143" s="84">
        <v>16.609474294160009</v>
      </c>
      <c r="O143" s="49">
        <v>2.0920608767026433E-14</v>
      </c>
      <c r="P143" s="91">
        <v>3.8406422959893876E-8</v>
      </c>
      <c r="Q143" s="102">
        <v>1.5947762372074852E-7</v>
      </c>
    </row>
    <row r="144" spans="7:22" x14ac:dyDescent="0.2">
      <c r="G144" s="33">
        <v>116</v>
      </c>
      <c r="H144" s="95">
        <v>7096.1533611239838</v>
      </c>
      <c r="I144" s="95">
        <v>698.15336112398381</v>
      </c>
      <c r="J144" s="84">
        <v>7.4556188817664006</v>
      </c>
      <c r="K144" s="84">
        <v>2.0020601117095533</v>
      </c>
      <c r="L144" s="84">
        <v>1.9794235343126516</v>
      </c>
      <c r="M144" s="84">
        <v>1845.2440454659891</v>
      </c>
      <c r="N144" s="84">
        <v>16.622607444511232</v>
      </c>
      <c r="O144" s="49">
        <v>2.0224861509861285E-14</v>
      </c>
      <c r="P144" s="91">
        <v>3.7099400809678068E-8</v>
      </c>
      <c r="Q144" s="102">
        <v>1.5417219402146517E-7</v>
      </c>
    </row>
    <row r="145" spans="7:17" x14ac:dyDescent="0.2">
      <c r="G145" s="33">
        <v>117</v>
      </c>
      <c r="H145" s="95">
        <v>7098.9468208160588</v>
      </c>
      <c r="I145" s="95">
        <v>700.94682081605879</v>
      </c>
      <c r="J145" s="84">
        <v>7.4526535997314793</v>
      </c>
      <c r="K145" s="84">
        <v>2.01970415641834</v>
      </c>
      <c r="L145" s="84">
        <v>1.9972548777916639</v>
      </c>
      <c r="M145" s="84">
        <v>1861.8666529105003</v>
      </c>
      <c r="N145" s="84">
        <v>16.635642184207654</v>
      </c>
      <c r="O145" s="49">
        <v>1.9567398830210606E-14</v>
      </c>
      <c r="P145" s="91">
        <v>3.5864840867433265E-8</v>
      </c>
      <c r="Q145" s="102">
        <v>1.4915866491604188E-7</v>
      </c>
    </row>
    <row r="146" spans="7:17" x14ac:dyDescent="0.2">
      <c r="G146" s="33">
        <v>118</v>
      </c>
      <c r="H146" s="95">
        <v>7101.7177189659342</v>
      </c>
      <c r="I146" s="95">
        <v>703.71771896593418</v>
      </c>
      <c r="J146" s="84">
        <v>7.4497134069022266</v>
      </c>
      <c r="K146" s="84">
        <v>2.0373551176270217</v>
      </c>
      <c r="L146" s="84">
        <v>2.0151002038496104</v>
      </c>
      <c r="M146" s="84">
        <v>1878.502295094708</v>
      </c>
      <c r="N146" s="84">
        <v>16.648574157953362</v>
      </c>
      <c r="O146" s="49">
        <v>1.8978957386399744E-14</v>
      </c>
      <c r="P146" s="91">
        <v>3.4758851795199543E-8</v>
      </c>
      <c r="Q146" s="102">
        <v>1.446713304394225E-7</v>
      </c>
    </row>
    <row r="147" spans="7:17" x14ac:dyDescent="0.2">
      <c r="G147" s="33">
        <v>119</v>
      </c>
      <c r="H147" s="95">
        <v>7104.4651551237439</v>
      </c>
      <c r="I147" s="95">
        <v>706.4651551237439</v>
      </c>
      <c r="J147" s="84">
        <v>7.446799229134843</v>
      </c>
      <c r="K147" s="84">
        <v>2.0550129381287396</v>
      </c>
      <c r="L147" s="84">
        <v>2.0329594022477715</v>
      </c>
      <c r="M147" s="84">
        <v>1895.1508692526613</v>
      </c>
      <c r="N147" s="84">
        <v>16.661399030393568</v>
      </c>
      <c r="O147" s="49">
        <v>1.8395498445639903E-14</v>
      </c>
      <c r="P147" s="91">
        <v>3.3663928065412377E-8</v>
      </c>
      <c r="Q147" s="102">
        <v>1.4022203460707514E-7</v>
      </c>
    </row>
    <row r="148" spans="7:17" x14ac:dyDescent="0.2">
      <c r="G148" s="33">
        <v>120</v>
      </c>
      <c r="H148" s="95">
        <v>7107.1882344459664</v>
      </c>
      <c r="I148" s="95">
        <v>709.18823444596637</v>
      </c>
      <c r="J148" s="84">
        <v>7.443911985187726</v>
      </c>
      <c r="K148" s="84">
        <v>2.0726775584850765</v>
      </c>
      <c r="L148" s="84">
        <v>2.0508323580968209</v>
      </c>
      <c r="M148" s="84">
        <v>1911.8122682830549</v>
      </c>
      <c r="N148" s="84">
        <v>16.674112487893353</v>
      </c>
      <c r="O148" s="49">
        <v>1.781721204126515E-14</v>
      </c>
      <c r="P148" s="91">
        <v>3.258038015360339E-8</v>
      </c>
      <c r="Q148" s="102">
        <v>1.3581223089487777E-7</v>
      </c>
    </row>
    <row r="149" spans="7:17" x14ac:dyDescent="0.2">
      <c r="G149" s="33">
        <v>121</v>
      </c>
      <c r="H149" s="95">
        <v>7109.8860680378193</v>
      </c>
      <c r="I149" s="95">
        <v>711.88606803781931</v>
      </c>
      <c r="J149" s="84">
        <v>7.441052586404215</v>
      </c>
      <c r="K149" s="84">
        <v>2.0903489170404153</v>
      </c>
      <c r="L149" s="84">
        <v>2.0687189518801259</v>
      </c>
      <c r="M149" s="84">
        <v>1928.4863807709482</v>
      </c>
      <c r="N149" s="84">
        <v>16.686710240348475</v>
      </c>
      <c r="O149" s="49">
        <v>1.7299219615921234E-14</v>
      </c>
      <c r="P149" s="91">
        <v>3.1608886678976871E-8</v>
      </c>
      <c r="Q149" s="102">
        <v>1.3186208325802448E-7</v>
      </c>
    </row>
    <row r="150" spans="7:17" x14ac:dyDescent="0.2">
      <c r="G150" s="33">
        <v>122</v>
      </c>
      <c r="H150" s="95">
        <v>7112.5577732959136</v>
      </c>
      <c r="I150" s="95">
        <v>714.55777329591365</v>
      </c>
      <c r="J150" s="84">
        <v>7.4382219363964994</v>
      </c>
      <c r="K150" s="84">
        <v>2.1080269499371531</v>
      </c>
      <c r="L150" s="84">
        <v>2.0866190594789886</v>
      </c>
      <c r="M150" s="84">
        <v>1945.1730910112967</v>
      </c>
      <c r="N150" s="84">
        <v>16.699188023000261</v>
      </c>
      <c r="O150" s="49">
        <v>1.6809658006970522E-14</v>
      </c>
      <c r="P150" s="91">
        <v>3.0691003055431515E-8</v>
      </c>
      <c r="Q150" s="102">
        <v>1.281287076592816E-7</v>
      </c>
    </row>
    <row r="151" spans="7:17" x14ac:dyDescent="0.2">
      <c r="G151" s="33">
        <v>123</v>
      </c>
      <c r="H151" s="95">
        <v>7115.2024742509902</v>
      </c>
      <c r="I151" s="95">
        <v>717.20247425099024</v>
      </c>
      <c r="J151" s="84">
        <v>7.4354209307307935</v>
      </c>
      <c r="K151" s="84">
        <v>2.1257115911317714</v>
      </c>
      <c r="L151" s="84">
        <v>2.1045325521998342</v>
      </c>
      <c r="M151" s="84">
        <v>1961.872279034297</v>
      </c>
      <c r="N151" s="84">
        <v>16.711541598239364</v>
      </c>
      <c r="O151" s="49">
        <v>1.6325044649700607E-14</v>
      </c>
      <c r="P151" s="91">
        <v>2.9783754052479705E-8</v>
      </c>
      <c r="Q151" s="102">
        <v>1.2443311119993622E-7</v>
      </c>
    </row>
    <row r="152" spans="7:17" x14ac:dyDescent="0.2">
      <c r="G152" s="33">
        <v>124</v>
      </c>
      <c r="H152" s="95">
        <v>7117.8193019105383</v>
      </c>
      <c r="I152" s="95">
        <v>719.81930191053834</v>
      </c>
      <c r="J152" s="84">
        <v>7.4326504566139571</v>
      </c>
      <c r="K152" s="84">
        <v>2.143402772411747</v>
      </c>
      <c r="L152" s="84">
        <v>2.1224592968033353</v>
      </c>
      <c r="M152" s="84">
        <v>1978.5838206325363</v>
      </c>
      <c r="N152" s="84">
        <v>16.723766757451131</v>
      </c>
      <c r="O152" s="49">
        <v>1.5845538777758403E-14</v>
      </c>
      <c r="P152" s="91">
        <v>2.8887394271139428E-8</v>
      </c>
      <c r="Q152" s="102">
        <v>1.2077651100526645E-7</v>
      </c>
    </row>
    <row r="153" spans="7:17" x14ac:dyDescent="0.2">
      <c r="G153" s="33">
        <v>125</v>
      </c>
      <c r="H153" s="95">
        <v>7120.4073946010985</v>
      </c>
      <c r="I153" s="95">
        <v>722.40739460109853</v>
      </c>
      <c r="J153" s="84">
        <v>7.4299113925816647</v>
      </c>
      <c r="K153" s="84">
        <v>2.1611004234133295</v>
      </c>
      <c r="L153" s="84">
        <v>2.1403991555355142</v>
      </c>
      <c r="M153" s="84">
        <v>1995.3075873899875</v>
      </c>
      <c r="N153" s="84">
        <v>16.735859322820716</v>
      </c>
      <c r="O153" s="49">
        <v>1.5432348717292428E-14</v>
      </c>
      <c r="P153" s="91">
        <v>2.8113391282502499E-8</v>
      </c>
      <c r="Q153" s="102">
        <v>1.1762544039784402E-7</v>
      </c>
    </row>
    <row r="154" spans="7:17" x14ac:dyDescent="0.2">
      <c r="G154" s="33">
        <v>126</v>
      </c>
      <c r="H154" s="95">
        <v>7122.9658983100599</v>
      </c>
      <c r="I154" s="95">
        <v>724.96589831005986</v>
      </c>
      <c r="J154" s="84">
        <v>7.4272046081883136</v>
      </c>
      <c r="K154" s="84">
        <v>2.1788044716401522</v>
      </c>
      <c r="L154" s="84">
        <v>2.1583519861607834</v>
      </c>
      <c r="M154" s="84">
        <v>2012.0434467128082</v>
      </c>
      <c r="N154" s="84">
        <v>16.747815149190728</v>
      </c>
      <c r="O154" s="49">
        <v>1.5028412581743388E-14</v>
      </c>
      <c r="P154" s="91">
        <v>2.7357589316944916E-8</v>
      </c>
      <c r="Q154" s="102">
        <v>1.1454496220191712E-7</v>
      </c>
    </row>
    <row r="155" spans="7:17" x14ac:dyDescent="0.2">
      <c r="G155" s="33">
        <v>127</v>
      </c>
      <c r="H155" s="95">
        <v>7125.4939670267404</v>
      </c>
      <c r="I155" s="95">
        <v>727.49396702674039</v>
      </c>
      <c r="J155" s="84">
        <v>7.4245309636987775</v>
      </c>
      <c r="K155" s="84">
        <v>2.1965148424827099</v>
      </c>
      <c r="L155" s="84">
        <v>2.1763176419969761</v>
      </c>
      <c r="M155" s="84">
        <v>2028.7912618619989</v>
      </c>
      <c r="N155" s="84">
        <v>16.75963012586999</v>
      </c>
      <c r="O155" s="49">
        <v>1.4629281517660257E-14</v>
      </c>
      <c r="P155" s="91">
        <v>2.6611844848913056E-8</v>
      </c>
      <c r="Q155" s="102">
        <v>1.1150116915870534E-7</v>
      </c>
    </row>
    <row r="156" spans="7:17" x14ac:dyDescent="0.2">
      <c r="G156" s="33">
        <v>128</v>
      </c>
      <c r="H156" s="95">
        <v>7127.9907630825483</v>
      </c>
      <c r="I156" s="95">
        <v>729.99076308254826</v>
      </c>
      <c r="J156" s="84">
        <v>7.421891309782187</v>
      </c>
      <c r="K156" s="84">
        <v>2.2142314592386647</v>
      </c>
      <c r="L156" s="84">
        <v>2.1942959719523207</v>
      </c>
      <c r="M156" s="84">
        <v>2045.5508919878689</v>
      </c>
      <c r="N156" s="84">
        <v>16.771300178492311</v>
      </c>
      <c r="O156" s="49">
        <v>1.4235087776019542E-14</v>
      </c>
      <c r="P156" s="91">
        <v>2.587636505153686E-8</v>
      </c>
      <c r="Q156" s="102">
        <v>1.0849507145189308E-7</v>
      </c>
    </row>
    <row r="157" spans="7:17" x14ac:dyDescent="0.2">
      <c r="G157" s="33">
        <v>129</v>
      </c>
      <c r="H157" s="95">
        <v>7130.4554574900239</v>
      </c>
      <c r="I157" s="95">
        <v>732.45545749002395</v>
      </c>
      <c r="J157" s="84">
        <v>7.4192864872078497</v>
      </c>
      <c r="K157" s="84">
        <v>2.2319542431340138</v>
      </c>
      <c r="L157" s="84">
        <v>2.2122868205644055</v>
      </c>
      <c r="M157" s="84">
        <v>2062.3221921663612</v>
      </c>
      <c r="N157" s="84">
        <v>16.782821270834575</v>
      </c>
      <c r="O157" s="49">
        <v>1.3896845005700681E-14</v>
      </c>
      <c r="P157" s="91">
        <v>2.5243782870529986E-8</v>
      </c>
      <c r="Q157" s="102">
        <v>1.0591547402896504E-7</v>
      </c>
    </row>
    <row r="158" spans="7:17" x14ac:dyDescent="0.2">
      <c r="G158" s="33">
        <v>130</v>
      </c>
      <c r="H158" s="95">
        <v>7132.8872302805412</v>
      </c>
      <c r="I158" s="95">
        <v>734.88723028054119</v>
      </c>
      <c r="J158" s="84">
        <v>7.4167173265434991</v>
      </c>
      <c r="K158" s="84">
        <v>2.2496831133450854</v>
      </c>
      <c r="L158" s="84">
        <v>2.2302900280410967</v>
      </c>
      <c r="M158" s="84">
        <v>2079.1050134371958</v>
      </c>
      <c r="N158" s="84">
        <v>16.794189406658916</v>
      </c>
      <c r="O158" s="49">
        <v>1.3563309092882769E-14</v>
      </c>
      <c r="P158" s="91">
        <v>2.4620850606135296E-8</v>
      </c>
      <c r="Q158" s="102">
        <v>1.0337180710812228E-7</v>
      </c>
    </row>
    <row r="159" spans="7:17" x14ac:dyDescent="0.2">
      <c r="G159" s="33">
        <v>131</v>
      </c>
      <c r="H159" s="95">
        <v>7135.2852708404716</v>
      </c>
      <c r="I159" s="95">
        <v>737.28527084047164</v>
      </c>
      <c r="J159" s="84">
        <v>7.4141846478559872</v>
      </c>
      <c r="K159" s="84">
        <v>2.2674179870213775</v>
      </c>
      <c r="L159" s="84">
        <v>2.24830543030343</v>
      </c>
      <c r="M159" s="84">
        <v>2095.8992028438547</v>
      </c>
      <c r="N159" s="84">
        <v>16.805400631544217</v>
      </c>
      <c r="O159" s="49">
        <v>1.3234399808985133E-14</v>
      </c>
      <c r="P159" s="91">
        <v>2.4007392116739051E-8</v>
      </c>
      <c r="Q159" s="102">
        <v>1.0086346066009402E-7</v>
      </c>
    </row>
    <row r="160" spans="7:17" x14ac:dyDescent="0.2">
      <c r="G160" s="33">
        <v>132</v>
      </c>
      <c r="H160" s="95">
        <v>7137.6487782455797</v>
      </c>
      <c r="I160" s="95">
        <v>739.64877824557971</v>
      </c>
      <c r="J160" s="84">
        <v>7.4116892604145983</v>
      </c>
      <c r="K160" s="84">
        <v>2.2851587793092332</v>
      </c>
      <c r="L160" s="84">
        <v>2.2663328590304688</v>
      </c>
      <c r="M160" s="84">
        <v>2112.7046034753989</v>
      </c>
      <c r="N160" s="84">
        <v>16.816451034701458</v>
      </c>
      <c r="O160" s="49">
        <v>1.2910227006785574E-14</v>
      </c>
      <c r="P160" s="91">
        <v>2.3403576167760705E-8</v>
      </c>
      <c r="Q160" s="102">
        <v>9.8391273165513476E-8</v>
      </c>
    </row>
    <row r="161" spans="7:17" x14ac:dyDescent="0.2">
      <c r="G161" s="33">
        <v>133</v>
      </c>
      <c r="H161" s="95">
        <v>7139.976961593462</v>
      </c>
      <c r="I161" s="95">
        <v>741.97696159346197</v>
      </c>
      <c r="J161" s="84">
        <v>7.409231962397099</v>
      </c>
      <c r="K161" s="84">
        <v>2.3029054033763354</v>
      </c>
      <c r="L161" s="84">
        <v>2.2843721417061098</v>
      </c>
      <c r="M161" s="84">
        <v>2129.5210545101004</v>
      </c>
      <c r="N161" s="84">
        <v>16.827336750811355</v>
      </c>
      <c r="O161" s="49">
        <v>1.2625288162577493E-14</v>
      </c>
      <c r="P161" s="91">
        <v>2.2871867283259294E-8</v>
      </c>
      <c r="Q161" s="102">
        <v>9.6218153223817241E-8</v>
      </c>
    </row>
    <row r="162" spans="7:17" x14ac:dyDescent="0.2">
      <c r="G162" s="33">
        <v>134</v>
      </c>
      <c r="H162" s="95">
        <v>7142.2690403337829</v>
      </c>
      <c r="I162" s="95">
        <v>744.26904033378287</v>
      </c>
      <c r="J162" s="84">
        <v>7.4068135405987316</v>
      </c>
      <c r="K162" s="84">
        <v>2.3206577704370388</v>
      </c>
      <c r="L162" s="84">
        <v>2.3024231016678578</v>
      </c>
      <c r="M162" s="84">
        <v>2146.3483912609117</v>
      </c>
      <c r="N162" s="84">
        <v>16.838053961820606</v>
      </c>
      <c r="O162" s="49">
        <v>1.2350782759726939E-14</v>
      </c>
      <c r="P162" s="91">
        <v>2.2359971541071022E-8</v>
      </c>
      <c r="Q162" s="102">
        <v>9.4124601848331726E-8</v>
      </c>
    </row>
    <row r="163" spans="7:17" x14ac:dyDescent="0.2">
      <c r="G163" s="33">
        <v>135</v>
      </c>
      <c r="H163" s="95">
        <v>7144.5242445961103</v>
      </c>
      <c r="I163" s="95">
        <v>746.52424459611029</v>
      </c>
      <c r="J163" s="84">
        <v>7.4044347701442348</v>
      </c>
      <c r="K163" s="84">
        <v>2.3384157897785061</v>
      </c>
      <c r="L163" s="84">
        <v>2.3204855581575288</v>
      </c>
      <c r="M163" s="84">
        <v>2163.1864452227323</v>
      </c>
      <c r="N163" s="84">
        <v>16.84859889875861</v>
      </c>
      <c r="O163" s="49">
        <v>1.2080693541738816E-14</v>
      </c>
      <c r="P163" s="91">
        <v>2.1856953604354027E-8</v>
      </c>
      <c r="Q163" s="102">
        <v>9.2064761107134319E-8</v>
      </c>
    </row>
    <row r="164" spans="7:17" x14ac:dyDescent="0.2">
      <c r="G164" s="33">
        <v>136</v>
      </c>
      <c r="H164" s="95">
        <v>7146.7418155151354</v>
      </c>
      <c r="I164" s="95">
        <v>748.74181551513539</v>
      </c>
      <c r="J164" s="84">
        <v>7.4020964142031005</v>
      </c>
      <c r="K164" s="84">
        <v>2.3561793687876667</v>
      </c>
      <c r="L164" s="84">
        <v>2.3385593263739031</v>
      </c>
      <c r="M164" s="84">
        <v>2180.035044121491</v>
      </c>
      <c r="N164" s="84">
        <v>16.858967843524624</v>
      </c>
      <c r="O164" s="49">
        <v>1.1815111392326518E-14</v>
      </c>
      <c r="P164" s="91">
        <v>2.1362950567437544E-8</v>
      </c>
      <c r="Q164" s="102">
        <v>9.0039324164808922E-8</v>
      </c>
    </row>
    <row r="165" spans="7:17" x14ac:dyDescent="0.2">
      <c r="G165" s="33">
        <v>137</v>
      </c>
      <c r="H165" s="95">
        <v>7148.9210055530393</v>
      </c>
      <c r="I165" s="95">
        <v>750.92100555303932</v>
      </c>
      <c r="J165" s="84">
        <v>7.3997992237081789</v>
      </c>
      <c r="K165" s="84">
        <v>2.3739484129789727</v>
      </c>
      <c r="L165" s="84">
        <v>2.3566442175272928</v>
      </c>
      <c r="M165" s="84">
        <v>2196.8940119650156</v>
      </c>
      <c r="N165" s="84">
        <v>16.869157130676285</v>
      </c>
      <c r="O165" s="49">
        <v>1.1568674574582154E-14</v>
      </c>
      <c r="P165" s="91">
        <v>2.0904386051334915E-8</v>
      </c>
      <c r="Q165" s="102">
        <v>8.8159843255071561E-8</v>
      </c>
    </row>
    <row r="166" spans="7:17" x14ac:dyDescent="0.2">
      <c r="G166" s="33">
        <v>138</v>
      </c>
      <c r="H166" s="95">
        <v>7151.061078818806</v>
      </c>
      <c r="I166" s="95">
        <v>753.06107881880598</v>
      </c>
      <c r="J166" s="84">
        <v>7.3975439370778</v>
      </c>
      <c r="K166" s="84">
        <v>2.3917228260229582</v>
      </c>
      <c r="L166" s="84">
        <v>2.37474003889603</v>
      </c>
      <c r="M166" s="84">
        <v>2213.7631690956919</v>
      </c>
      <c r="N166" s="84">
        <v>16.879163149199485</v>
      </c>
      <c r="O166" s="49">
        <v>1.1346179582889449E-14</v>
      </c>
      <c r="P166" s="91">
        <v>2.0489846250173068E-8</v>
      </c>
      <c r="Q166" s="102">
        <v>8.646286443967112E-8</v>
      </c>
    </row>
    <row r="167" spans="7:17" x14ac:dyDescent="0.2">
      <c r="G167" s="33">
        <v>139</v>
      </c>
      <c r="H167" s="95">
        <v>7153.1613113842523</v>
      </c>
      <c r="I167" s="95">
        <v>755.16131138425226</v>
      </c>
      <c r="J167" s="84">
        <v>7.3953312799415665</v>
      </c>
      <c r="K167" s="84">
        <v>2.409502509775586</v>
      </c>
      <c r="L167" s="84">
        <v>2.3928465938848533</v>
      </c>
      <c r="M167" s="84">
        <v>2230.6423322448913</v>
      </c>
      <c r="N167" s="84">
        <v>16.888982344259603</v>
      </c>
      <c r="O167" s="49">
        <v>1.1127826671950992E-14</v>
      </c>
      <c r="P167" s="91">
        <v>2.0083507324199576E-8</v>
      </c>
      <c r="Q167" s="102">
        <v>8.4797500152303766E-8</v>
      </c>
    </row>
    <row r="168" spans="7:17" x14ac:dyDescent="0.2">
      <c r="G168" s="33">
        <v>140</v>
      </c>
      <c r="H168" s="95">
        <v>7155.2209915965605</v>
      </c>
      <c r="I168" s="95">
        <v>757.22099159656045</v>
      </c>
      <c r="J168" s="84">
        <v>7.3931619648699476</v>
      </c>
      <c r="K168" s="84">
        <v>2.4272873643083726</v>
      </c>
      <c r="L168" s="84">
        <v>2.4109636820851708</v>
      </c>
      <c r="M168" s="84">
        <v>2247.531314589151</v>
      </c>
      <c r="N168" s="84">
        <v>16.898611218950919</v>
      </c>
      <c r="O168" s="49">
        <v>1.091368982950837E-14</v>
      </c>
      <c r="P168" s="91">
        <v>1.9685479047174409E-8</v>
      </c>
      <c r="Q168" s="102">
        <v>8.3164314269251171E-8</v>
      </c>
    </row>
    <row r="169" spans="7:17" x14ac:dyDescent="0.2">
      <c r="G169" s="33">
        <v>141</v>
      </c>
      <c r="H169" s="95">
        <v>7157.2394203870899</v>
      </c>
      <c r="I169" s="95">
        <v>759.23942038708992</v>
      </c>
      <c r="J169" s="84">
        <v>7.3910366911078391</v>
      </c>
      <c r="K169" s="84">
        <v>2.4450772879392937</v>
      </c>
      <c r="L169" s="84">
        <v>2.4290910993372039</v>
      </c>
      <c r="M169" s="84">
        <v>2264.4299258081019</v>
      </c>
      <c r="N169" s="84">
        <v>16.908046336012831</v>
      </c>
      <c r="O169" s="49">
        <v>1.0703841734975826E-14</v>
      </c>
      <c r="P169" s="91">
        <v>1.929586870643955E-8</v>
      </c>
      <c r="Q169" s="102">
        <v>8.1563860545524975E-8</v>
      </c>
    </row>
    <row r="170" spans="7:17" x14ac:dyDescent="0.2">
      <c r="G170" s="33">
        <v>142</v>
      </c>
      <c r="H170" s="95">
        <v>7159.2159115762533</v>
      </c>
      <c r="I170" s="95">
        <v>761.21591157625335</v>
      </c>
      <c r="J170" s="84">
        <v>7.3889561443122309</v>
      </c>
      <c r="K170" s="84">
        <v>2.4628721772644413</v>
      </c>
      <c r="L170" s="84">
        <v>2.4472286377939669</v>
      </c>
      <c r="M170" s="84">
        <v>2281.3379721441147</v>
      </c>
      <c r="N170" s="84">
        <v>16.917284319539704</v>
      </c>
      <c r="O170" s="49">
        <v>1.0514452896429738E-14</v>
      </c>
      <c r="P170" s="91">
        <v>1.8943786802683002E-8</v>
      </c>
      <c r="Q170" s="102">
        <v>8.0119356857433081E-8</v>
      </c>
    </row>
    <row r="171" spans="7:17" x14ac:dyDescent="0.2">
      <c r="G171" s="33">
        <v>143</v>
      </c>
      <c r="H171" s="95">
        <v>7161.1497921742384</v>
      </c>
      <c r="I171" s="95">
        <v>763.14979217423843</v>
      </c>
      <c r="J171" s="84">
        <v>7.3869209962941396</v>
      </c>
      <c r="K171" s="84">
        <v>2.4806719271904458</v>
      </c>
      <c r="L171" s="84">
        <v>2.4653760859870859</v>
      </c>
      <c r="M171" s="84">
        <v>2298.2552564636544</v>
      </c>
      <c r="N171" s="84">
        <v>16.926321856663435</v>
      </c>
      <c r="O171" s="49">
        <v>1.0339000318027258E-14</v>
      </c>
      <c r="P171" s="91">
        <v>1.8617415742881131E-8</v>
      </c>
      <c r="Q171" s="102">
        <v>7.878109275082971E-8</v>
      </c>
    </row>
    <row r="172" spans="7:17" x14ac:dyDescent="0.2">
      <c r="G172" s="33">
        <v>144</v>
      </c>
      <c r="H172" s="95">
        <v>7163.0404026773549</v>
      </c>
      <c r="I172" s="95">
        <v>765.0404026773549</v>
      </c>
      <c r="J172" s="84">
        <v>7.3849319047649296</v>
      </c>
      <c r="K172" s="84">
        <v>2.4984764309676297</v>
      </c>
      <c r="L172" s="84">
        <v>2.4835332288944185</v>
      </c>
      <c r="M172" s="84">
        <v>2315.1815783203178</v>
      </c>
      <c r="N172" s="84">
        <v>16.93515569921874</v>
      </c>
      <c r="O172" s="49">
        <v>1.0167473447199654E-14</v>
      </c>
      <c r="P172" s="91">
        <v>1.8298689040058571E-8</v>
      </c>
      <c r="Q172" s="102">
        <v>7.7472786996244855E-8</v>
      </c>
    </row>
    <row r="173" spans="7:17" x14ac:dyDescent="0.2">
      <c r="G173" s="33">
        <v>145</v>
      </c>
      <c r="H173" s="95">
        <v>7164.8870973597986</v>
      </c>
      <c r="I173" s="95">
        <v>766.88709735979864</v>
      </c>
      <c r="J173" s="84">
        <v>7.382989513087197</v>
      </c>
      <c r="K173" s="84">
        <v>2.516285580223899</v>
      </c>
      <c r="L173" s="84">
        <v>2.5016998480094617</v>
      </c>
      <c r="M173" s="84">
        <v>2332.1167340195366</v>
      </c>
      <c r="N173" s="84">
        <v>16.943782665380695</v>
      </c>
      <c r="O173" s="49">
        <v>9.9999308678416054E-15</v>
      </c>
      <c r="P173" s="91">
        <v>1.7987691915960977E-8</v>
      </c>
      <c r="Q173" s="102">
        <v>7.6194885618967018E-8</v>
      </c>
    </row>
    <row r="174" spans="7:17" x14ac:dyDescent="0.2">
      <c r="G174" s="33">
        <v>146</v>
      </c>
      <c r="H174" s="95">
        <v>7166.6892445606154</v>
      </c>
      <c r="I174" s="95">
        <v>768.68924456061541</v>
      </c>
      <c r="J174" s="84">
        <v>7.3810944500303188</v>
      </c>
      <c r="K174" s="84">
        <v>2.5340992649993503</v>
      </c>
      <c r="L174" s="84">
        <v>2.519875721412518</v>
      </c>
      <c r="M174" s="84">
        <v>2349.0605166849173</v>
      </c>
      <c r="N174" s="84">
        <v>16.952199641288644</v>
      </c>
      <c r="O174" s="49">
        <v>9.8364298878051172E-15</v>
      </c>
      <c r="P174" s="91">
        <v>1.7684507354680674E-8</v>
      </c>
      <c r="Q174" s="102">
        <v>7.4947824808596022E-8</v>
      </c>
    </row>
    <row r="175" spans="7:17" x14ac:dyDescent="0.2">
      <c r="G175" s="33">
        <v>147</v>
      </c>
      <c r="H175" s="95">
        <v>7168.4462269656433</v>
      </c>
      <c r="I175" s="95">
        <v>770.44622696564329</v>
      </c>
      <c r="J175" s="84">
        <v>7.3792473295308669</v>
      </c>
      <c r="K175" s="84">
        <v>2.5519173737815897</v>
      </c>
      <c r="L175" s="84">
        <v>2.5380606238435997</v>
      </c>
      <c r="M175" s="84">
        <v>2366.0127163262059</v>
      </c>
      <c r="N175" s="84">
        <v>16.960403582627805</v>
      </c>
      <c r="O175" s="49">
        <v>9.6816842631643286E-15</v>
      </c>
      <c r="P175" s="91">
        <v>1.7397585876271298E-8</v>
      </c>
      <c r="Q175" s="102">
        <v>7.3767519456246652E-8</v>
      </c>
    </row>
    <row r="176" spans="7:17" x14ac:dyDescent="0.2">
      <c r="G176" s="33">
        <v>148</v>
      </c>
      <c r="H176" s="95">
        <v>7170.1574418842456</v>
      </c>
      <c r="I176" s="95">
        <v>772.1574418842456</v>
      </c>
      <c r="J176" s="84">
        <v>7.3774487504579609</v>
      </c>
      <c r="K176" s="84">
        <v>2.5697397935417388</v>
      </c>
      <c r="L176" s="84">
        <v>2.5562543267770326</v>
      </c>
      <c r="M176" s="84">
        <v>2382.9731199088337</v>
      </c>
      <c r="N176" s="84">
        <v>16.968391516199517</v>
      </c>
      <c r="O176" s="49">
        <v>9.5442949607466026E-15</v>
      </c>
      <c r="P176" s="91">
        <v>1.7142343560581015E-8</v>
      </c>
      <c r="Q176" s="102">
        <v>7.2719499260285086E-8</v>
      </c>
    </row>
    <row r="177" spans="7:17" x14ac:dyDescent="0.2">
      <c r="G177" s="33">
        <v>149</v>
      </c>
      <c r="H177" s="95">
        <v>7171.8223015206022</v>
      </c>
      <c r="I177" s="95">
        <v>773.8223015206022</v>
      </c>
      <c r="J177" s="84">
        <v>7.375699296383754</v>
      </c>
      <c r="K177" s="84">
        <v>2.5875664097711293</v>
      </c>
      <c r="L177" s="84">
        <v>2.5744565984977439</v>
      </c>
      <c r="M177" s="84">
        <v>2399.9415114250332</v>
      </c>
      <c r="N177" s="84">
        <v>16.976160541454192</v>
      </c>
      <c r="O177" s="49">
        <v>9.4106274116994668E-15</v>
      </c>
      <c r="P177" s="91">
        <v>1.6894250281515644E-8</v>
      </c>
      <c r="Q177" s="102">
        <v>7.1699876251629309E-8</v>
      </c>
    </row>
    <row r="178" spans="7:17" x14ac:dyDescent="0.2">
      <c r="G178" s="33">
        <v>150</v>
      </c>
      <c r="H178" s="95">
        <v>7173.4402332393665</v>
      </c>
      <c r="I178" s="95">
        <v>775.44023323936653</v>
      </c>
      <c r="J178" s="84">
        <v>7.373999535359153</v>
      </c>
      <c r="K178" s="84">
        <v>2.6053971065186605</v>
      </c>
      <c r="L178" s="84">
        <v>2.5926672041791936</v>
      </c>
      <c r="M178" s="84">
        <v>2416.9176719664874</v>
      </c>
      <c r="N178" s="84">
        <v>16.983707831994707</v>
      </c>
      <c r="O178" s="49">
        <v>9.2807275915283652E-15</v>
      </c>
      <c r="P178" s="91">
        <v>1.6653371760640748E-8</v>
      </c>
      <c r="Q178" s="102">
        <v>7.070900010007844E-8</v>
      </c>
    </row>
    <row r="179" spans="7:17" x14ac:dyDescent="0.2">
      <c r="G179" s="33">
        <v>151</v>
      </c>
      <c r="H179" s="95">
        <v>7175.010679825491</v>
      </c>
      <c r="I179" s="95">
        <v>777.01067982549102</v>
      </c>
      <c r="J179" s="84">
        <v>7.3723500196949106</v>
      </c>
      <c r="K179" s="84">
        <v>2.6232317664288121</v>
      </c>
      <c r="L179" s="84">
        <v>2.610885905962919</v>
      </c>
      <c r="M179" s="84">
        <v>2433.9013797984821</v>
      </c>
      <c r="N179" s="84">
        <v>16.991030637055246</v>
      </c>
      <c r="O179" s="49">
        <v>9.1546402376802708E-15</v>
      </c>
      <c r="P179" s="91">
        <v>1.6419771691099129E-8</v>
      </c>
      <c r="Q179" s="102">
        <v>6.9747210964229435E-8</v>
      </c>
    </row>
    <row r="180" spans="7:17" x14ac:dyDescent="0.2">
      <c r="G180" s="33">
        <v>152</v>
      </c>
      <c r="H180" s="95">
        <v>7176.5330997380133</v>
      </c>
      <c r="I180" s="95">
        <v>778.53309973801333</v>
      </c>
      <c r="J180" s="84">
        <v>7.370751285748244</v>
      </c>
      <c r="K180" s="84">
        <v>2.6410702707802942</v>
      </c>
      <c r="L180" s="84">
        <v>2.6291124630396667</v>
      </c>
      <c r="M180" s="84">
        <v>2450.8924104355374</v>
      </c>
      <c r="N180" s="84">
        <v>16.998126282936937</v>
      </c>
      <c r="O180" s="49">
        <v>9.0324088291678091E-15</v>
      </c>
      <c r="P180" s="91">
        <v>1.6193511730848153E-8</v>
      </c>
      <c r="Q180" s="102">
        <v>6.8814839341294399E-8</v>
      </c>
    </row>
    <row r="181" spans="7:17" x14ac:dyDescent="0.2">
      <c r="G181" s="33">
        <v>153</v>
      </c>
      <c r="H181" s="95">
        <v>7178.0069673575972</v>
      </c>
      <c r="I181" s="95">
        <v>780.0069673575972</v>
      </c>
      <c r="J181" s="84">
        <v>7.3692038537150797</v>
      </c>
      <c r="K181" s="84">
        <v>2.6589124995253215</v>
      </c>
      <c r="L181" s="84">
        <v>2.6473466317320615</v>
      </c>
      <c r="M181" s="84">
        <v>2467.8905367184743</v>
      </c>
      <c r="N181" s="84">
        <v>17.00499217442075</v>
      </c>
      <c r="O181" s="49">
        <v>8.914144942228155E-15</v>
      </c>
      <c r="P181" s="91">
        <v>1.5974775822143394E-8</v>
      </c>
      <c r="Q181" s="102">
        <v>6.7912734460918545E-8</v>
      </c>
    </row>
    <row r="182" spans="7:17" x14ac:dyDescent="0.2">
      <c r="G182" s="33">
        <v>154</v>
      </c>
      <c r="H182" s="95">
        <v>7179.4317732276695</v>
      </c>
      <c r="I182" s="95">
        <v>781.43177322766951</v>
      </c>
      <c r="J182" s="84">
        <v>7.3677082274280705</v>
      </c>
      <c r="K182" s="84">
        <v>2.6767583313294945</v>
      </c>
      <c r="L182" s="84">
        <v>2.6655881655787947</v>
      </c>
      <c r="M182" s="84">
        <v>2484.8955288928951</v>
      </c>
      <c r="N182" s="84">
        <v>17.011625796132193</v>
      </c>
      <c r="O182" s="49">
        <v>8.8139378386179222E-15</v>
      </c>
      <c r="P182" s="91">
        <v>1.578878681308495E-8</v>
      </c>
      <c r="Q182" s="102">
        <v>6.714823325977693E-8</v>
      </c>
    </row>
    <row r="183" spans="7:17" x14ac:dyDescent="0.2">
      <c r="G183" s="33">
        <v>155</v>
      </c>
      <c r="H183" s="95">
        <v>7180.8070242889216</v>
      </c>
      <c r="I183" s="95">
        <v>782.80702428892164</v>
      </c>
      <c r="J183" s="84">
        <v>7.3662648941604951</v>
      </c>
      <c r="K183" s="84">
        <v>2.6946076436122706</v>
      </c>
      <c r="L183" s="84">
        <v>2.6838368154202747</v>
      </c>
      <c r="M183" s="84">
        <v>2501.9071546890273</v>
      </c>
      <c r="N183" s="84">
        <v>17.018024713886916</v>
      </c>
      <c r="O183" s="49">
        <v>8.7172159423374288E-15</v>
      </c>
      <c r="P183" s="91">
        <v>1.5609407150637013E-8</v>
      </c>
      <c r="Q183" s="102">
        <v>6.6410319164665961E-8</v>
      </c>
    </row>
    <row r="184" spans="7:17" x14ac:dyDescent="0.2">
      <c r="G184" s="33">
        <v>156</v>
      </c>
      <c r="H184" s="95">
        <v>7182.1322441070306</v>
      </c>
      <c r="I184" s="95">
        <v>784.1322441070306</v>
      </c>
      <c r="J184" s="84">
        <v>7.3648743244361734</v>
      </c>
      <c r="K184" s="84">
        <v>2.7124603125880142</v>
      </c>
      <c r="L184" s="84">
        <v>2.7020923294857191</v>
      </c>
      <c r="M184" s="84">
        <v>2518.9251794029142</v>
      </c>
      <c r="N184" s="84">
        <v>17.024186575979002</v>
      </c>
      <c r="O184" s="49">
        <v>8.6240127611820645E-15</v>
      </c>
      <c r="P184" s="91">
        <v>1.5436683898757791E-8</v>
      </c>
      <c r="Q184" s="102">
        <v>6.5699246701715899E-8</v>
      </c>
    </row>
    <row r="185" spans="7:17" x14ac:dyDescent="0.2">
      <c r="G185" s="33">
        <v>157</v>
      </c>
      <c r="H185" s="95">
        <v>7183.4069730933934</v>
      </c>
      <c r="I185" s="95">
        <v>785.40697309339339</v>
      </c>
      <c r="J185" s="84">
        <v>7.363536971845499</v>
      </c>
      <c r="K185" s="84">
        <v>2.730316213307598</v>
      </c>
      <c r="L185" s="84">
        <v>2.7203544534816335</v>
      </c>
      <c r="M185" s="84">
        <v>2535.9493659788932</v>
      </c>
      <c r="N185" s="84">
        <v>17.030109114443803</v>
      </c>
      <c r="O185" s="49">
        <v>8.5343606181817419E-15</v>
      </c>
      <c r="P185" s="91">
        <v>1.5270662305313016E-8</v>
      </c>
      <c r="Q185" s="102">
        <v>6.5015261327326152E-8</v>
      </c>
    </row>
    <row r="186" spans="7:17" x14ac:dyDescent="0.2">
      <c r="G186" s="33">
        <v>158</v>
      </c>
      <c r="H186" s="95">
        <v>7184.6307687187036</v>
      </c>
      <c r="I186" s="95">
        <v>786.63076871870362</v>
      </c>
      <c r="J186" s="84">
        <v>7.3622532728677346</v>
      </c>
      <c r="K186" s="84">
        <v>2.7481752197005473</v>
      </c>
      <c r="L186" s="84">
        <v>2.7386229306816396</v>
      </c>
      <c r="M186" s="84">
        <v>2552.979475093337</v>
      </c>
      <c r="N186" s="84">
        <v>17.035790146278941</v>
      </c>
      <c r="O186" s="49">
        <v>8.4482906365799769E-15</v>
      </c>
      <c r="P186" s="91">
        <v>1.5111385797987029E-8</v>
      </c>
      <c r="Q186" s="102">
        <v>6.4358599318491736E-8</v>
      </c>
    </row>
    <row r="187" spans="7:17" x14ac:dyDescent="0.2">
      <c r="G187" s="33">
        <v>159</v>
      </c>
      <c r="H187" s="95">
        <v>7185.8032057192158</v>
      </c>
      <c r="I187" s="95">
        <v>787.80320571921584</v>
      </c>
      <c r="J187" s="84">
        <v>7.3610236466996311</v>
      </c>
      <c r="K187" s="84">
        <v>2.7660372046177102</v>
      </c>
      <c r="L187" s="84">
        <v>2.7568975020176172</v>
      </c>
      <c r="M187" s="84">
        <v>2570.0152652396159</v>
      </c>
      <c r="N187" s="84">
        <v>17.041227574614823</v>
      </c>
      <c r="O187" s="49">
        <v>8.3658327253272432E-15</v>
      </c>
      <c r="P187" s="91">
        <v>1.4958895980466472E-8</v>
      </c>
      <c r="Q187" s="102">
        <v>6.3729487667030023E-8</v>
      </c>
    </row>
    <row r="188" spans="7:17" x14ac:dyDescent="0.2">
      <c r="G188" s="33">
        <v>160</v>
      </c>
      <c r="H188" s="95">
        <v>7186.9238762955101</v>
      </c>
      <c r="I188" s="95">
        <v>788.92387629551013</v>
      </c>
      <c r="J188" s="84">
        <v>7.3598484950905263</v>
      </c>
      <c r="K188" s="84">
        <v>2.7839020398744214</v>
      </c>
      <c r="L188" s="84">
        <v>2.7751779061720994</v>
      </c>
      <c r="M188" s="84">
        <v>2587.0564928142308</v>
      </c>
      <c r="N188" s="84">
        <v>17.04641938985651</v>
      </c>
      <c r="O188" s="49">
        <v>8.287015565101787E-15</v>
      </c>
      <c r="P188" s="91">
        <v>1.4813232628887099E-8</v>
      </c>
      <c r="Q188" s="102">
        <v>6.3128143977879047E-8</v>
      </c>
    </row>
    <row r="189" spans="7:17" x14ac:dyDescent="0.2">
      <c r="G189" s="33">
        <v>161</v>
      </c>
      <c r="H189" s="95">
        <v>7187.9923903036106</v>
      </c>
      <c r="I189" s="95">
        <v>789.99239030361059</v>
      </c>
      <c r="J189" s="84">
        <v>7.3587282021840066</v>
      </c>
      <c r="K189" s="84">
        <v>2.8017695962941627</v>
      </c>
      <c r="L189" s="84">
        <v>2.7934638796718945</v>
      </c>
      <c r="M189" s="84">
        <v>2604.1029122040873</v>
      </c>
      <c r="N189" s="84">
        <v>17.051363670767842</v>
      </c>
      <c r="O189" s="49">
        <v>8.2118665948681984E-15</v>
      </c>
      <c r="P189" s="91">
        <v>1.4674433688529859E-8</v>
      </c>
      <c r="Q189" s="102">
        <v>6.255477637142244E-8</v>
      </c>
    </row>
    <row r="190" spans="7:17" x14ac:dyDescent="0.2">
      <c r="G190" s="33">
        <v>162</v>
      </c>
      <c r="H190" s="95">
        <v>7189.0083754382995</v>
      </c>
      <c r="I190" s="95">
        <v>791.00837543829948</v>
      </c>
      <c r="J190" s="84">
        <v>7.3576631343662315</v>
      </c>
      <c r="K190" s="84">
        <v>2.8196397437526759</v>
      </c>
      <c r="L190" s="84">
        <v>2.8117551569828683</v>
      </c>
      <c r="M190" s="84">
        <v>2621.1542758748551</v>
      </c>
      <c r="N190" s="84">
        <v>17.056058585524625</v>
      </c>
      <c r="O190" s="49">
        <v>8.14874395990284E-15</v>
      </c>
      <c r="P190" s="91">
        <v>1.4557420000857021E-8</v>
      </c>
      <c r="Q190" s="102">
        <v>6.2073052097176324E-8</v>
      </c>
    </row>
    <row r="191" spans="7:17" x14ac:dyDescent="0.2">
      <c r="G191" s="33">
        <v>163</v>
      </c>
      <c r="H191" s="95">
        <v>7189.9714774084805</v>
      </c>
      <c r="I191" s="95">
        <v>791.9714774084805</v>
      </c>
      <c r="J191" s="84">
        <v>7.3566536401210056</v>
      </c>
      <c r="K191" s="84">
        <v>2.8375123512225358</v>
      </c>
      <c r="L191" s="84">
        <v>2.8300514706058593</v>
      </c>
      <c r="M191" s="84">
        <v>2638.2103344603797</v>
      </c>
      <c r="N191" s="84">
        <v>17.060502392707349</v>
      </c>
      <c r="O191" s="49">
        <v>8.0889665330541129E-15</v>
      </c>
      <c r="P191" s="91">
        <v>1.4446664839206934E-8</v>
      </c>
      <c r="Q191" s="102">
        <v>6.1616840013982757E-8</v>
      </c>
    </row>
    <row r="192" spans="7:17" x14ac:dyDescent="0.2">
      <c r="G192" s="33">
        <v>164</v>
      </c>
      <c r="H192" s="95">
        <v>7190.8813601044303</v>
      </c>
      <c r="I192" s="95">
        <v>792.88136010443031</v>
      </c>
      <c r="J192" s="84">
        <v>7.3557000498917366</v>
      </c>
      <c r="K192" s="84">
        <v>2.8553872868181354</v>
      </c>
      <c r="L192" s="84">
        <v>2.8483525511736572</v>
      </c>
      <c r="M192" s="84">
        <v>2655.2708368530871</v>
      </c>
      <c r="N192" s="84">
        <v>17.064693442263433</v>
      </c>
      <c r="O192" s="49">
        <v>8.0324922987756382E-15</v>
      </c>
      <c r="P192" s="91">
        <v>1.4342084612184882E-8</v>
      </c>
      <c r="Q192" s="102">
        <v>6.1185819307484667E-8</v>
      </c>
    </row>
    <row r="193" spans="7:17" x14ac:dyDescent="0.2">
      <c r="G193" s="33">
        <v>165</v>
      </c>
      <c r="H193" s="95">
        <v>7191.7377057568419</v>
      </c>
      <c r="I193" s="95">
        <v>793.73770575684193</v>
      </c>
      <c r="J193" s="84">
        <v>7.354802675950304</v>
      </c>
      <c r="K193" s="84">
        <v>2.8732644178410864</v>
      </c>
      <c r="L193" s="84">
        <v>2.8666581275490124</v>
      </c>
      <c r="M193" s="84">
        <v>2672.3355302953505</v>
      </c>
      <c r="N193" s="84">
        <v>17.068630176407169</v>
      </c>
      <c r="O193" s="49">
        <v>7.9793409802453277E-15</v>
      </c>
      <c r="P193" s="91">
        <v>1.4243706454989916E-8</v>
      </c>
      <c r="Q193" s="102">
        <v>6.0780139455381609E-8</v>
      </c>
    </row>
    <row r="194" spans="7:17" x14ac:dyDescent="0.2">
      <c r="G194" s="33">
        <v>166</v>
      </c>
      <c r="H194" s="95">
        <v>7192.5402150874752</v>
      </c>
      <c r="I194" s="95">
        <v>794.54021508747519</v>
      </c>
      <c r="J194" s="84">
        <v>7.3539618122729733</v>
      </c>
      <c r="K194" s="84">
        <v>2.8911436108260018</v>
      </c>
      <c r="L194" s="84">
        <v>2.8849679269236135</v>
      </c>
      <c r="M194" s="84">
        <v>2689.4041604717577</v>
      </c>
      <c r="N194" s="84">
        <v>17.072311130478283</v>
      </c>
      <c r="O194" s="49">
        <v>7.9295311529449691E-15</v>
      </c>
      <c r="P194" s="91">
        <v>1.4151555867405107E-8</v>
      </c>
      <c r="Q194" s="102">
        <v>6.0399941187171368E-8</v>
      </c>
    </row>
    <row r="195" spans="7:17" x14ac:dyDescent="0.2">
      <c r="G195" s="33">
        <v>167</v>
      </c>
      <c r="H195" s="95">
        <v>7193.2886074513344</v>
      </c>
      <c r="I195" s="95">
        <v>795.28860745133443</v>
      </c>
      <c r="J195" s="84">
        <v>7.3531777344234177</v>
      </c>
      <c r="K195" s="84">
        <v>2.9090247315866384</v>
      </c>
      <c r="L195" s="84">
        <v>2.9032816749179835</v>
      </c>
      <c r="M195" s="84">
        <v>2706.476471602236</v>
      </c>
      <c r="N195" s="84">
        <v>17.07573493375412</v>
      </c>
      <c r="O195" s="49">
        <v>7.8830802358356059E-15</v>
      </c>
      <c r="P195" s="91">
        <v>1.4065656711959609E-8</v>
      </c>
      <c r="Q195" s="102">
        <v>6.0045356420650445E-8</v>
      </c>
    </row>
    <row r="196" spans="7:17" x14ac:dyDescent="0.2">
      <c r="G196" s="33">
        <v>168</v>
      </c>
      <c r="H196" s="95">
        <v>7193.9826209702378</v>
      </c>
      <c r="I196" s="95">
        <v>795.9826209702378</v>
      </c>
      <c r="J196" s="84">
        <v>7.3524506994429144</v>
      </c>
      <c r="K196" s="84">
        <v>2.9269076452623892</v>
      </c>
      <c r="L196" s="84">
        <v>2.9215990956822502</v>
      </c>
      <c r="M196" s="84">
        <v>2723.5522065359901</v>
      </c>
      <c r="N196" s="84">
        <v>17.078900310204972</v>
      </c>
      <c r="O196" s="49">
        <v>7.8400044830672083E-15</v>
      </c>
      <c r="P196" s="91">
        <v>1.3986031212248689E-8</v>
      </c>
      <c r="Q196" s="102">
        <v>5.9716508202352644E-8</v>
      </c>
    </row>
    <row r="197" spans="7:17" x14ac:dyDescent="0.2">
      <c r="G197" s="33">
        <v>169</v>
      </c>
      <c r="H197" s="95">
        <v>7194.62201265766</v>
      </c>
      <c r="I197" s="95">
        <v>796.62201265765998</v>
      </c>
      <c r="J197" s="84">
        <v>7.3517809457478025</v>
      </c>
      <c r="K197" s="84">
        <v>2.9447922163650917</v>
      </c>
      <c r="L197" s="84">
        <v>2.9399199119977211</v>
      </c>
      <c r="M197" s="84">
        <v>2740.6311068461951</v>
      </c>
      <c r="N197" s="84">
        <v>17.081806079198941</v>
      </c>
      <c r="O197" s="49">
        <v>7.8003189762299847E-15</v>
      </c>
      <c r="P197" s="91">
        <v>1.3912699951405009E-8</v>
      </c>
      <c r="Q197" s="102">
        <v>5.9413510651995221E-8</v>
      </c>
    </row>
    <row r="198" spans="7:17" x14ac:dyDescent="0.2">
      <c r="G198" s="33">
        <v>170</v>
      </c>
      <c r="H198" s="95">
        <v>7195.2065585347618</v>
      </c>
      <c r="I198" s="95">
        <v>797.20655853476183</v>
      </c>
      <c r="J198" s="84">
        <v>7.3511686930342615</v>
      </c>
      <c r="K198" s="84">
        <v>2.9626783088261379</v>
      </c>
      <c r="L198" s="84">
        <v>2.958243845379223</v>
      </c>
      <c r="M198" s="84">
        <v>2757.712912925394</v>
      </c>
      <c r="N198" s="84">
        <v>17.084451156165414</v>
      </c>
      <c r="O198" s="49">
        <v>7.7640376171526968E-15</v>
      </c>
      <c r="P198" s="91">
        <v>1.3845681870711915E-8</v>
      </c>
      <c r="Q198" s="102">
        <v>5.9136468910995672E-8</v>
      </c>
    </row>
    <row r="199" spans="7:17" x14ac:dyDescent="0.2">
      <c r="G199" s="33">
        <v>171</v>
      </c>
      <c r="H199" s="95">
        <v>7195.7360537374916</v>
      </c>
      <c r="I199" s="95">
        <v>797.7360537374916</v>
      </c>
      <c r="J199" s="84">
        <v>7.3506141421904818</v>
      </c>
      <c r="K199" s="84">
        <v>2.980565786043861</v>
      </c>
      <c r="L199" s="84">
        <v>2.9765706161781438</v>
      </c>
      <c r="M199" s="84">
        <v>2774.7973640815594</v>
      </c>
      <c r="N199" s="84">
        <v>17.08683455318851</v>
      </c>
      <c r="O199" s="49">
        <v>7.7311731212551526E-15</v>
      </c>
      <c r="P199" s="91">
        <v>1.3784994268354138E-8</v>
      </c>
      <c r="Q199" s="102">
        <v>5.8885479095004762E-8</v>
      </c>
    </row>
    <row r="200" spans="7:17" x14ac:dyDescent="0.2">
      <c r="G200" s="33">
        <v>172</v>
      </c>
      <c r="H200" s="95">
        <v>7196.2103126146876</v>
      </c>
      <c r="I200" s="95">
        <v>798.21031261468761</v>
      </c>
      <c r="J200" s="84">
        <v>7.3501174752162646</v>
      </c>
      <c r="K200" s="84">
        <v>2.9984545109311775</v>
      </c>
      <c r="L200" s="84">
        <v>2.9948999436861197</v>
      </c>
      <c r="M200" s="84">
        <v>2791.8841986347479</v>
      </c>
      <c r="N200" s="84">
        <v>17.08895537956505</v>
      </c>
      <c r="O200" s="49">
        <v>7.7017370114592011E-15</v>
      </c>
      <c r="P200" s="91">
        <v>1.3730652798297306E-8</v>
      </c>
      <c r="Q200" s="102">
        <v>5.8660628250600665E-8</v>
      </c>
    </row>
    <row r="201" spans="7:17" x14ac:dyDescent="0.2">
      <c r="G201" s="33">
        <v>173</v>
      </c>
      <c r="H201" s="95">
        <v>7196.6291688170786</v>
      </c>
      <c r="I201" s="95">
        <v>798.62916881707861</v>
      </c>
      <c r="J201" s="84">
        <v>7.3496788551501258</v>
      </c>
      <c r="K201" s="84">
        <v>3.0163443459634607</v>
      </c>
      <c r="L201" s="84">
        <v>3.0132315462393131</v>
      </c>
      <c r="M201" s="84">
        <v>2808.973154014313</v>
      </c>
      <c r="N201" s="84">
        <v>17.090812842299329</v>
      </c>
      <c r="O201" s="49">
        <v>7.6757396126647031E-15</v>
      </c>
      <c r="P201" s="91">
        <v>1.368267146929316E-8</v>
      </c>
      <c r="Q201" s="102">
        <v>5.8461994316089544E-8</v>
      </c>
    </row>
    <row r="202" spans="7:17" x14ac:dyDescent="0.2">
      <c r="G202" s="33">
        <v>174</v>
      </c>
      <c r="H202" s="95">
        <v>7196.9924753771284</v>
      </c>
      <c r="I202" s="95">
        <v>798.99247537712836</v>
      </c>
      <c r="J202" s="84">
        <v>7.3492984260039389</v>
      </c>
      <c r="K202" s="84">
        <v>3.0342351532266272</v>
      </c>
      <c r="L202" s="84">
        <v>3.0315651413232292</v>
      </c>
      <c r="M202" s="84">
        <v>2826.0639668566123</v>
      </c>
      <c r="N202" s="84">
        <v>17.092406246545124</v>
      </c>
      <c r="O202" s="49">
        <v>7.6531900467937545E-15</v>
      </c>
      <c r="P202" s="91">
        <v>1.3641062644002529E-8</v>
      </c>
      <c r="Q202" s="102">
        <v>5.8289646086465548E-8</v>
      </c>
    </row>
    <row r="203" spans="7:17" x14ac:dyDescent="0.2">
      <c r="G203" s="33">
        <v>175</v>
      </c>
      <c r="H203" s="95">
        <v>7197.3001047796406</v>
      </c>
      <c r="I203" s="95">
        <v>799.30010477964061</v>
      </c>
      <c r="J203" s="84">
        <v>7.3489763127051662</v>
      </c>
      <c r="K203" s="84">
        <v>3.0521267944654062</v>
      </c>
      <c r="L203" s="84">
        <v>3.0499004456779981</v>
      </c>
      <c r="M203" s="84">
        <v>2843.1563731031574</v>
      </c>
      <c r="N203" s="84">
        <v>17.0937349959936</v>
      </c>
      <c r="O203" s="49">
        <v>7.6340962284084201E-15</v>
      </c>
      <c r="P203" s="91">
        <v>1.3605837038233516E-8</v>
      </c>
      <c r="Q203" s="102">
        <v>5.8143643182559538E-8</v>
      </c>
    </row>
    <row r="204" spans="7:17" x14ac:dyDescent="0.2">
      <c r="G204" s="33">
        <v>176</v>
      </c>
      <c r="H204" s="95">
        <v>7197.551949023069</v>
      </c>
      <c r="I204" s="95">
        <v>799.55194902306903</v>
      </c>
      <c r="J204" s="84">
        <v>7.3487126210467242</v>
      </c>
      <c r="K204" s="84">
        <v>3.0700191311317755</v>
      </c>
      <c r="L204" s="84">
        <v>3.0682371754040809</v>
      </c>
      <c r="M204" s="84">
        <v>2860.250108099151</v>
      </c>
      <c r="N204" s="84">
        <v>17.094798593212545</v>
      </c>
      <c r="O204" s="49">
        <v>7.6184648609053665E-15</v>
      </c>
      <c r="P204" s="91">
        <v>1.3577003720290033E-8</v>
      </c>
      <c r="Q204" s="102">
        <v>5.8024036024413887E-8</v>
      </c>
    </row>
    <row r="205" spans="7:17" x14ac:dyDescent="0.2">
      <c r="G205" s="33">
        <v>177</v>
      </c>
      <c r="H205" s="95">
        <v>7197.747919671493</v>
      </c>
      <c r="I205" s="95">
        <v>799.74791967149304</v>
      </c>
      <c r="J205" s="84">
        <v>7.3485074376444794</v>
      </c>
      <c r="K205" s="84">
        <v>3.0879120244335385</v>
      </c>
      <c r="L205" s="84">
        <v>3.0865750460683343</v>
      </c>
      <c r="M205" s="84">
        <v>2877.3449066923636</v>
      </c>
      <c r="N205" s="84">
        <v>17.095596639916494</v>
      </c>
      <c r="O205" s="49">
        <v>7.6063014332898422E-15</v>
      </c>
      <c r="P205" s="91">
        <v>1.3554570110425568E-8</v>
      </c>
      <c r="Q205" s="102">
        <v>5.7930865808825969E-8</v>
      </c>
    </row>
    <row r="206" spans="7:17" x14ac:dyDescent="0.2">
      <c r="G206" s="33">
        <v>178</v>
      </c>
      <c r="H206" s="95">
        <v>7197.8879478971885</v>
      </c>
      <c r="I206" s="95">
        <v>799.8879478971885</v>
      </c>
      <c r="J206" s="84">
        <v>7.3483608299024716</v>
      </c>
      <c r="K206" s="84">
        <v>3.1058053353830157</v>
      </c>
      <c r="L206" s="84">
        <v>3.1049137728103688</v>
      </c>
      <c r="M206" s="84">
        <v>2894.4405033322801</v>
      </c>
      <c r="N206" s="84">
        <v>17.096128837200013</v>
      </c>
      <c r="O206" s="49">
        <v>7.5976102175334323E-15</v>
      </c>
      <c r="P206" s="91">
        <v>1.3538541980402398E-8</v>
      </c>
      <c r="Q206" s="102">
        <v>5.7864164491200104E-8</v>
      </c>
    </row>
    <row r="207" spans="7:17" x14ac:dyDescent="0.2">
      <c r="G207" s="33">
        <v>179</v>
      </c>
      <c r="H207" s="95">
        <v>7197.9719845137934</v>
      </c>
      <c r="I207" s="95">
        <v>799.97198451379336</v>
      </c>
      <c r="J207" s="84">
        <v>7.3482728459857993</v>
      </c>
      <c r="K207" s="84">
        <v>3.1236989248458364</v>
      </c>
      <c r="L207" s="84">
        <v>3.1232530704491532</v>
      </c>
      <c r="M207" s="84">
        <v>2911.5366321694801</v>
      </c>
      <c r="N207" s="84">
        <v>17.096394985697316</v>
      </c>
      <c r="O207" s="49">
        <v>7.5923942665155291E-15</v>
      </c>
      <c r="P207" s="91">
        <v>1.3528923453149235E-8</v>
      </c>
      <c r="Q207" s="102">
        <v>5.7823954771575852E-8</v>
      </c>
    </row>
    <row r="208" spans="7:17" ht="13.5" thickBot="1" x14ac:dyDescent="0.25">
      <c r="G208" s="24">
        <v>180</v>
      </c>
      <c r="H208" s="103">
        <v>7198</v>
      </c>
      <c r="I208" s="103">
        <v>800</v>
      </c>
      <c r="J208" s="104">
        <v>7.3482435148012764</v>
      </c>
      <c r="K208" s="104">
        <v>3.1415926535897931</v>
      </c>
      <c r="L208" s="104">
        <v>3.1415926535897931</v>
      </c>
      <c r="M208" s="104">
        <v>2928.6330271551774</v>
      </c>
      <c r="N208" s="104">
        <v>17.096394985697316</v>
      </c>
      <c r="O208" s="87">
        <v>7.5906554125528117E-15</v>
      </c>
      <c r="P208" s="105">
        <v>1.3525717002520228E-8</v>
      </c>
      <c r="Q208" s="106">
        <v>5.7810250084961937E-8</v>
      </c>
    </row>
    <row r="209" spans="7:25" x14ac:dyDescent="0.2">
      <c r="G209" s="89"/>
      <c r="H209" s="96"/>
      <c r="I209" s="97"/>
      <c r="J209" s="97"/>
      <c r="K209" s="97"/>
      <c r="L209" s="97"/>
      <c r="M209" s="97"/>
      <c r="N209" s="30"/>
      <c r="O209" s="98"/>
      <c r="P209" s="99"/>
    </row>
    <row r="210" spans="7:25" x14ac:dyDescent="0.2">
      <c r="G210" s="89"/>
    </row>
    <row r="211" spans="7:25" x14ac:dyDescent="0.2">
      <c r="G211" s="89"/>
      <c r="W211" s="2"/>
      <c r="X211" s="2"/>
      <c r="Y211" s="2"/>
    </row>
    <row r="212" spans="7:25" s="2" customFormat="1" x14ac:dyDescent="0.2">
      <c r="G212" s="89"/>
      <c r="H212"/>
      <c r="I212"/>
      <c r="J212"/>
      <c r="K212"/>
      <c r="L212"/>
      <c r="M212"/>
      <c r="N212"/>
      <c r="O212"/>
      <c r="P212"/>
      <c r="Q212"/>
      <c r="R212"/>
      <c r="S212"/>
      <c r="T212"/>
      <c r="U212"/>
      <c r="V212"/>
      <c r="W212"/>
      <c r="X212"/>
      <c r="Y212"/>
    </row>
    <row r="213" spans="7:25" x14ac:dyDescent="0.2">
      <c r="G213" s="89"/>
      <c r="Q213" s="2"/>
    </row>
    <row r="214" spans="7:25" x14ac:dyDescent="0.2">
      <c r="G214" s="89"/>
      <c r="V214" s="2"/>
    </row>
    <row r="215" spans="7:25" x14ac:dyDescent="0.2">
      <c r="G215" s="89"/>
    </row>
    <row r="223" spans="7:25" x14ac:dyDescent="0.2">
      <c r="R223" s="2"/>
      <c r="S223" s="2"/>
      <c r="T223" s="2"/>
      <c r="U223" s="2"/>
    </row>
  </sheetData>
  <mergeCells count="4">
    <mergeCell ref="G15:J15"/>
    <mergeCell ref="S25:V25"/>
    <mergeCell ref="S28:V28"/>
    <mergeCell ref="T29:V29"/>
  </mergeCells>
  <pageMargins left="0.75" right="0.75" top="1" bottom="1" header="0.5" footer="0.5"/>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76833" r:id="rId4" name="Option Button 1">
              <controlPr defaultSize="0" autoFill="0" autoLine="0" autoPict="0">
                <anchor moveWithCells="1">
                  <from>
                    <xdr:col>6</xdr:col>
                    <xdr:colOff>990600</xdr:colOff>
                    <xdr:row>17</xdr:row>
                    <xdr:rowOff>0</xdr:rowOff>
                  </from>
                  <to>
                    <xdr:col>6</xdr:col>
                    <xdr:colOff>1314450</xdr:colOff>
                    <xdr:row>18</xdr:row>
                    <xdr:rowOff>0</xdr:rowOff>
                  </to>
                </anchor>
              </controlPr>
            </control>
          </mc:Choice>
        </mc:AlternateContent>
        <mc:AlternateContent xmlns:mc="http://schemas.openxmlformats.org/markup-compatibility/2006">
          <mc:Choice Requires="x14">
            <control shapeId="376834" r:id="rId5" name="Option Button 2">
              <controlPr defaultSize="0" autoFill="0" autoLine="0" autoPict="0">
                <anchor moveWithCells="1">
                  <from>
                    <xdr:col>7</xdr:col>
                    <xdr:colOff>0</xdr:colOff>
                    <xdr:row>17</xdr:row>
                    <xdr:rowOff>0</xdr:rowOff>
                  </from>
                  <to>
                    <xdr:col>7</xdr:col>
                    <xdr:colOff>342900</xdr:colOff>
                    <xdr:row>18</xdr:row>
                    <xdr:rowOff>0</xdr:rowOff>
                  </to>
                </anchor>
              </controlPr>
            </control>
          </mc:Choice>
        </mc:AlternateContent>
        <mc:AlternateContent xmlns:mc="http://schemas.openxmlformats.org/markup-compatibility/2006">
          <mc:Choice Requires="x14">
            <control shapeId="376835" r:id="rId6" name="Option Button 3">
              <controlPr defaultSize="0" autoFill="0" autoLine="0" autoPict="0">
                <anchor moveWithCells="1">
                  <from>
                    <xdr:col>7</xdr:col>
                    <xdr:colOff>390525</xdr:colOff>
                    <xdr:row>17</xdr:row>
                    <xdr:rowOff>0</xdr:rowOff>
                  </from>
                  <to>
                    <xdr:col>7</xdr:col>
                    <xdr:colOff>771525</xdr:colOff>
                    <xdr:row>18</xdr:row>
                    <xdr:rowOff>0</xdr:rowOff>
                  </to>
                </anchor>
              </controlPr>
            </control>
          </mc:Choice>
        </mc:AlternateContent>
        <mc:AlternateContent xmlns:mc="http://schemas.openxmlformats.org/markup-compatibility/2006">
          <mc:Choice Requires="x14">
            <control shapeId="376836" r:id="rId7" name="Group Box 4">
              <controlPr defaultSize="0" autoFill="0" autoPict="0">
                <anchor moveWithCells="1">
                  <from>
                    <xdr:col>6</xdr:col>
                    <xdr:colOff>1000125</xdr:colOff>
                    <xdr:row>17</xdr:row>
                    <xdr:rowOff>0</xdr:rowOff>
                  </from>
                  <to>
                    <xdr:col>8</xdr:col>
                    <xdr:colOff>9525</xdr:colOff>
                    <xdr:row>18</xdr:row>
                    <xdr:rowOff>0</xdr:rowOff>
                  </to>
                </anchor>
              </controlPr>
            </control>
          </mc:Choice>
        </mc:AlternateContent>
        <mc:AlternateContent xmlns:mc="http://schemas.openxmlformats.org/markup-compatibility/2006">
          <mc:Choice Requires="x14">
            <control shapeId="376837" r:id="rId8" name="Button 5">
              <controlPr defaultSize="0" print="0" autoFill="0" autoPict="0" macro="[0]!ExampleTable">
                <anchor moveWithCells="1" sizeWithCells="1">
                  <from>
                    <xdr:col>25</xdr:col>
                    <xdr:colOff>257175</xdr:colOff>
                    <xdr:row>20</xdr:row>
                    <xdr:rowOff>104775</xdr:rowOff>
                  </from>
                  <to>
                    <xdr:col>26</xdr:col>
                    <xdr:colOff>371475</xdr:colOff>
                    <xdr:row>22</xdr:row>
                    <xdr:rowOff>123825</xdr:rowOff>
                  </to>
                </anchor>
              </controlPr>
            </control>
          </mc:Choice>
        </mc:AlternateContent>
        <mc:AlternateContent xmlns:mc="http://schemas.openxmlformats.org/markup-compatibility/2006">
          <mc:Choice Requires="x14">
            <control shapeId="376838" r:id="rId9" name="Button 6">
              <controlPr defaultSize="0" print="0" autoFill="0" autoPict="0" macro="[0]!InputOutputsTable">
                <anchor moveWithCells="1" sizeWithCells="1">
                  <from>
                    <xdr:col>26</xdr:col>
                    <xdr:colOff>257175</xdr:colOff>
                    <xdr:row>16</xdr:row>
                    <xdr:rowOff>104775</xdr:rowOff>
                  </from>
                  <to>
                    <xdr:col>28</xdr:col>
                    <xdr:colOff>19050</xdr:colOff>
                    <xdr:row>18</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O38"/>
  <sheetViews>
    <sheetView zoomScaleNormal="100" workbookViewId="0">
      <selection activeCell="D13" sqref="D13"/>
    </sheetView>
  </sheetViews>
  <sheetFormatPr defaultColWidth="8.85546875" defaultRowHeight="12.75" x14ac:dyDescent="0.2"/>
  <cols>
    <col min="1" max="1" width="4" customWidth="1"/>
    <col min="2" max="2" width="28.140625" customWidth="1"/>
    <col min="3" max="3" width="9" customWidth="1"/>
    <col min="4" max="4" width="8.85546875" customWidth="1"/>
    <col min="5" max="5" width="7.85546875" customWidth="1"/>
    <col min="6" max="6" width="4.140625" customWidth="1"/>
    <col min="7" max="7" width="30.28515625" customWidth="1"/>
    <col min="8" max="8" width="9" customWidth="1"/>
    <col min="9" max="9" width="8.85546875" customWidth="1"/>
    <col min="10" max="10" width="7.85546875" customWidth="1"/>
    <col min="11" max="11" width="3.85546875" customWidth="1"/>
    <col min="12" max="12" width="28.140625" customWidth="1"/>
    <col min="13" max="13" width="9" customWidth="1"/>
    <col min="14" max="14" width="8.85546875" customWidth="1"/>
    <col min="15" max="15" width="7.85546875" customWidth="1"/>
    <col min="16" max="16" width="3.7109375" customWidth="1"/>
    <col min="17" max="17" width="28.140625" customWidth="1"/>
    <col min="18" max="18" width="9" customWidth="1"/>
    <col min="19" max="19" width="8.85546875" customWidth="1"/>
    <col min="20" max="20" width="7.85546875" customWidth="1"/>
  </cols>
  <sheetData>
    <row r="1" spans="2:10" ht="26.25" thickBot="1" x14ac:dyDescent="0.4">
      <c r="B1" s="1" t="s">
        <v>119</v>
      </c>
      <c r="C1" s="1"/>
      <c r="D1" s="1"/>
    </row>
    <row r="2" spans="2:10" x14ac:dyDescent="0.2">
      <c r="B2" s="19" t="s">
        <v>61</v>
      </c>
      <c r="C2" s="18" t="s">
        <v>33</v>
      </c>
      <c r="D2" s="18" t="s">
        <v>10</v>
      </c>
      <c r="E2" s="20" t="s">
        <v>11</v>
      </c>
    </row>
    <row r="3" spans="2:10" ht="14.25" x14ac:dyDescent="0.2">
      <c r="B3" s="3" t="s">
        <v>14</v>
      </c>
      <c r="C3" s="123" t="s">
        <v>7</v>
      </c>
      <c r="D3" s="13">
        <v>398600.5</v>
      </c>
      <c r="E3" s="4" t="s">
        <v>15</v>
      </c>
    </row>
    <row r="4" spans="2:10" ht="16.5" thickBot="1" x14ac:dyDescent="0.35">
      <c r="B4" s="28" t="s">
        <v>18</v>
      </c>
      <c r="C4" s="25" t="s">
        <v>34</v>
      </c>
      <c r="D4" s="86">
        <v>6378</v>
      </c>
      <c r="E4" s="34" t="s">
        <v>8</v>
      </c>
    </row>
    <row r="5" spans="2:10" x14ac:dyDescent="0.2">
      <c r="C5" s="124"/>
      <c r="D5" s="2"/>
      <c r="E5" s="2"/>
    </row>
    <row r="6" spans="2:10" ht="21" thickBot="1" x14ac:dyDescent="0.35">
      <c r="B6" s="58" t="s">
        <v>129</v>
      </c>
      <c r="C6" s="124"/>
      <c r="G6" s="58" t="s">
        <v>130</v>
      </c>
    </row>
    <row r="7" spans="2:10" x14ac:dyDescent="0.2">
      <c r="B7" s="19" t="s">
        <v>78</v>
      </c>
      <c r="C7" s="18" t="s">
        <v>33</v>
      </c>
      <c r="D7" s="18" t="s">
        <v>10</v>
      </c>
      <c r="E7" s="20" t="s">
        <v>11</v>
      </c>
      <c r="G7" s="19" t="s">
        <v>78</v>
      </c>
      <c r="H7" s="18" t="s">
        <v>33</v>
      </c>
      <c r="I7" s="18" t="s">
        <v>10</v>
      </c>
      <c r="J7" s="20" t="s">
        <v>11</v>
      </c>
    </row>
    <row r="8" spans="2:10" ht="15.75" x14ac:dyDescent="0.3">
      <c r="B8" s="10" t="s">
        <v>59</v>
      </c>
      <c r="C8" s="107" t="s">
        <v>35</v>
      </c>
      <c r="D8" s="14">
        <v>400</v>
      </c>
      <c r="E8" s="12" t="s">
        <v>19</v>
      </c>
      <c r="G8" s="10" t="s">
        <v>59</v>
      </c>
      <c r="H8" s="107" t="s">
        <v>35</v>
      </c>
      <c r="I8" s="14">
        <v>2000</v>
      </c>
      <c r="J8" s="12" t="s">
        <v>19</v>
      </c>
    </row>
    <row r="9" spans="2:10" ht="15.75" x14ac:dyDescent="0.3">
      <c r="B9" s="5" t="s">
        <v>60</v>
      </c>
      <c r="C9" s="72" t="s">
        <v>36</v>
      </c>
      <c r="D9" s="6">
        <v>600</v>
      </c>
      <c r="E9" s="7" t="s">
        <v>8</v>
      </c>
      <c r="G9" s="5" t="s">
        <v>60</v>
      </c>
      <c r="H9" s="72" t="s">
        <v>36</v>
      </c>
      <c r="I9" s="6">
        <v>3000</v>
      </c>
      <c r="J9" s="7" t="s">
        <v>8</v>
      </c>
    </row>
    <row r="10" spans="2:10" x14ac:dyDescent="0.2">
      <c r="B10" s="5" t="s">
        <v>53</v>
      </c>
      <c r="C10" s="72" t="s">
        <v>62</v>
      </c>
      <c r="D10" s="6">
        <v>28</v>
      </c>
      <c r="E10" s="7" t="s">
        <v>57</v>
      </c>
      <c r="G10" s="5" t="s">
        <v>53</v>
      </c>
      <c r="H10" s="72" t="s">
        <v>62</v>
      </c>
      <c r="I10" s="6">
        <v>0</v>
      </c>
      <c r="J10" s="7" t="s">
        <v>57</v>
      </c>
    </row>
    <row r="11" spans="2:10" ht="15.75" x14ac:dyDescent="0.3">
      <c r="B11" s="5" t="s">
        <v>16</v>
      </c>
      <c r="C11" s="72" t="s">
        <v>37</v>
      </c>
      <c r="D11" s="35">
        <v>6778</v>
      </c>
      <c r="E11" s="7" t="s">
        <v>8</v>
      </c>
      <c r="G11" s="5" t="s">
        <v>16</v>
      </c>
      <c r="H11" s="72" t="s">
        <v>37</v>
      </c>
      <c r="I11" s="35">
        <v>8378</v>
      </c>
      <c r="J11" s="7" t="s">
        <v>8</v>
      </c>
    </row>
    <row r="12" spans="2:10" ht="15.75" x14ac:dyDescent="0.3">
      <c r="B12" s="5" t="s">
        <v>17</v>
      </c>
      <c r="C12" s="72" t="s">
        <v>38</v>
      </c>
      <c r="D12" s="35">
        <v>6978</v>
      </c>
      <c r="E12" s="7" t="s">
        <v>8</v>
      </c>
      <c r="G12" s="5" t="s">
        <v>17</v>
      </c>
      <c r="H12" s="72" t="s">
        <v>38</v>
      </c>
      <c r="I12" s="35">
        <v>9378</v>
      </c>
      <c r="J12" s="7" t="s">
        <v>8</v>
      </c>
    </row>
    <row r="13" spans="2:10" x14ac:dyDescent="0.2">
      <c r="B13" s="8" t="s">
        <v>103</v>
      </c>
      <c r="C13" s="90" t="s">
        <v>24</v>
      </c>
      <c r="D13" s="36">
        <v>6878</v>
      </c>
      <c r="E13" s="9" t="s">
        <v>8</v>
      </c>
      <c r="G13" s="8" t="s">
        <v>103</v>
      </c>
      <c r="H13" s="90" t="s">
        <v>24</v>
      </c>
      <c r="I13" s="36">
        <v>8878</v>
      </c>
      <c r="J13" s="9" t="s">
        <v>8</v>
      </c>
    </row>
    <row r="14" spans="2:10" x14ac:dyDescent="0.2">
      <c r="B14" s="8" t="s">
        <v>13</v>
      </c>
      <c r="C14" s="90" t="s">
        <v>25</v>
      </c>
      <c r="D14" s="36">
        <v>1.4539110206455364E-2</v>
      </c>
      <c r="E14" s="9"/>
      <c r="G14" s="8" t="s">
        <v>13</v>
      </c>
      <c r="H14" s="90" t="s">
        <v>25</v>
      </c>
      <c r="I14" s="36">
        <v>5.6318990763685517E-2</v>
      </c>
      <c r="J14" s="9"/>
    </row>
    <row r="15" spans="2:10" ht="15.75" x14ac:dyDescent="0.3">
      <c r="B15" s="8" t="s">
        <v>83</v>
      </c>
      <c r="C15" s="108" t="s">
        <v>84</v>
      </c>
      <c r="D15" s="57">
        <v>94.613466704852641</v>
      </c>
      <c r="E15" s="9" t="s">
        <v>63</v>
      </c>
      <c r="G15" s="8" t="s">
        <v>83</v>
      </c>
      <c r="H15" s="108" t="s">
        <v>84</v>
      </c>
      <c r="I15" s="57">
        <v>138.74981394698443</v>
      </c>
      <c r="J15" s="9" t="s">
        <v>63</v>
      </c>
    </row>
    <row r="16" spans="2:10" ht="15.75" x14ac:dyDescent="0.3">
      <c r="B16" s="5" t="s">
        <v>20</v>
      </c>
      <c r="C16" s="72" t="s">
        <v>39</v>
      </c>
      <c r="D16" s="56">
        <v>7.7241826384772638</v>
      </c>
      <c r="E16" s="7" t="s">
        <v>9</v>
      </c>
      <c r="G16" s="5" t="s">
        <v>20</v>
      </c>
      <c r="H16" s="72" t="s">
        <v>39</v>
      </c>
      <c r="I16" s="56">
        <v>7.0891846005065862</v>
      </c>
      <c r="J16" s="7" t="s">
        <v>9</v>
      </c>
    </row>
    <row r="17" spans="2:15" ht="15.75" x14ac:dyDescent="0.3">
      <c r="B17" s="5" t="s">
        <v>21</v>
      </c>
      <c r="C17" s="72" t="s">
        <v>40</v>
      </c>
      <c r="D17" s="56">
        <v>7.5027959191170677</v>
      </c>
      <c r="E17" s="7" t="s">
        <v>9</v>
      </c>
      <c r="G17" s="5" t="s">
        <v>21</v>
      </c>
      <c r="H17" s="72" t="s">
        <v>40</v>
      </c>
      <c r="I17" s="56">
        <v>6.3332468098788839</v>
      </c>
      <c r="J17" s="7" t="s">
        <v>9</v>
      </c>
    </row>
    <row r="18" spans="2:15" x14ac:dyDescent="0.2">
      <c r="B18" s="5" t="s">
        <v>22</v>
      </c>
      <c r="C18" s="72" t="s">
        <v>41</v>
      </c>
      <c r="D18" s="56">
        <v>6876.5460889793549</v>
      </c>
      <c r="E18" s="7" t="s">
        <v>8</v>
      </c>
      <c r="G18" s="5" t="s">
        <v>22</v>
      </c>
      <c r="H18" s="72" t="s">
        <v>41</v>
      </c>
      <c r="I18" s="56">
        <v>8849.840504618156</v>
      </c>
      <c r="J18" s="7" t="s">
        <v>8</v>
      </c>
    </row>
    <row r="19" spans="2:15" x14ac:dyDescent="0.2">
      <c r="B19" s="5" t="s">
        <v>69</v>
      </c>
      <c r="C19" s="72" t="s">
        <v>77</v>
      </c>
      <c r="D19" s="56">
        <v>95.628953863018651</v>
      </c>
      <c r="E19" s="7" t="s">
        <v>86</v>
      </c>
      <c r="G19" s="5" t="s">
        <v>69</v>
      </c>
      <c r="H19" s="72" t="s">
        <v>77</v>
      </c>
      <c r="I19" s="56">
        <v>65.209361980086797</v>
      </c>
      <c r="J19" s="7" t="s">
        <v>86</v>
      </c>
    </row>
    <row r="20" spans="2:15" ht="13.5" thickBot="1" x14ac:dyDescent="0.25">
      <c r="B20" s="63" t="s">
        <v>69</v>
      </c>
      <c r="C20" s="109" t="s">
        <v>77</v>
      </c>
      <c r="D20" s="64">
        <v>15.219820710006219</v>
      </c>
      <c r="E20" s="65" t="s">
        <v>70</v>
      </c>
      <c r="G20" s="63" t="s">
        <v>69</v>
      </c>
      <c r="H20" s="109" t="s">
        <v>77</v>
      </c>
      <c r="I20" s="64">
        <v>10.378392294999518</v>
      </c>
      <c r="J20" s="65" t="s">
        <v>70</v>
      </c>
    </row>
    <row r="21" spans="2:15" x14ac:dyDescent="0.2">
      <c r="C21" s="124"/>
    </row>
    <row r="22" spans="2:15" ht="21" thickBot="1" x14ac:dyDescent="0.35">
      <c r="B22" s="58" t="s">
        <v>131</v>
      </c>
      <c r="C22" s="124"/>
      <c r="G22" s="117" t="s">
        <v>145</v>
      </c>
      <c r="H22" s="30"/>
      <c r="I22" s="30"/>
      <c r="J22" s="30"/>
      <c r="L22" s="117" t="s">
        <v>146</v>
      </c>
      <c r="M22" s="30"/>
      <c r="N22" s="30"/>
      <c r="O22" s="30"/>
    </row>
    <row r="23" spans="2:15" x14ac:dyDescent="0.2">
      <c r="B23" s="19" t="s">
        <v>78</v>
      </c>
      <c r="C23" s="18" t="s">
        <v>33</v>
      </c>
      <c r="D23" s="18" t="s">
        <v>10</v>
      </c>
      <c r="E23" s="20" t="s">
        <v>11</v>
      </c>
      <c r="G23" s="19" t="s">
        <v>78</v>
      </c>
      <c r="H23" s="18" t="s">
        <v>33</v>
      </c>
      <c r="I23" s="18" t="s">
        <v>10</v>
      </c>
      <c r="J23" s="20" t="s">
        <v>11</v>
      </c>
      <c r="L23" s="19" t="s">
        <v>78</v>
      </c>
      <c r="M23" s="18" t="s">
        <v>33</v>
      </c>
      <c r="N23" s="18" t="s">
        <v>10</v>
      </c>
      <c r="O23" s="20" t="s">
        <v>11</v>
      </c>
    </row>
    <row r="24" spans="2:15" ht="15.75" x14ac:dyDescent="0.3">
      <c r="B24" s="5" t="s">
        <v>16</v>
      </c>
      <c r="C24" s="72" t="s">
        <v>37</v>
      </c>
      <c r="D24" s="35">
        <v>6778</v>
      </c>
      <c r="E24" s="7" t="s">
        <v>8</v>
      </c>
      <c r="G24" s="159" t="s">
        <v>147</v>
      </c>
      <c r="H24" s="110" t="s">
        <v>121</v>
      </c>
      <c r="I24" s="112">
        <v>0.53850484867349291</v>
      </c>
      <c r="J24" s="7" t="s">
        <v>9</v>
      </c>
      <c r="L24" s="5" t="s">
        <v>123</v>
      </c>
      <c r="M24" s="110" t="s">
        <v>125</v>
      </c>
      <c r="N24" s="112">
        <v>0.36134493443552351</v>
      </c>
      <c r="O24" s="7" t="s">
        <v>9</v>
      </c>
    </row>
    <row r="25" spans="2:15" ht="15.75" x14ac:dyDescent="0.3">
      <c r="B25" s="5" t="s">
        <v>17</v>
      </c>
      <c r="C25" s="72" t="s">
        <v>38</v>
      </c>
      <c r="D25" s="35">
        <v>9378</v>
      </c>
      <c r="E25" s="7" t="s">
        <v>8</v>
      </c>
      <c r="G25" s="159" t="s">
        <v>150</v>
      </c>
      <c r="H25" s="110" t="s">
        <v>121</v>
      </c>
      <c r="I25" s="112">
        <v>3.7372978117169251</v>
      </c>
      <c r="J25" s="7" t="s">
        <v>9</v>
      </c>
      <c r="L25" s="159" t="s">
        <v>150</v>
      </c>
      <c r="M25" s="110" t="s">
        <v>125</v>
      </c>
      <c r="N25" s="112">
        <v>2.8894676440849372</v>
      </c>
      <c r="O25" s="7" t="s">
        <v>9</v>
      </c>
    </row>
    <row r="26" spans="2:15" ht="15" thickBot="1" x14ac:dyDescent="0.3">
      <c r="B26" s="8" t="s">
        <v>103</v>
      </c>
      <c r="C26" s="90" t="s">
        <v>24</v>
      </c>
      <c r="D26" s="36">
        <v>8078</v>
      </c>
      <c r="E26" s="9" t="s">
        <v>8</v>
      </c>
      <c r="G26" s="160" t="s">
        <v>148</v>
      </c>
      <c r="H26" s="115" t="s">
        <v>121</v>
      </c>
      <c r="I26" s="116">
        <v>3.9027097862142144</v>
      </c>
      <c r="J26" s="65" t="s">
        <v>9</v>
      </c>
      <c r="L26" s="63" t="s">
        <v>124</v>
      </c>
      <c r="M26" s="115" t="s">
        <v>125</v>
      </c>
      <c r="N26" s="116">
        <v>2.9974609367541585</v>
      </c>
      <c r="O26" s="65" t="s">
        <v>9</v>
      </c>
    </row>
    <row r="27" spans="2:15" ht="13.5" thickBot="1" x14ac:dyDescent="0.25">
      <c r="B27" s="8" t="s">
        <v>13</v>
      </c>
      <c r="C27" s="90" t="s">
        <v>25</v>
      </c>
      <c r="D27" s="36">
        <v>0.16093092349591484</v>
      </c>
      <c r="E27" s="9"/>
    </row>
    <row r="28" spans="2:15" ht="16.5" thickBot="1" x14ac:dyDescent="0.35">
      <c r="B28" s="8" t="s">
        <v>83</v>
      </c>
      <c r="C28" s="108" t="s">
        <v>84</v>
      </c>
      <c r="D28" s="57">
        <v>120.4246718761364</v>
      </c>
      <c r="E28" s="9" t="s">
        <v>63</v>
      </c>
      <c r="F28" s="30"/>
      <c r="L28" s="162" t="s">
        <v>126</v>
      </c>
      <c r="M28" s="163" t="s">
        <v>127</v>
      </c>
      <c r="N28" s="164">
        <v>3.5359657854276514</v>
      </c>
      <c r="O28" s="165" t="s">
        <v>9</v>
      </c>
    </row>
    <row r="29" spans="2:15" ht="15.75" x14ac:dyDescent="0.3">
      <c r="B29" s="5" t="s">
        <v>20</v>
      </c>
      <c r="C29" s="72" t="s">
        <v>39</v>
      </c>
      <c r="D29" s="56">
        <v>8.2626874871507567</v>
      </c>
      <c r="E29" s="7" t="s">
        <v>9</v>
      </c>
      <c r="F29" s="30"/>
    </row>
    <row r="30" spans="2:15" ht="15.75" x14ac:dyDescent="0.3">
      <c r="B30" s="5" t="s">
        <v>21</v>
      </c>
      <c r="C30" s="72" t="s">
        <v>40</v>
      </c>
      <c r="D30" s="56">
        <v>5.9719018754433604</v>
      </c>
      <c r="E30" s="7" t="s">
        <v>9</v>
      </c>
      <c r="F30" s="30"/>
    </row>
    <row r="31" spans="2:15" x14ac:dyDescent="0.2">
      <c r="B31" s="5" t="s">
        <v>122</v>
      </c>
      <c r="C31" s="67" t="s">
        <v>149</v>
      </c>
      <c r="D31" s="56">
        <v>-28</v>
      </c>
      <c r="E31" s="7" t="s">
        <v>57</v>
      </c>
      <c r="F31" s="30"/>
    </row>
    <row r="32" spans="2:15" ht="13.5" thickBot="1" x14ac:dyDescent="0.25">
      <c r="B32" s="63" t="s">
        <v>122</v>
      </c>
      <c r="C32" s="115" t="s">
        <v>120</v>
      </c>
      <c r="D32" s="158">
        <v>-0.48869219055841229</v>
      </c>
      <c r="E32" s="161" t="s">
        <v>151</v>
      </c>
      <c r="F32" s="30"/>
    </row>
    <row r="33" spans="6:11" x14ac:dyDescent="0.2">
      <c r="F33" s="30"/>
    </row>
    <row r="34" spans="6:11" x14ac:dyDescent="0.2">
      <c r="F34" s="30"/>
    </row>
    <row r="35" spans="6:11" x14ac:dyDescent="0.2">
      <c r="F35" s="30"/>
    </row>
    <row r="36" spans="6:11" x14ac:dyDescent="0.2">
      <c r="F36" s="30"/>
    </row>
    <row r="37" spans="6:11" x14ac:dyDescent="0.2">
      <c r="F37" s="30"/>
      <c r="G37" s="30"/>
      <c r="H37" s="113"/>
      <c r="I37" s="114"/>
      <c r="J37" s="30"/>
      <c r="K37" s="30"/>
    </row>
    <row r="38" spans="6:11" x14ac:dyDescent="0.2">
      <c r="F38" s="30"/>
      <c r="G38" s="30"/>
      <c r="H38" s="30"/>
      <c r="I38" s="30"/>
      <c r="J38" s="30"/>
      <c r="K38" s="30"/>
    </row>
  </sheetData>
  <pageMargins left="0.75" right="0.75" top="1" bottom="1" header="0.5" footer="0.5"/>
  <pageSetup orientation="portrait" horizontalDpi="355" verticalDpi="355"/>
  <drawing r:id="rId1"/>
  <legacyDrawing r:id="rId2"/>
  <oleObjects>
    <mc:AlternateContent xmlns:mc="http://schemas.openxmlformats.org/markup-compatibility/2006">
      <mc:Choice Requires="x14">
        <oleObject progId="MS_ClipArt_Gallery" shapeId="377858" r:id="rId3">
          <objectPr defaultSize="0" autoPict="0" r:id="rId4">
            <anchor moveWithCells="1" sizeWithCells="1">
              <from>
                <xdr:col>11</xdr:col>
                <xdr:colOff>1038225</xdr:colOff>
                <xdr:row>140</xdr:row>
                <xdr:rowOff>47625</xdr:rowOff>
              </from>
              <to>
                <xdr:col>12</xdr:col>
                <xdr:colOff>9525</xdr:colOff>
                <xdr:row>146</xdr:row>
                <xdr:rowOff>85725</xdr:rowOff>
              </to>
            </anchor>
          </objectPr>
        </oleObject>
      </mc:Choice>
      <mc:Fallback>
        <oleObject progId="MS_ClipArt_Gallery" shapeId="377858" r:id="rId3"/>
      </mc:Fallback>
    </mc:AlternateContent>
    <mc:AlternateContent xmlns:mc="http://schemas.openxmlformats.org/markup-compatibility/2006">
      <mc:Choice Requires="x14">
        <oleObject progId="MS_ClipArt_Gallery" shapeId="377857" r:id="rId5">
          <objectPr defaultSize="0" autoPict="0" r:id="rId4">
            <anchor moveWithCells="1" sizeWithCells="1">
              <from>
                <xdr:col>11</xdr:col>
                <xdr:colOff>1266825</xdr:colOff>
                <xdr:row>8</xdr:row>
                <xdr:rowOff>152400</xdr:rowOff>
              </from>
              <to>
                <xdr:col>12</xdr:col>
                <xdr:colOff>266700</xdr:colOff>
                <xdr:row>14</xdr:row>
                <xdr:rowOff>85725</xdr:rowOff>
              </to>
            </anchor>
          </objectPr>
        </oleObject>
      </mc:Choice>
      <mc:Fallback>
        <oleObject progId="MS_ClipArt_Gallery" shapeId="377857" r:id="rId5"/>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R44"/>
  <sheetViews>
    <sheetView zoomScaleNormal="100" workbookViewId="0">
      <selection activeCell="A5" sqref="A5"/>
    </sheetView>
  </sheetViews>
  <sheetFormatPr defaultColWidth="8.85546875" defaultRowHeight="12.75" x14ac:dyDescent="0.2"/>
  <cols>
    <col min="1" max="1" width="4.7109375" customWidth="1"/>
    <col min="2" max="2" width="11.42578125" customWidth="1"/>
    <col min="3" max="3" width="14.140625" customWidth="1"/>
    <col min="4" max="4" width="11.42578125" customWidth="1"/>
    <col min="5" max="5" width="12.42578125" customWidth="1"/>
    <col min="6" max="6" width="11.140625" customWidth="1"/>
  </cols>
  <sheetData>
    <row r="1" spans="2:18" ht="25.5" x14ac:dyDescent="0.35">
      <c r="B1" s="1" t="s">
        <v>132</v>
      </c>
      <c r="C1" s="1"/>
      <c r="D1" s="1"/>
    </row>
    <row r="3" spans="2:18" ht="21" thickBot="1" x14ac:dyDescent="0.35">
      <c r="B3" s="58" t="s">
        <v>133</v>
      </c>
      <c r="C3" s="30"/>
      <c r="D3" s="30"/>
      <c r="E3" s="30"/>
      <c r="R3" s="58" t="s">
        <v>201</v>
      </c>
    </row>
    <row r="4" spans="2:18" x14ac:dyDescent="0.2">
      <c r="B4" s="19" t="s">
        <v>78</v>
      </c>
      <c r="C4" s="18" t="s">
        <v>33</v>
      </c>
      <c r="D4" s="18" t="s">
        <v>10</v>
      </c>
      <c r="E4" s="20" t="s">
        <v>11</v>
      </c>
    </row>
    <row r="5" spans="2:18" ht="13.5" thickBot="1" x14ac:dyDescent="0.25">
      <c r="B5" s="8" t="s">
        <v>13</v>
      </c>
      <c r="C5" s="90" t="s">
        <v>25</v>
      </c>
      <c r="D5" s="294">
        <v>0</v>
      </c>
      <c r="E5" s="291" t="s">
        <v>202</v>
      </c>
    </row>
    <row r="6" spans="2:18" x14ac:dyDescent="0.2">
      <c r="B6" s="15" t="s">
        <v>134</v>
      </c>
      <c r="C6" s="292" t="s">
        <v>135</v>
      </c>
      <c r="D6" s="16" t="s">
        <v>56</v>
      </c>
      <c r="E6" s="17" t="s">
        <v>56</v>
      </c>
    </row>
    <row r="7" spans="2:18" x14ac:dyDescent="0.2">
      <c r="B7" s="21" t="s">
        <v>8</v>
      </c>
      <c r="C7" s="22" t="s">
        <v>8</v>
      </c>
      <c r="D7" s="22" t="s">
        <v>55</v>
      </c>
      <c r="E7" s="23" t="s">
        <v>57</v>
      </c>
    </row>
    <row r="8" spans="2:18" x14ac:dyDescent="0.2">
      <c r="B8" s="46">
        <v>300</v>
      </c>
      <c r="C8" s="38">
        <v>6678</v>
      </c>
      <c r="D8" s="39">
        <v>1.6872777096370284</v>
      </c>
      <c r="E8" s="40">
        <v>96.67389162870171</v>
      </c>
    </row>
    <row r="9" spans="2:18" x14ac:dyDescent="0.2">
      <c r="B9" s="47">
        <v>325</v>
      </c>
      <c r="C9" s="37">
        <v>6703</v>
      </c>
      <c r="D9" s="41">
        <v>1.6888182008246955</v>
      </c>
      <c r="E9" s="42">
        <v>96.762155272132134</v>
      </c>
      <c r="H9" s="293"/>
    </row>
    <row r="10" spans="2:18" x14ac:dyDescent="0.2">
      <c r="B10" s="46">
        <v>350</v>
      </c>
      <c r="C10" s="37">
        <v>6728</v>
      </c>
      <c r="D10" s="41">
        <v>1.6903734084178483</v>
      </c>
      <c r="E10" s="42">
        <v>96.851262103486491</v>
      </c>
    </row>
    <row r="11" spans="2:18" x14ac:dyDescent="0.2">
      <c r="B11" s="46">
        <v>375</v>
      </c>
      <c r="C11" s="37">
        <v>6753</v>
      </c>
      <c r="D11" s="41">
        <v>1.6919434252245535</v>
      </c>
      <c r="E11" s="42">
        <v>96.94121744027531</v>
      </c>
    </row>
    <row r="12" spans="2:18" x14ac:dyDescent="0.2">
      <c r="B12" s="47">
        <v>400</v>
      </c>
      <c r="C12" s="37">
        <v>6778</v>
      </c>
      <c r="D12" s="41">
        <v>1.6935283445684137</v>
      </c>
      <c r="E12" s="42">
        <v>97.032026629547147</v>
      </c>
    </row>
    <row r="13" spans="2:18" x14ac:dyDescent="0.2">
      <c r="B13" s="46">
        <v>425</v>
      </c>
      <c r="C13" s="37">
        <v>6803</v>
      </c>
      <c r="D13" s="41">
        <v>1.6951282602978823</v>
      </c>
      <c r="E13" s="42">
        <v>97.123695048422292</v>
      </c>
    </row>
    <row r="14" spans="2:18" x14ac:dyDescent="0.2">
      <c r="B14" s="46">
        <v>450</v>
      </c>
      <c r="C14" s="37">
        <v>6828</v>
      </c>
      <c r="D14" s="41">
        <v>1.696743266795808</v>
      </c>
      <c r="E14" s="42">
        <v>97.216228104639626</v>
      </c>
    </row>
    <row r="15" spans="2:18" x14ac:dyDescent="0.2">
      <c r="B15" s="47">
        <v>475</v>
      </c>
      <c r="C15" s="37">
        <v>6853</v>
      </c>
      <c r="D15" s="41">
        <v>1.6983734589892183</v>
      </c>
      <c r="E15" s="42">
        <v>97.309631237117216</v>
      </c>
    </row>
    <row r="16" spans="2:18" x14ac:dyDescent="0.2">
      <c r="B16" s="46">
        <v>500</v>
      </c>
      <c r="C16" s="37">
        <v>6878</v>
      </c>
      <c r="D16" s="41">
        <v>1.7000189323593473</v>
      </c>
      <c r="E16" s="42">
        <v>97.403909916526771</v>
      </c>
    </row>
    <row r="17" spans="2:5" x14ac:dyDescent="0.2">
      <c r="B17" s="46">
        <v>525</v>
      </c>
      <c r="C17" s="37">
        <v>6903</v>
      </c>
      <c r="D17" s="41">
        <v>1.7016797829519179</v>
      </c>
      <c r="E17" s="42">
        <v>97.499069645882869</v>
      </c>
    </row>
    <row r="18" spans="2:5" x14ac:dyDescent="0.2">
      <c r="B18" s="47">
        <v>550</v>
      </c>
      <c r="C18" s="37">
        <v>6928</v>
      </c>
      <c r="D18" s="41">
        <v>1.7033561073876746</v>
      </c>
      <c r="E18" s="42">
        <v>97.595115961146377</v>
      </c>
    </row>
    <row r="19" spans="2:5" x14ac:dyDescent="0.2">
      <c r="B19" s="46">
        <v>575</v>
      </c>
      <c r="C19" s="37">
        <v>6953</v>
      </c>
      <c r="D19" s="41">
        <v>1.7050480028731847</v>
      </c>
      <c r="E19" s="42">
        <v>97.692054431843346</v>
      </c>
    </row>
    <row r="20" spans="2:5" x14ac:dyDescent="0.2">
      <c r="B20" s="46">
        <v>600</v>
      </c>
      <c r="C20" s="37">
        <v>6978</v>
      </c>
      <c r="D20" s="41">
        <v>1.7067555672119055</v>
      </c>
      <c r="E20" s="42">
        <v>97.78989066169909</v>
      </c>
    </row>
    <row r="21" spans="2:5" x14ac:dyDescent="0.2">
      <c r="B21" s="47">
        <v>625</v>
      </c>
      <c r="C21" s="37">
        <v>7003</v>
      </c>
      <c r="D21" s="41">
        <v>1.7084788988155295</v>
      </c>
      <c r="E21" s="42">
        <v>97.888630289288258</v>
      </c>
    </row>
    <row r="22" spans="2:5" x14ac:dyDescent="0.2">
      <c r="B22" s="46">
        <v>650</v>
      </c>
      <c r="C22" s="37">
        <v>7028</v>
      </c>
      <c r="D22" s="41">
        <v>1.7102180967156129</v>
      </c>
      <c r="E22" s="42">
        <v>97.988278988701055</v>
      </c>
    </row>
    <row r="23" spans="2:5" x14ac:dyDescent="0.2">
      <c r="B23" s="46">
        <v>675</v>
      </c>
      <c r="C23" s="37">
        <v>7053</v>
      </c>
      <c r="D23" s="41">
        <v>1.7119732605754892</v>
      </c>
      <c r="E23" s="42">
        <v>98.088842470225856</v>
      </c>
    </row>
    <row r="24" spans="2:5" x14ac:dyDescent="0.2">
      <c r="B24" s="47">
        <v>700</v>
      </c>
      <c r="C24" s="37">
        <v>7078</v>
      </c>
      <c r="D24" s="41">
        <v>1.7137444907024886</v>
      </c>
      <c r="E24" s="42">
        <v>98.19032648104934</v>
      </c>
    </row>
    <row r="25" spans="2:5" x14ac:dyDescent="0.2">
      <c r="B25" s="46">
        <v>725</v>
      </c>
      <c r="C25" s="37">
        <v>7103</v>
      </c>
      <c r="D25" s="41">
        <v>1.7155318880604522</v>
      </c>
      <c r="E25" s="42">
        <v>98.29273680597349</v>
      </c>
    </row>
    <row r="26" spans="2:5" x14ac:dyDescent="0.2">
      <c r="B26" s="46">
        <v>750</v>
      </c>
      <c r="C26" s="37">
        <v>7128</v>
      </c>
      <c r="D26" s="41">
        <v>1.7173355542825652</v>
      </c>
      <c r="E26" s="42">
        <v>98.396079268150871</v>
      </c>
    </row>
    <row r="27" spans="2:5" x14ac:dyDescent="0.2">
      <c r="B27" s="47">
        <v>775</v>
      </c>
      <c r="C27" s="37">
        <v>7153</v>
      </c>
      <c r="D27" s="41">
        <v>1.7191555916845094</v>
      </c>
      <c r="E27" s="42">
        <v>98.500359729838237</v>
      </c>
    </row>
    <row r="28" spans="2:5" x14ac:dyDescent="0.2">
      <c r="B28" s="46">
        <v>800</v>
      </c>
      <c r="C28" s="37">
        <v>7178</v>
      </c>
      <c r="D28" s="41">
        <v>1.7209921032779389</v>
      </c>
      <c r="E28" s="42">
        <v>98.605584093168588</v>
      </c>
    </row>
    <row r="29" spans="2:5" x14ac:dyDescent="0.2">
      <c r="B29" s="46">
        <v>825</v>
      </c>
      <c r="C29" s="37">
        <v>7203</v>
      </c>
      <c r="D29" s="41">
        <v>1.7228451927843009</v>
      </c>
      <c r="E29" s="42">
        <v>98.711758300943117</v>
      </c>
    </row>
    <row r="30" spans="2:5" x14ac:dyDescent="0.2">
      <c r="B30" s="47">
        <v>850</v>
      </c>
      <c r="C30" s="37">
        <v>7228</v>
      </c>
      <c r="D30" s="41">
        <v>1.7247149646489921</v>
      </c>
      <c r="E30" s="42">
        <v>98.818888337442218</v>
      </c>
    </row>
    <row r="31" spans="2:5" x14ac:dyDescent="0.2">
      <c r="B31" s="46">
        <v>875</v>
      </c>
      <c r="C31" s="37">
        <v>7253</v>
      </c>
      <c r="D31" s="41">
        <v>1.7266015240558796</v>
      </c>
      <c r="E31" s="42">
        <v>98.92698022925758</v>
      </c>
    </row>
    <row r="32" spans="2:5" x14ac:dyDescent="0.2">
      <c r="B32" s="46">
        <v>900</v>
      </c>
      <c r="C32" s="37">
        <v>7278</v>
      </c>
      <c r="D32" s="41">
        <v>1.7285049769421723</v>
      </c>
      <c r="E32" s="42">
        <v>99.036040046144151</v>
      </c>
    </row>
    <row r="33" spans="2:5" x14ac:dyDescent="0.2">
      <c r="B33" s="47">
        <v>925</v>
      </c>
      <c r="C33" s="37">
        <v>7303</v>
      </c>
      <c r="D33" s="41">
        <v>1.7304254300136785</v>
      </c>
      <c r="E33" s="42">
        <v>99.146073901894397</v>
      </c>
    </row>
    <row r="34" spans="2:5" x14ac:dyDescent="0.2">
      <c r="B34" s="46">
        <v>950</v>
      </c>
      <c r="C34" s="37">
        <v>7328</v>
      </c>
      <c r="D34" s="41">
        <v>1.7323629907604361</v>
      </c>
      <c r="E34" s="42">
        <v>99.257087955233814</v>
      </c>
    </row>
    <row r="35" spans="2:5" x14ac:dyDescent="0.2">
      <c r="B35" s="46">
        <v>975</v>
      </c>
      <c r="C35" s="37">
        <v>7353</v>
      </c>
      <c r="D35" s="41">
        <v>1.7343177674727421</v>
      </c>
      <c r="E35" s="42">
        <v>99.369088410739408</v>
      </c>
    </row>
    <row r="36" spans="2:5" x14ac:dyDescent="0.2">
      <c r="B36" s="47">
        <v>1000</v>
      </c>
      <c r="C36" s="37">
        <v>7378</v>
      </c>
      <c r="D36" s="41">
        <v>1.7362898692575763</v>
      </c>
      <c r="E36" s="42">
        <v>99.482081519780621</v>
      </c>
    </row>
    <row r="37" spans="2:5" x14ac:dyDescent="0.2">
      <c r="B37" s="46">
        <v>1025</v>
      </c>
      <c r="C37" s="37">
        <v>7403</v>
      </c>
      <c r="D37" s="41">
        <v>1.7382794060554492</v>
      </c>
      <c r="E37" s="42">
        <v>99.596073581484717</v>
      </c>
    </row>
    <row r="38" spans="2:5" x14ac:dyDescent="0.2">
      <c r="B38" s="46">
        <v>1050</v>
      </c>
      <c r="C38" s="37">
        <v>7428</v>
      </c>
      <c r="D38" s="41">
        <v>1.7402864886576679</v>
      </c>
      <c r="E38" s="42">
        <v>99.711070943725986</v>
      </c>
    </row>
    <row r="39" spans="2:5" x14ac:dyDescent="0.2">
      <c r="B39" s="47">
        <v>1075</v>
      </c>
      <c r="C39" s="37">
        <v>7453</v>
      </c>
      <c r="D39" s="41">
        <v>1.7423112287240348</v>
      </c>
      <c r="E39" s="42">
        <v>99.827080004139845</v>
      </c>
    </row>
    <row r="40" spans="2:5" x14ac:dyDescent="0.2">
      <c r="B40" s="46">
        <v>1100</v>
      </c>
      <c r="C40" s="37">
        <v>7478</v>
      </c>
      <c r="D40" s="41">
        <v>1.7443537388010051</v>
      </c>
      <c r="E40" s="42">
        <v>99.944107211163185</v>
      </c>
    </row>
    <row r="41" spans="2:5" x14ac:dyDescent="0.2">
      <c r="B41" s="46">
        <v>1125</v>
      </c>
      <c r="C41" s="37">
        <v>7503</v>
      </c>
      <c r="D41" s="41">
        <v>1.7464141323402933</v>
      </c>
      <c r="E41" s="42">
        <v>100.06215906510042</v>
      </c>
    </row>
    <row r="42" spans="2:5" x14ac:dyDescent="0.2">
      <c r="B42" s="47">
        <v>1150</v>
      </c>
      <c r="C42" s="37">
        <v>7528</v>
      </c>
      <c r="D42" s="41">
        <v>1.7484925237179565</v>
      </c>
      <c r="E42" s="42">
        <v>100.1812421192169</v>
      </c>
    </row>
    <row r="43" spans="2:5" x14ac:dyDescent="0.2">
      <c r="B43" s="46">
        <v>1175</v>
      </c>
      <c r="C43" s="37">
        <v>7553</v>
      </c>
      <c r="D43" s="41">
        <v>1.7505890282539638</v>
      </c>
      <c r="E43" s="42">
        <v>100.30136298086015</v>
      </c>
    </row>
    <row r="44" spans="2:5" ht="13.5" thickBot="1" x14ac:dyDescent="0.25">
      <c r="B44" s="48">
        <v>1200</v>
      </c>
      <c r="C44" s="43">
        <v>7578</v>
      </c>
      <c r="D44" s="44">
        <v>1.7527037622322621</v>
      </c>
      <c r="E44" s="45">
        <v>100.42252831260956</v>
      </c>
    </row>
  </sheetData>
  <conditionalFormatting sqref="D5">
    <cfRule type="cellIs" dxfId="3" priority="1" operator="greaterThan">
      <formula>1</formula>
    </cfRule>
    <cfRule type="cellIs" dxfId="2" priority="2" operator="lessThan">
      <formula>0</formula>
    </cfRule>
  </conditionalFormatting>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223"/>
  <sheetViews>
    <sheetView zoomScaleNormal="100" workbookViewId="0">
      <selection activeCell="M22" sqref="M22"/>
    </sheetView>
  </sheetViews>
  <sheetFormatPr defaultColWidth="8.85546875" defaultRowHeight="12.75" x14ac:dyDescent="0.2"/>
  <cols>
    <col min="1" max="1" width="4" customWidth="1"/>
    <col min="2" max="2" width="28.140625" customWidth="1"/>
    <col min="3" max="3" width="9" customWidth="1"/>
    <col min="4" max="4" width="11" customWidth="1"/>
    <col min="5" max="5" width="10.85546875" customWidth="1"/>
    <col min="6" max="6" width="9" customWidth="1"/>
    <col min="7" max="7" width="21.5703125" customWidth="1"/>
    <col min="8" max="8" width="12" bestFit="1" customWidth="1"/>
    <col min="9" max="9" width="9.42578125" bestFit="1" customWidth="1"/>
    <col min="10" max="10" width="16.42578125" customWidth="1"/>
    <col min="11" max="11" width="17.140625" customWidth="1"/>
    <col min="12" max="12" width="16.5703125" customWidth="1"/>
    <col min="13" max="13" width="10.140625" customWidth="1"/>
    <col min="14" max="14" width="13.42578125" bestFit="1" customWidth="1"/>
    <col min="15" max="15" width="10.140625" customWidth="1"/>
    <col min="16" max="16" width="10.85546875" customWidth="1"/>
    <col min="17" max="17" width="11.42578125" customWidth="1"/>
    <col min="18" max="22" width="10.42578125" customWidth="1"/>
    <col min="26" max="26" width="12.42578125" customWidth="1"/>
  </cols>
  <sheetData>
    <row r="1" spans="1:16" ht="26.25" thickBot="1" x14ac:dyDescent="0.4">
      <c r="A1" s="290" t="s">
        <v>200</v>
      </c>
      <c r="B1" s="1" t="s">
        <v>12</v>
      </c>
      <c r="C1" s="1"/>
      <c r="D1" s="1"/>
      <c r="G1" s="58" t="s">
        <v>64</v>
      </c>
      <c r="H1" s="150"/>
    </row>
    <row r="2" spans="1:16" ht="15.75" customHeight="1" thickBot="1" x14ac:dyDescent="0.4">
      <c r="D2" s="1"/>
      <c r="G2" s="155" t="s">
        <v>65</v>
      </c>
    </row>
    <row r="3" spans="1:16" ht="15.75" customHeight="1" x14ac:dyDescent="0.2">
      <c r="B3" s="19" t="s">
        <v>61</v>
      </c>
      <c r="C3" s="18" t="s">
        <v>33</v>
      </c>
      <c r="D3" s="18" t="s">
        <v>10</v>
      </c>
      <c r="E3" s="20" t="s">
        <v>11</v>
      </c>
      <c r="G3" s="151" t="s">
        <v>66</v>
      </c>
      <c r="J3" s="279"/>
    </row>
    <row r="4" spans="1:16" ht="15.75" customHeight="1" x14ac:dyDescent="0.2">
      <c r="B4" s="3" t="s">
        <v>14</v>
      </c>
      <c r="C4" s="123" t="s">
        <v>7</v>
      </c>
      <c r="D4" s="13">
        <v>398600.5</v>
      </c>
      <c r="E4" s="4" t="s">
        <v>15</v>
      </c>
      <c r="G4" s="271" t="s">
        <v>67</v>
      </c>
    </row>
    <row r="5" spans="1:16" ht="15.75" customHeight="1" thickBot="1" x14ac:dyDescent="0.35">
      <c r="B5" s="10" t="s">
        <v>18</v>
      </c>
      <c r="C5" s="107" t="s">
        <v>34</v>
      </c>
      <c r="D5" s="11">
        <v>6398</v>
      </c>
      <c r="E5" s="12" t="s">
        <v>8</v>
      </c>
      <c r="G5" s="156" t="s">
        <v>68</v>
      </c>
    </row>
    <row r="6" spans="1:16" ht="15.75" customHeight="1" thickBot="1" x14ac:dyDescent="0.35">
      <c r="B6" s="28" t="s">
        <v>71</v>
      </c>
      <c r="C6" s="29" t="s">
        <v>79</v>
      </c>
      <c r="D6" s="59">
        <v>1.0822626683E-3</v>
      </c>
      <c r="E6" s="34" t="s">
        <v>80</v>
      </c>
      <c r="G6" s="152" t="s">
        <v>138</v>
      </c>
    </row>
    <row r="7" spans="1:16" x14ac:dyDescent="0.2">
      <c r="C7" s="124"/>
      <c r="D7" s="2"/>
      <c r="E7" s="2"/>
      <c r="F7" s="2"/>
      <c r="I7" s="2"/>
      <c r="N7" s="2"/>
      <c r="O7" s="2"/>
      <c r="P7" s="2"/>
    </row>
    <row r="8" spans="1:16" ht="22.5" thickBot="1" x14ac:dyDescent="0.4">
      <c r="B8" s="58" t="s">
        <v>85</v>
      </c>
      <c r="C8" s="124"/>
      <c r="G8" s="58" t="s">
        <v>188</v>
      </c>
      <c r="L8" s="278" t="s">
        <v>191</v>
      </c>
      <c r="N8" s="2"/>
      <c r="O8" s="2"/>
    </row>
    <row r="9" spans="1:16" ht="17.25" customHeight="1" x14ac:dyDescent="0.25">
      <c r="B9" s="19" t="s">
        <v>78</v>
      </c>
      <c r="C9" s="18" t="s">
        <v>33</v>
      </c>
      <c r="D9" s="18" t="s">
        <v>10</v>
      </c>
      <c r="E9" s="20" t="s">
        <v>11</v>
      </c>
      <c r="G9" s="79" t="s">
        <v>101</v>
      </c>
      <c r="H9" s="50" t="s">
        <v>33</v>
      </c>
      <c r="I9" s="80" t="s">
        <v>10</v>
      </c>
      <c r="J9" s="81" t="s">
        <v>11</v>
      </c>
      <c r="L9" s="54" t="s">
        <v>74</v>
      </c>
      <c r="M9" s="53" t="s">
        <v>87</v>
      </c>
      <c r="N9" s="53" t="s">
        <v>88</v>
      </c>
      <c r="O9" s="60" t="s">
        <v>89</v>
      </c>
    </row>
    <row r="10" spans="1:16" ht="15.75" customHeight="1" x14ac:dyDescent="0.3">
      <c r="B10" s="10" t="s">
        <v>59</v>
      </c>
      <c r="C10" s="107" t="s">
        <v>35</v>
      </c>
      <c r="D10" s="14">
        <v>250</v>
      </c>
      <c r="E10" s="12" t="s">
        <v>19</v>
      </c>
      <c r="G10" s="167" t="s">
        <v>193</v>
      </c>
      <c r="H10" s="168"/>
      <c r="I10" s="169">
        <v>42005</v>
      </c>
      <c r="J10" s="140" t="s">
        <v>155</v>
      </c>
      <c r="L10" s="68" t="s">
        <v>26</v>
      </c>
      <c r="M10" s="72">
        <v>380</v>
      </c>
      <c r="N10" s="72">
        <v>380</v>
      </c>
      <c r="O10" s="73">
        <v>28</v>
      </c>
    </row>
    <row r="11" spans="1:16" ht="15.75" customHeight="1" x14ac:dyDescent="0.3">
      <c r="B11" s="5" t="s">
        <v>60</v>
      </c>
      <c r="C11" s="72" t="s">
        <v>36</v>
      </c>
      <c r="D11" s="6">
        <v>800</v>
      </c>
      <c r="E11" s="7" t="s">
        <v>8</v>
      </c>
      <c r="G11" s="5" t="s">
        <v>116</v>
      </c>
      <c r="H11" s="72" t="s">
        <v>100</v>
      </c>
      <c r="I11" s="6">
        <v>0.01</v>
      </c>
      <c r="J11" s="270" t="s">
        <v>118</v>
      </c>
      <c r="L11" s="68" t="s">
        <v>82</v>
      </c>
      <c r="M11" s="72">
        <v>380</v>
      </c>
      <c r="N11" s="72">
        <v>380</v>
      </c>
      <c r="O11" s="73">
        <v>51.6</v>
      </c>
    </row>
    <row r="12" spans="1:16" ht="15.75" customHeight="1" x14ac:dyDescent="0.2">
      <c r="B12" s="5" t="s">
        <v>53</v>
      </c>
      <c r="C12" s="72" t="s">
        <v>62</v>
      </c>
      <c r="D12" s="6">
        <v>0</v>
      </c>
      <c r="E12" s="7" t="s">
        <v>57</v>
      </c>
      <c r="G12" s="8" t="s">
        <v>98</v>
      </c>
      <c r="H12" s="90"/>
      <c r="I12" s="82">
        <v>1</v>
      </c>
      <c r="J12" s="9" t="s">
        <v>99</v>
      </c>
      <c r="L12" s="68" t="s">
        <v>29</v>
      </c>
      <c r="M12" s="72">
        <v>474</v>
      </c>
      <c r="N12" s="72">
        <v>474</v>
      </c>
      <c r="O12" s="73">
        <v>97.3</v>
      </c>
    </row>
    <row r="13" spans="1:16" ht="15.75" customHeight="1" x14ac:dyDescent="0.3">
      <c r="B13" s="5" t="s">
        <v>16</v>
      </c>
      <c r="C13" s="72" t="s">
        <v>37</v>
      </c>
      <c r="D13" s="35">
        <f>D5+D10</f>
        <v>6648</v>
      </c>
      <c r="E13" s="7" t="s">
        <v>8</v>
      </c>
      <c r="G13" s="8" t="s">
        <v>90</v>
      </c>
      <c r="H13" s="90"/>
      <c r="I13" s="82">
        <v>2.2000000000000002</v>
      </c>
      <c r="J13" s="9" t="s">
        <v>80</v>
      </c>
      <c r="L13" s="68" t="s">
        <v>30</v>
      </c>
      <c r="M13" s="74">
        <v>20182.5</v>
      </c>
      <c r="N13" s="74">
        <v>20182.5</v>
      </c>
      <c r="O13" s="75">
        <v>54.85</v>
      </c>
    </row>
    <row r="14" spans="1:16" ht="15.75" customHeight="1" x14ac:dyDescent="0.3">
      <c r="B14" s="5" t="s">
        <v>17</v>
      </c>
      <c r="C14" s="72" t="s">
        <v>38</v>
      </c>
      <c r="D14" s="35">
        <f>D5+D11</f>
        <v>7198</v>
      </c>
      <c r="E14" s="7" t="s">
        <v>8</v>
      </c>
      <c r="G14" s="8" t="s">
        <v>102</v>
      </c>
      <c r="H14" s="90"/>
      <c r="I14" s="272">
        <f>I12/I11</f>
        <v>100</v>
      </c>
      <c r="J14" s="268" t="s">
        <v>117</v>
      </c>
      <c r="L14" s="68" t="s">
        <v>31</v>
      </c>
      <c r="M14" s="74">
        <v>39850</v>
      </c>
      <c r="N14" s="67">
        <v>500</v>
      </c>
      <c r="O14" s="78">
        <v>63.43</v>
      </c>
    </row>
    <row r="15" spans="1:16" ht="15.75" customHeight="1" thickBot="1" x14ac:dyDescent="0.25">
      <c r="B15" s="8" t="s">
        <v>103</v>
      </c>
      <c r="C15" s="90" t="s">
        <v>24</v>
      </c>
      <c r="D15" s="36">
        <f>(D13+D14)/2</f>
        <v>6923</v>
      </c>
      <c r="E15" s="9" t="s">
        <v>8</v>
      </c>
      <c r="G15" s="312" t="s">
        <v>190</v>
      </c>
      <c r="H15" s="313"/>
      <c r="I15" s="313"/>
      <c r="J15" s="314"/>
      <c r="L15" s="55" t="s">
        <v>32</v>
      </c>
      <c r="M15" s="76">
        <v>35786</v>
      </c>
      <c r="N15" s="76">
        <v>35786</v>
      </c>
      <c r="O15" s="77">
        <v>0</v>
      </c>
    </row>
    <row r="16" spans="1:16" ht="15.75" customHeight="1" x14ac:dyDescent="0.3">
      <c r="B16" s="8" t="s">
        <v>13</v>
      </c>
      <c r="C16" s="90" t="s">
        <v>25</v>
      </c>
      <c r="D16" s="111">
        <f>(D14/D15)-1</f>
        <v>3.9722663585150864E-2</v>
      </c>
      <c r="E16" s="9"/>
      <c r="G16" s="3" t="s">
        <v>115</v>
      </c>
      <c r="H16" s="123" t="s">
        <v>137</v>
      </c>
      <c r="I16" s="276">
        <f>SUM(Q28:Q208)*2</f>
        <v>5.0843589531761296E-2</v>
      </c>
      <c r="J16" s="273" t="s">
        <v>113</v>
      </c>
    </row>
    <row r="17" spans="2:29" ht="15.75" customHeight="1" x14ac:dyDescent="0.3">
      <c r="B17" s="8" t="s">
        <v>83</v>
      </c>
      <c r="C17" s="108" t="s">
        <v>84</v>
      </c>
      <c r="D17" s="57">
        <f>2*PI()*SQRT((D15^3)/(D4))/60</f>
        <v>95.543510841095639</v>
      </c>
      <c r="E17" s="9" t="s">
        <v>63</v>
      </c>
      <c r="G17" s="5" t="s">
        <v>114</v>
      </c>
      <c r="H17" s="72" t="s">
        <v>136</v>
      </c>
      <c r="I17" s="6">
        <v>1</v>
      </c>
      <c r="J17" s="172" t="s">
        <v>2</v>
      </c>
    </row>
    <row r="18" spans="2:29" ht="15.75" customHeight="1" x14ac:dyDescent="0.3">
      <c r="B18" s="5" t="s">
        <v>20</v>
      </c>
      <c r="C18" s="72" t="s">
        <v>39</v>
      </c>
      <c r="D18" s="56">
        <f>SQRT((2*D4*D14)/(D13*(D13+D14)))</f>
        <v>7.8955460258734904</v>
      </c>
      <c r="E18" s="7" t="s">
        <v>9</v>
      </c>
      <c r="G18" s="5" t="s">
        <v>139</v>
      </c>
      <c r="H18" s="66"/>
      <c r="I18" s="277">
        <v>2</v>
      </c>
      <c r="J18" s="172" t="s">
        <v>140</v>
      </c>
    </row>
    <row r="19" spans="2:29" ht="15.75" customHeight="1" thickBot="1" x14ac:dyDescent="0.35">
      <c r="B19" s="5" t="s">
        <v>21</v>
      </c>
      <c r="C19" s="72" t="s">
        <v>40</v>
      </c>
      <c r="D19" s="56">
        <f>SQRT((2*D4*D13)/(D14*(D13+D14)))</f>
        <v>7.2922464545716812</v>
      </c>
      <c r="E19" s="7" t="s">
        <v>9</v>
      </c>
      <c r="G19" s="280" t="s">
        <v>192</v>
      </c>
      <c r="H19" s="274" t="s">
        <v>189</v>
      </c>
      <c r="I19" s="288">
        <f>I16*D22*365.25*I17</f>
        <v>279.89022085027779</v>
      </c>
      <c r="J19" s="275" t="s">
        <v>112</v>
      </c>
    </row>
    <row r="20" spans="2:29" ht="15.75" customHeight="1" x14ac:dyDescent="0.2">
      <c r="B20" s="5" t="s">
        <v>22</v>
      </c>
      <c r="C20" s="72" t="s">
        <v>41</v>
      </c>
      <c r="D20" s="56">
        <f>D15*(1-D16^2)</f>
        <v>6912.0762675140841</v>
      </c>
      <c r="E20" s="7" t="s">
        <v>8</v>
      </c>
    </row>
    <row r="21" spans="2:29" ht="15.75" customHeight="1" thickBot="1" x14ac:dyDescent="0.25">
      <c r="B21" s="5" t="s">
        <v>69</v>
      </c>
      <c r="C21" s="72" t="s">
        <v>77</v>
      </c>
      <c r="D21" s="56">
        <f>(2*PI())/(D17/1440)</f>
        <v>94.698078003293602</v>
      </c>
      <c r="E21" s="7" t="s">
        <v>86</v>
      </c>
      <c r="J21" s="30"/>
      <c r="M21" s="300">
        <f>20/D27</f>
        <v>-2.650152300459069</v>
      </c>
    </row>
    <row r="22" spans="2:29" ht="15.75" customHeight="1" thickBot="1" x14ac:dyDescent="0.25">
      <c r="B22" s="63" t="s">
        <v>69</v>
      </c>
      <c r="C22" s="109" t="s">
        <v>77</v>
      </c>
      <c r="D22" s="64">
        <f>1/(D17/1440)</f>
        <v>15.071667215526061</v>
      </c>
      <c r="E22" s="65" t="s">
        <v>70</v>
      </c>
      <c r="J22" s="30"/>
      <c r="AB22" s="183" t="s">
        <v>199</v>
      </c>
      <c r="AC22" s="81" t="s">
        <v>11</v>
      </c>
    </row>
    <row r="23" spans="2:29" ht="15.75" customHeight="1" thickBot="1" x14ac:dyDescent="0.25">
      <c r="J23" s="30"/>
      <c r="S23" s="149" t="s">
        <v>187</v>
      </c>
      <c r="AB23" s="289">
        <f>SUM(AB27:AB100)</f>
        <v>40.664652734703523</v>
      </c>
      <c r="AC23" s="287" t="s">
        <v>112</v>
      </c>
    </row>
    <row r="24" spans="2:29" ht="18.75" thickBot="1" x14ac:dyDescent="0.3">
      <c r="B24" s="261" t="s">
        <v>104</v>
      </c>
      <c r="C24" s="124"/>
      <c r="G24" s="260" t="s">
        <v>184</v>
      </c>
      <c r="S24" s="261" t="s">
        <v>144</v>
      </c>
      <c r="Z24" s="261" t="s">
        <v>194</v>
      </c>
    </row>
    <row r="25" spans="2:29" ht="16.5" thickBot="1" x14ac:dyDescent="0.35">
      <c r="B25" s="262" t="s">
        <v>78</v>
      </c>
      <c r="C25" s="50" t="s">
        <v>33</v>
      </c>
      <c r="D25" s="50" t="s">
        <v>10</v>
      </c>
      <c r="E25" s="51" t="s">
        <v>11</v>
      </c>
      <c r="F25" s="61"/>
      <c r="G25" s="92" t="s">
        <v>48</v>
      </c>
      <c r="H25" s="93" t="s">
        <v>49</v>
      </c>
      <c r="I25" s="93" t="s">
        <v>134</v>
      </c>
      <c r="J25" s="93" t="s">
        <v>50</v>
      </c>
      <c r="K25" s="93" t="s">
        <v>51</v>
      </c>
      <c r="L25" s="93" t="s">
        <v>52</v>
      </c>
      <c r="M25" s="93" t="s">
        <v>23</v>
      </c>
      <c r="N25" s="93" t="s">
        <v>110</v>
      </c>
      <c r="O25" s="93" t="s">
        <v>0</v>
      </c>
      <c r="P25" s="93" t="s">
        <v>105</v>
      </c>
      <c r="Q25" s="94" t="s">
        <v>106</v>
      </c>
      <c r="S25" s="315" t="s">
        <v>186</v>
      </c>
      <c r="T25" s="316"/>
      <c r="U25" s="316"/>
      <c r="V25" s="317"/>
      <c r="Z25" s="286" t="s">
        <v>195</v>
      </c>
      <c r="AA25" s="163" t="s">
        <v>137</v>
      </c>
      <c r="AB25" s="281" t="s">
        <v>189</v>
      </c>
    </row>
    <row r="26" spans="2:29" ht="15" thickBot="1" x14ac:dyDescent="0.3">
      <c r="B26" s="5" t="s">
        <v>71</v>
      </c>
      <c r="C26" s="110"/>
      <c r="D26" s="66"/>
      <c r="E26" s="7"/>
      <c r="G26" s="100" t="s">
        <v>42</v>
      </c>
      <c r="H26" s="83" t="s">
        <v>43</v>
      </c>
      <c r="I26" s="83" t="s">
        <v>24</v>
      </c>
      <c r="J26" s="83" t="s">
        <v>44</v>
      </c>
      <c r="K26" s="83" t="s">
        <v>45</v>
      </c>
      <c r="L26" s="83" t="s">
        <v>46</v>
      </c>
      <c r="M26" s="83" t="s">
        <v>47</v>
      </c>
      <c r="N26" s="88" t="s">
        <v>111</v>
      </c>
      <c r="O26" s="88" t="s">
        <v>43</v>
      </c>
      <c r="P26" s="83" t="s">
        <v>108</v>
      </c>
      <c r="Q26" s="101" t="s">
        <v>107</v>
      </c>
      <c r="S26" s="191" t="s">
        <v>128</v>
      </c>
      <c r="T26" s="154" t="s">
        <v>141</v>
      </c>
      <c r="U26" s="154" t="s">
        <v>142</v>
      </c>
      <c r="V26" s="157" t="s">
        <v>143</v>
      </c>
      <c r="Z26" s="286" t="s">
        <v>196</v>
      </c>
      <c r="AA26" s="285" t="s">
        <v>197</v>
      </c>
      <c r="AB26" s="283" t="s">
        <v>198</v>
      </c>
    </row>
    <row r="27" spans="2:29" ht="15" thickBot="1" x14ac:dyDescent="0.25">
      <c r="B27" s="69" t="s">
        <v>76</v>
      </c>
      <c r="C27" s="67" t="s">
        <v>27</v>
      </c>
      <c r="D27" s="125">
        <f>DEGREES(-(3*PI()*D6*D5^2)/(D20^2)*COS(RADIANS(D12)))*D22</f>
        <v>-7.5467360862753159</v>
      </c>
      <c r="E27" s="120" t="s">
        <v>54</v>
      </c>
      <c r="G27" s="33" t="s">
        <v>57</v>
      </c>
      <c r="H27" s="26" t="s">
        <v>8</v>
      </c>
      <c r="I27" s="26" t="s">
        <v>8</v>
      </c>
      <c r="J27" s="26" t="s">
        <v>9</v>
      </c>
      <c r="K27" s="26" t="s">
        <v>55</v>
      </c>
      <c r="L27" s="26" t="s">
        <v>55</v>
      </c>
      <c r="M27" s="26" t="s">
        <v>58</v>
      </c>
      <c r="N27" s="26" t="s">
        <v>58</v>
      </c>
      <c r="O27" s="26" t="s">
        <v>91</v>
      </c>
      <c r="P27" s="26" t="s">
        <v>109</v>
      </c>
      <c r="Q27" s="27" t="s">
        <v>112</v>
      </c>
      <c r="S27" s="297">
        <f>I10</f>
        <v>42005</v>
      </c>
      <c r="T27" s="264">
        <f>Thermosphere!D10</f>
        <v>148.83022004081786</v>
      </c>
      <c r="U27" s="264">
        <f>Thermosphere!D11</f>
        <v>123.87272530847096</v>
      </c>
      <c r="V27" s="265">
        <f>Thermosphere!D12</f>
        <v>98.08504472652497</v>
      </c>
      <c r="Z27" s="284">
        <v>40179</v>
      </c>
      <c r="AA27" s="266">
        <v>4.4923173608756993E-4</v>
      </c>
      <c r="AB27" s="266">
        <v>0.19893345962312023</v>
      </c>
    </row>
    <row r="28" spans="2:29" ht="13.5" thickBot="1" x14ac:dyDescent="0.25">
      <c r="B28" s="69" t="s">
        <v>76</v>
      </c>
      <c r="C28" s="67" t="s">
        <v>27</v>
      </c>
      <c r="D28" s="125">
        <f>DEGREES(-(3*PI()*D6*D5^2)/(D20^2)*COS(RADIANS(D12)))</f>
        <v>-0.50072337574578707</v>
      </c>
      <c r="E28" s="120" t="s">
        <v>81</v>
      </c>
      <c r="G28" s="33">
        <f>0</f>
        <v>0</v>
      </c>
      <c r="H28" s="95">
        <f>$D$20/(1+$D$16*COS(RADIANS(G28)))</f>
        <v>6648.0000000000009</v>
      </c>
      <c r="I28" s="95">
        <f>H28-$D$5</f>
        <v>250.00000000000091</v>
      </c>
      <c r="J28" s="84">
        <f>SQRT($D$4*((2/(I28+$D$5))-1/$D$15))</f>
        <v>7.8955460258734895</v>
      </c>
      <c r="K28" s="84">
        <f>ACOS((1-H28/$D$15)/$D$16)</f>
        <v>0</v>
      </c>
      <c r="L28" s="84">
        <f>K28-$D$16*SIN(K28)</f>
        <v>0</v>
      </c>
      <c r="M28" s="84">
        <f>(L28/$D$21)*60*60*24</f>
        <v>0</v>
      </c>
      <c r="N28" s="84">
        <f>M29-M28</f>
        <v>14.695619327915102</v>
      </c>
      <c r="O28" s="49">
        <f t="shared" ref="O28:O59" si="0">CHOOSE($I$18,LinearInterp($S$31:$S$131,$V$31:$V$131,I28),LinearInterp($S$31:$S$131,$U$31:$U$131,I28),LinearInterp($S$31:$S$131,$T$31:$T$131,I28))*1000</f>
        <v>7.8942747858533178E-11</v>
      </c>
      <c r="P28" s="91">
        <f>(1/2)*O28*$I$11*$I$13*J28^2*10^6</f>
        <v>5.4133893422361915E-5</v>
      </c>
      <c r="Q28" s="102">
        <f>(P28*N28)/$I$12</f>
        <v>7.9553109047295794E-4</v>
      </c>
      <c r="S28" s="315" t="s">
        <v>185</v>
      </c>
      <c r="T28" s="316"/>
      <c r="U28" s="316"/>
      <c r="V28" s="317"/>
      <c r="Z28" s="284">
        <f>Z27+30</f>
        <v>40209</v>
      </c>
      <c r="AA28" s="266">
        <v>4.683786202374426E-4</v>
      </c>
      <c r="AB28" s="266">
        <v>0.20741228157392461</v>
      </c>
    </row>
    <row r="29" spans="2:29" x14ac:dyDescent="0.2">
      <c r="B29" s="69" t="s">
        <v>75</v>
      </c>
      <c r="C29" s="67" t="s">
        <v>28</v>
      </c>
      <c r="D29" s="125">
        <f>D30*D22</f>
        <v>15.093472172550632</v>
      </c>
      <c r="E29" s="120" t="s">
        <v>54</v>
      </c>
      <c r="G29" s="33">
        <v>1</v>
      </c>
      <c r="H29" s="95">
        <f t="shared" ref="H29:H92" si="1">$D$20/(1+$D$16*COS(RADIANS(G29)))</f>
        <v>6648.0386837087126</v>
      </c>
      <c r="I29" s="95">
        <f t="shared" ref="I29:I92" si="2">H29-$D$5</f>
        <v>250.0386837087126</v>
      </c>
      <c r="J29" s="84">
        <f t="shared" ref="J29:J92" si="3">SQRT($D$4*((2/(I29+$D$5))-1/$D$15))</f>
        <v>7.8955018382707784</v>
      </c>
      <c r="K29" s="84">
        <f t="shared" ref="K29:K92" si="4">ACOS((1-H29/$D$15)/$D$16)</f>
        <v>1.6773272174432474E-2</v>
      </c>
      <c r="L29" s="84">
        <f t="shared" ref="L29:L92" si="5">K29-$D$16*SIN(K29)</f>
        <v>1.610702436830571E-2</v>
      </c>
      <c r="M29" s="84">
        <f t="shared" ref="M29:M92" si="6">(L29/$D$21)*60*60*24</f>
        <v>14.695619327915102</v>
      </c>
      <c r="N29" s="84">
        <f t="shared" ref="N29:N92" si="7">M30-M29</f>
        <v>14.695961362654907</v>
      </c>
      <c r="O29" s="49">
        <f t="shared" si="0"/>
        <v>7.8878948196991645E-11</v>
      </c>
      <c r="P29" s="91">
        <f t="shared" ref="P29:P92" si="8">(1/2)*O29*$I$11*$I$13*J29^2*10^6</f>
        <v>5.4089538258415856E-5</v>
      </c>
      <c r="Q29" s="102">
        <f t="shared" ref="Q29:Q92" si="9">(P29*N29)/$I$12</f>
        <v>7.9489776436952387E-4</v>
      </c>
      <c r="S29" s="263" t="s">
        <v>178</v>
      </c>
      <c r="T29" s="301" t="s">
        <v>181</v>
      </c>
      <c r="U29" s="301"/>
      <c r="V29" s="318"/>
      <c r="Z29" s="284">
        <f t="shared" ref="Z29:Z92" si="10">Z28+30</f>
        <v>40239</v>
      </c>
      <c r="AA29" s="266">
        <v>4.8756932871974905E-4</v>
      </c>
      <c r="AB29" s="266">
        <v>0.21591051027043814</v>
      </c>
    </row>
    <row r="30" spans="2:29" ht="15.75" thickBot="1" x14ac:dyDescent="0.25">
      <c r="B30" s="69" t="s">
        <v>75</v>
      </c>
      <c r="C30" s="67" t="s">
        <v>28</v>
      </c>
      <c r="D30" s="125">
        <f>DEGREES(3*PI()*((D6*D5^2)/D20^2))*(2-(5/2)*SIN(RADIANS(D12))^2)</f>
        <v>1.0014467514915741</v>
      </c>
      <c r="E30" s="120" t="s">
        <v>81</v>
      </c>
      <c r="G30" s="33">
        <v>2</v>
      </c>
      <c r="H30" s="95">
        <f t="shared" si="1"/>
        <v>6648.1547257521197</v>
      </c>
      <c r="I30" s="95">
        <f t="shared" si="2"/>
        <v>250.1547257521197</v>
      </c>
      <c r="J30" s="84">
        <f t="shared" si="3"/>
        <v>7.8953692874390642</v>
      </c>
      <c r="K30" s="84">
        <f t="shared" si="4"/>
        <v>3.3546739543243165E-2</v>
      </c>
      <c r="L30" s="84">
        <f t="shared" si="5"/>
        <v>3.2214423621246491E-2</v>
      </c>
      <c r="M30" s="84">
        <f t="shared" si="6"/>
        <v>29.391580690570009</v>
      </c>
      <c r="N30" s="84">
        <f t="shared" si="7"/>
        <v>14.696645363385251</v>
      </c>
      <c r="O30" s="49">
        <f t="shared" si="0"/>
        <v>7.8687564192186437E-11</v>
      </c>
      <c r="P30" s="91">
        <f t="shared" si="8"/>
        <v>5.3956489098590292E-5</v>
      </c>
      <c r="Q30" s="102">
        <f t="shared" si="9"/>
        <v>7.929793853353439E-4</v>
      </c>
      <c r="S30" s="211" t="s">
        <v>182</v>
      </c>
      <c r="T30" s="208" t="s">
        <v>175</v>
      </c>
      <c r="U30" s="208" t="s">
        <v>176</v>
      </c>
      <c r="V30" s="209" t="s">
        <v>177</v>
      </c>
      <c r="Z30" s="284">
        <f t="shared" si="10"/>
        <v>40269</v>
      </c>
      <c r="AA30" s="266">
        <v>5.0882489366765697E-4</v>
      </c>
      <c r="AB30" s="266">
        <v>0.22532312013668987</v>
      </c>
    </row>
    <row r="31" spans="2:29" ht="15" x14ac:dyDescent="0.3">
      <c r="B31" s="5" t="s">
        <v>72</v>
      </c>
      <c r="C31" s="110"/>
      <c r="D31" s="126"/>
      <c r="E31" s="121"/>
      <c r="G31" s="33">
        <v>3</v>
      </c>
      <c r="H31" s="95">
        <f t="shared" si="1"/>
        <v>6648.3480988819792</v>
      </c>
      <c r="I31" s="95">
        <f t="shared" si="2"/>
        <v>250.34809888197924</v>
      </c>
      <c r="J31" s="84">
        <f t="shared" si="3"/>
        <v>7.8951484093055235</v>
      </c>
      <c r="K31" s="84">
        <f t="shared" si="4"/>
        <v>5.0320597254548183E-2</v>
      </c>
      <c r="L31" s="84">
        <f t="shared" si="5"/>
        <v>4.8322572568105286E-2</v>
      </c>
      <c r="M31" s="84">
        <f t="shared" si="6"/>
        <v>44.08822605395526</v>
      </c>
      <c r="N31" s="84">
        <f t="shared" si="7"/>
        <v>14.697671193877376</v>
      </c>
      <c r="O31" s="49">
        <f t="shared" si="0"/>
        <v>7.8368640783673161E-11</v>
      </c>
      <c r="P31" s="91">
        <f t="shared" si="8"/>
        <v>5.3734794931010995E-5</v>
      </c>
      <c r="Q31" s="102">
        <f t="shared" si="9"/>
        <v>7.8977634756642839E-4</v>
      </c>
      <c r="S31" s="85">
        <v>0</v>
      </c>
      <c r="T31" s="179">
        <f t="array" ref="T31:V131">Thermosphere!AR26:AT126</f>
        <v>1.1675000000000001E-3</v>
      </c>
      <c r="U31" s="179">
        <v>1.1675000000000001E-3</v>
      </c>
      <c r="V31" s="298">
        <v>1.1674425513417959E-3</v>
      </c>
      <c r="Z31" s="284">
        <f t="shared" si="10"/>
        <v>40299</v>
      </c>
      <c r="AA31" s="266">
        <v>5.3089339998316698E-4</v>
      </c>
      <c r="AB31" s="266">
        <v>0.23509572513626917</v>
      </c>
    </row>
    <row r="32" spans="2:29" ht="15" x14ac:dyDescent="0.3">
      <c r="B32" s="69" t="s">
        <v>76</v>
      </c>
      <c r="C32" s="67" t="s">
        <v>27</v>
      </c>
      <c r="D32" s="125">
        <f>LuniSolarRAAN(1,D12,D16,D21)</f>
        <v>1.65607828286898E-2</v>
      </c>
      <c r="E32" s="120" t="s">
        <v>54</v>
      </c>
      <c r="G32" s="33">
        <v>4</v>
      </c>
      <c r="H32" s="95">
        <f t="shared" si="1"/>
        <v>6648.6187576843877</v>
      </c>
      <c r="I32" s="95">
        <f t="shared" si="2"/>
        <v>250.61875768438767</v>
      </c>
      <c r="J32" s="84">
        <f t="shared" si="3"/>
        <v>7.8948392637418063</v>
      </c>
      <c r="K32" s="84">
        <f t="shared" si="4"/>
        <v>6.7095040365404923E-2</v>
      </c>
      <c r="L32" s="84">
        <f t="shared" si="5"/>
        <v>6.4431845868852505E-2</v>
      </c>
      <c r="M32" s="84">
        <f t="shared" si="6"/>
        <v>58.785897247832636</v>
      </c>
      <c r="N32" s="84">
        <f t="shared" si="7"/>
        <v>14.699038648612216</v>
      </c>
      <c r="O32" s="49">
        <f t="shared" si="0"/>
        <v>7.7922252870983763E-11</v>
      </c>
      <c r="P32" s="91">
        <f t="shared" si="8"/>
        <v>5.3424537376151724E-5</v>
      </c>
      <c r="Q32" s="102">
        <f t="shared" si="9"/>
        <v>7.8528933967628211E-4</v>
      </c>
      <c r="S32" s="85">
        <v>10</v>
      </c>
      <c r="T32" s="179">
        <v>4.1579532088016326E-4</v>
      </c>
      <c r="U32" s="179">
        <v>4.1569549090123394E-4</v>
      </c>
      <c r="V32" s="298">
        <v>4.1558851026835919E-4</v>
      </c>
      <c r="Z32" s="284">
        <f t="shared" si="10"/>
        <v>40329</v>
      </c>
      <c r="AA32" s="266">
        <v>5.5296190629867861E-4</v>
      </c>
      <c r="AB32" s="266">
        <v>0.24486833013584919</v>
      </c>
    </row>
    <row r="33" spans="2:28" ht="15" x14ac:dyDescent="0.3">
      <c r="B33" s="69" t="s">
        <v>75</v>
      </c>
      <c r="C33" s="67" t="s">
        <v>28</v>
      </c>
      <c r="D33" s="125">
        <f>LuniSolarAP(1,90,0,D16,D21)</f>
        <v>3.2724228584622019E-2</v>
      </c>
      <c r="E33" s="120" t="s">
        <v>54</v>
      </c>
      <c r="G33" s="33">
        <v>5</v>
      </c>
      <c r="H33" s="95">
        <f t="shared" si="1"/>
        <v>6648.9666385795199</v>
      </c>
      <c r="I33" s="95">
        <f t="shared" si="2"/>
        <v>250.96663857951989</v>
      </c>
      <c r="J33" s="84">
        <f t="shared" si="3"/>
        <v>7.8944419345536021</v>
      </c>
      <c r="K33" s="84">
        <f t="shared" si="4"/>
        <v>8.3870263794981303E-2</v>
      </c>
      <c r="L33" s="84">
        <f t="shared" si="5"/>
        <v>8.0542617958200988E-2</v>
      </c>
      <c r="M33" s="84">
        <f t="shared" si="6"/>
        <v>73.484935896444853</v>
      </c>
      <c r="N33" s="84">
        <f t="shared" si="7"/>
        <v>14.700747453976447</v>
      </c>
      <c r="O33" s="49">
        <f t="shared" si="0"/>
        <v>7.7348505314056871E-11</v>
      </c>
      <c r="P33" s="91">
        <f t="shared" si="8"/>
        <v>5.3025830647271596E-5</v>
      </c>
      <c r="Q33" s="102">
        <f t="shared" si="9"/>
        <v>7.7951934488286413E-4</v>
      </c>
      <c r="S33" s="85">
        <v>20</v>
      </c>
      <c r="T33" s="179">
        <v>9.4474181154028563E-5</v>
      </c>
      <c r="U33" s="179">
        <v>9.445671090771592E-5</v>
      </c>
      <c r="V33" s="298">
        <v>9.4437319062617124E-5</v>
      </c>
      <c r="Z33" s="284">
        <f t="shared" si="10"/>
        <v>40359</v>
      </c>
      <c r="AA33" s="266">
        <v>5.7503041261418926E-4</v>
      </c>
      <c r="AB33" s="266">
        <v>0.25464093513542885</v>
      </c>
    </row>
    <row r="34" spans="2:28" ht="15" x14ac:dyDescent="0.3">
      <c r="B34" s="5" t="s">
        <v>73</v>
      </c>
      <c r="C34" s="110"/>
      <c r="D34" s="126"/>
      <c r="E34" s="121"/>
      <c r="G34" s="33">
        <v>6</v>
      </c>
      <c r="H34" s="95">
        <f t="shared" si="1"/>
        <v>6649.3916598212991</v>
      </c>
      <c r="I34" s="95">
        <f t="shared" si="2"/>
        <v>251.39165982129907</v>
      </c>
      <c r="J34" s="84">
        <f t="shared" si="3"/>
        <v>7.8939565294659921</v>
      </c>
      <c r="K34" s="84">
        <f t="shared" si="4"/>
        <v>0.10064646227913854</v>
      </c>
      <c r="L34" s="84">
        <f t="shared" si="5"/>
        <v>9.66552629709716E-2</v>
      </c>
      <c r="M34" s="84">
        <f t="shared" si="6"/>
        <v>88.1856833504213</v>
      </c>
      <c r="N34" s="84">
        <f t="shared" si="7"/>
        <v>14.702797267994484</v>
      </c>
      <c r="O34" s="49">
        <f t="shared" si="0"/>
        <v>7.6647532933782453E-11</v>
      </c>
      <c r="P34" s="91">
        <f t="shared" si="8"/>
        <v>5.2538821495039241E-5</v>
      </c>
      <c r="Q34" s="102">
        <f t="shared" si="9"/>
        <v>7.7246764114091281E-4</v>
      </c>
      <c r="S34" s="85">
        <v>30</v>
      </c>
      <c r="T34" s="179">
        <v>1.8119883022004082E-5</v>
      </c>
      <c r="U34" s="179">
        <v>1.8117387272530847E-5</v>
      </c>
      <c r="V34" s="298">
        <v>1.8114425513417958E-5</v>
      </c>
      <c r="Z34" s="284">
        <f t="shared" si="10"/>
        <v>40389</v>
      </c>
      <c r="AA34" s="266">
        <v>6.0119643999378492E-4</v>
      </c>
      <c r="AB34" s="266">
        <v>0.26622804693779173</v>
      </c>
    </row>
    <row r="35" spans="2:28" ht="15" x14ac:dyDescent="0.3">
      <c r="B35" s="69" t="s">
        <v>76</v>
      </c>
      <c r="C35" s="67" t="s">
        <v>27</v>
      </c>
      <c r="D35" s="125">
        <f>LuniSolarRAAN(2,D12,D16,D21)</f>
        <v>7.7178978380689628E-3</v>
      </c>
      <c r="E35" s="120" t="s">
        <v>54</v>
      </c>
      <c r="G35" s="33">
        <v>7</v>
      </c>
      <c r="H35" s="95">
        <f t="shared" si="1"/>
        <v>6649.8937214969965</v>
      </c>
      <c r="I35" s="95">
        <f t="shared" si="2"/>
        <v>251.89372149699648</v>
      </c>
      <c r="J35" s="84">
        <f t="shared" si="3"/>
        <v>7.8933831801046184</v>
      </c>
      <c r="K35" s="84">
        <f t="shared" si="4"/>
        <v>0.11742383032477322</v>
      </c>
      <c r="L35" s="84">
        <f t="shared" si="5"/>
        <v>0.11277015466716551</v>
      </c>
      <c r="M35" s="84">
        <f t="shared" si="6"/>
        <v>102.88848061841578</v>
      </c>
      <c r="N35" s="84">
        <f t="shared" si="7"/>
        <v>14.70518767979074</v>
      </c>
      <c r="O35" s="49">
        <f t="shared" si="0"/>
        <v>7.5819500512661662E-11</v>
      </c>
      <c r="P35" s="91">
        <f t="shared" si="8"/>
        <v>5.1963689136396836E-5</v>
      </c>
      <c r="Q35" s="102">
        <f t="shared" si="9"/>
        <v>7.6413580128501868E-4</v>
      </c>
      <c r="S35" s="85">
        <v>40</v>
      </c>
      <c r="T35" s="179">
        <v>4.0579766044008162E-6</v>
      </c>
      <c r="U35" s="179">
        <v>4.0574774545061694E-6</v>
      </c>
      <c r="V35" s="298">
        <v>4.0568851026835908E-6</v>
      </c>
      <c r="Z35" s="284">
        <f t="shared" si="10"/>
        <v>40419</v>
      </c>
      <c r="AA35" s="266">
        <v>6.2979204459522812E-4</v>
      </c>
      <c r="AB35" s="266">
        <v>0.27889104934034464</v>
      </c>
    </row>
    <row r="36" spans="2:28" ht="15.75" thickBot="1" x14ac:dyDescent="0.35">
      <c r="B36" s="70" t="s">
        <v>75</v>
      </c>
      <c r="C36" s="71" t="s">
        <v>28</v>
      </c>
      <c r="D36" s="127">
        <f>LuniSolarAP(2,90,0,D16,D21)</f>
        <v>1.5405422579652212E-2</v>
      </c>
      <c r="E36" s="122" t="s">
        <v>54</v>
      </c>
      <c r="G36" s="33">
        <v>8</v>
      </c>
      <c r="H36" s="95">
        <f t="shared" si="1"/>
        <v>6650.4727055267758</v>
      </c>
      <c r="I36" s="95">
        <f t="shared" si="2"/>
        <v>252.47270552677583</v>
      </c>
      <c r="J36" s="84">
        <f t="shared" si="3"/>
        <v>7.8927220419726742</v>
      </c>
      <c r="K36" s="84">
        <f t="shared" si="4"/>
        <v>0.13420256216362625</v>
      </c>
      <c r="L36" s="84">
        <f t="shared" si="5"/>
        <v>0.12888766635644672</v>
      </c>
      <c r="M36" s="84">
        <f t="shared" si="6"/>
        <v>117.59366829820652</v>
      </c>
      <c r="N36" s="84">
        <f t="shared" si="7"/>
        <v>14.707918209879097</v>
      </c>
      <c r="O36" s="49">
        <f t="shared" si="0"/>
        <v>7.4864602795558436E-11</v>
      </c>
      <c r="P36" s="91">
        <f t="shared" si="8"/>
        <v>5.1300645167714697E-5</v>
      </c>
      <c r="Q36" s="102">
        <f t="shared" si="9"/>
        <v>7.545256932407771E-4</v>
      </c>
      <c r="S36" s="85">
        <v>50</v>
      </c>
      <c r="T36" s="179">
        <v>1.1094883022004083E-6</v>
      </c>
      <c r="U36" s="179">
        <v>1.1092387272530849E-6</v>
      </c>
      <c r="V36" s="298">
        <v>1.1089617008945306E-6</v>
      </c>
      <c r="Z36" s="284">
        <f t="shared" si="10"/>
        <v>40449</v>
      </c>
      <c r="AA36" s="266">
        <v>6.585123708199676E-4</v>
      </c>
      <c r="AB36" s="266">
        <v>0.29160928226652044</v>
      </c>
    </row>
    <row r="37" spans="2:28" ht="15" x14ac:dyDescent="0.3">
      <c r="G37" s="33">
        <v>9</v>
      </c>
      <c r="H37" s="95">
        <f t="shared" si="1"/>
        <v>6651.1284756632194</v>
      </c>
      <c r="I37" s="95">
        <f t="shared" si="2"/>
        <v>253.12847566321943</v>
      </c>
      <c r="J37" s="84">
        <f t="shared" si="3"/>
        <v>7.8919732944236705</v>
      </c>
      <c r="K37" s="84">
        <f t="shared" si="4"/>
        <v>0.15098285170651926</v>
      </c>
      <c r="L37" s="84">
        <f t="shared" si="5"/>
        <v>0.14500817082294198</v>
      </c>
      <c r="M37" s="84">
        <f t="shared" si="6"/>
        <v>132.30158650808562</v>
      </c>
      <c r="N37" s="84">
        <f t="shared" si="7"/>
        <v>14.710988310248382</v>
      </c>
      <c r="O37" s="49">
        <f t="shared" si="0"/>
        <v>7.3783064490480997E-11</v>
      </c>
      <c r="P37" s="91">
        <f t="shared" si="8"/>
        <v>5.0549933462275087E-5</v>
      </c>
      <c r="Q37" s="102">
        <f t="shared" si="9"/>
        <v>7.4363948024736232E-4</v>
      </c>
      <c r="S37" s="85">
        <v>60</v>
      </c>
      <c r="T37" s="179">
        <v>3.3369649066012248E-7</v>
      </c>
      <c r="U37" s="179">
        <v>3.3362161817592539E-7</v>
      </c>
      <c r="V37" s="298">
        <v>3.3354234017890609E-7</v>
      </c>
      <c r="Z37" s="284">
        <f t="shared" si="10"/>
        <v>40479</v>
      </c>
      <c r="AA37" s="266">
        <v>6.9752191880472468E-4</v>
      </c>
      <c r="AB37" s="266">
        <v>0.30888389515680187</v>
      </c>
    </row>
    <row r="38" spans="2:28" ht="15" x14ac:dyDescent="0.3">
      <c r="G38" s="33">
        <v>10</v>
      </c>
      <c r="H38" s="95">
        <f t="shared" si="1"/>
        <v>6651.8608774908735</v>
      </c>
      <c r="I38" s="95">
        <f t="shared" si="2"/>
        <v>253.86087749087346</v>
      </c>
      <c r="J38" s="84">
        <f t="shared" si="3"/>
        <v>7.8911371406299953</v>
      </c>
      <c r="K38" s="84">
        <f t="shared" si="4"/>
        <v>0.16776489249780102</v>
      </c>
      <c r="L38" s="84">
        <f t="shared" si="5"/>
        <v>0.16113204025013461</v>
      </c>
      <c r="M38" s="84">
        <f t="shared" si="6"/>
        <v>147.012574818334</v>
      </c>
      <c r="N38" s="84">
        <f t="shared" si="7"/>
        <v>14.714397363695269</v>
      </c>
      <c r="O38" s="49">
        <f t="shared" si="0"/>
        <v>7.2575140269331774E-11</v>
      </c>
      <c r="P38" s="91">
        <f t="shared" si="8"/>
        <v>4.9711830052139821E-5</v>
      </c>
      <c r="Q38" s="102">
        <f t="shared" si="9"/>
        <v>7.3147962106367341E-4</v>
      </c>
      <c r="S38" s="85">
        <v>70</v>
      </c>
      <c r="T38" s="179">
        <v>8.6674532088016328E-8</v>
      </c>
      <c r="U38" s="179">
        <v>8.6664549090123386E-8</v>
      </c>
      <c r="V38" s="298">
        <v>8.6652702053671825E-8</v>
      </c>
      <c r="Z38" s="284">
        <f t="shared" si="10"/>
        <v>40509</v>
      </c>
      <c r="AA38" s="266">
        <v>7.5092601255455349E-4</v>
      </c>
      <c r="AB38" s="266">
        <v>0.33253285019327317</v>
      </c>
    </row>
    <row r="39" spans="2:28" ht="15" x14ac:dyDescent="0.3">
      <c r="G39" s="33">
        <v>11</v>
      </c>
      <c r="H39" s="95">
        <f t="shared" si="1"/>
        <v>6652.6697384258177</v>
      </c>
      <c r="I39" s="95">
        <f t="shared" si="2"/>
        <v>254.66973842581774</v>
      </c>
      <c r="J39" s="84">
        <f t="shared" si="3"/>
        <v>7.8902138075472541</v>
      </c>
      <c r="K39" s="84">
        <f t="shared" si="4"/>
        <v>0.18454887766916106</v>
      </c>
      <c r="L39" s="84">
        <f t="shared" si="5"/>
        <v>0.17725964614502668</v>
      </c>
      <c r="M39" s="84">
        <f t="shared" si="6"/>
        <v>161.72697218202927</v>
      </c>
      <c r="N39" s="84">
        <f t="shared" si="7"/>
        <v>14.718144684148911</v>
      </c>
      <c r="O39" s="49">
        <f t="shared" si="0"/>
        <v>7.1241114768616989E-11</v>
      </c>
      <c r="P39" s="91">
        <f t="shared" si="8"/>
        <v>4.8786642994506445E-5</v>
      </c>
      <c r="Q39" s="102">
        <f t="shared" si="9"/>
        <v>7.180488702470657E-4</v>
      </c>
      <c r="S39" s="85">
        <v>80</v>
      </c>
      <c r="T39" s="179">
        <v>1.8375701867975505E-8</v>
      </c>
      <c r="U39" s="179">
        <v>1.8390676364814918E-8</v>
      </c>
      <c r="V39" s="298">
        <v>1.8405765982109391E-8</v>
      </c>
      <c r="Z39" s="284">
        <f t="shared" si="10"/>
        <v>40539</v>
      </c>
      <c r="AA39" s="266">
        <v>8.068035836875546E-4</v>
      </c>
      <c r="AB39" s="266">
        <v>0.35727713615498013</v>
      </c>
    </row>
    <row r="40" spans="2:28" ht="15" x14ac:dyDescent="0.3">
      <c r="G40" s="33">
        <v>12</v>
      </c>
      <c r="H40" s="95">
        <f t="shared" si="1"/>
        <v>6653.5548677153292</v>
      </c>
      <c r="I40" s="95">
        <f t="shared" si="2"/>
        <v>255.55486771532924</v>
      </c>
      <c r="J40" s="84">
        <f t="shared" si="3"/>
        <v>7.8892035458743743</v>
      </c>
      <c r="K40" s="84">
        <f t="shared" si="4"/>
        <v>0.20133499989395753</v>
      </c>
      <c r="L40" s="84">
        <f t="shared" si="5"/>
        <v>0.19339135926265738</v>
      </c>
      <c r="M40" s="84">
        <f t="shared" si="6"/>
        <v>176.44511686617818</v>
      </c>
      <c r="N40" s="84">
        <f t="shared" si="7"/>
        <v>14.722229516384857</v>
      </c>
      <c r="O40" s="49">
        <f t="shared" si="0"/>
        <v>6.9781302590001583E-11</v>
      </c>
      <c r="P40" s="91">
        <f t="shared" si="8"/>
        <v>4.7774712222600192E-5</v>
      </c>
      <c r="Q40" s="102">
        <f t="shared" si="9"/>
        <v>7.0335027842035691E-4</v>
      </c>
      <c r="S40" s="85">
        <v>90</v>
      </c>
      <c r="T40" s="179">
        <v>3.3309883022004081E-9</v>
      </c>
      <c r="U40" s="179">
        <v>3.3307387272530845E-9</v>
      </c>
      <c r="V40" s="298">
        <v>3.3304425513417956E-9</v>
      </c>
      <c r="Z40" s="284">
        <f t="shared" si="10"/>
        <v>40569</v>
      </c>
      <c r="AA40" s="266">
        <v>8.6731337358906385E-4</v>
      </c>
      <c r="AB40" s="266">
        <v>0.38407270930618093</v>
      </c>
    </row>
    <row r="41" spans="2:28" ht="15" x14ac:dyDescent="0.3">
      <c r="G41" s="33">
        <v>13</v>
      </c>
      <c r="H41" s="95">
        <f t="shared" si="1"/>
        <v>6654.5160564376683</v>
      </c>
      <c r="I41" s="95">
        <f t="shared" si="2"/>
        <v>256.51605643766834</v>
      </c>
      <c r="J41" s="84">
        <f t="shared" si="3"/>
        <v>7.8881066300094664</v>
      </c>
      <c r="K41" s="84">
        <f t="shared" si="4"/>
        <v>0.21812345134137812</v>
      </c>
      <c r="L41" s="84">
        <f t="shared" si="5"/>
        <v>0.20952754953030789</v>
      </c>
      <c r="M41" s="84">
        <f t="shared" si="6"/>
        <v>191.16734638256304</v>
      </c>
      <c r="N41" s="84">
        <f t="shared" si="7"/>
        <v>14.726651035816133</v>
      </c>
      <c r="O41" s="49">
        <f t="shared" si="0"/>
        <v>6.8196048300661762E-11</v>
      </c>
      <c r="P41" s="91">
        <f t="shared" si="8"/>
        <v>4.6676409381209398E-5</v>
      </c>
      <c r="Q41" s="102">
        <f t="shared" si="9"/>
        <v>6.873871925619652E-4</v>
      </c>
      <c r="S41" s="85">
        <v>100</v>
      </c>
      <c r="T41" s="179">
        <v>5.5328977251861221E-10</v>
      </c>
      <c r="U41" s="179">
        <v>5.5413832733951203E-10</v>
      </c>
      <c r="V41" s="298">
        <v>5.5501319352402471E-10</v>
      </c>
      <c r="Z41" s="284">
        <f t="shared" si="10"/>
        <v>40599</v>
      </c>
      <c r="AA41" s="266">
        <v>9.2844105011228261E-4</v>
      </c>
      <c r="AB41" s="266">
        <v>0.41114190142380197</v>
      </c>
    </row>
    <row r="42" spans="2:28" ht="15" x14ac:dyDescent="0.3">
      <c r="G42" s="33">
        <v>14</v>
      </c>
      <c r="H42" s="95">
        <f t="shared" si="1"/>
        <v>6655.553077502037</v>
      </c>
      <c r="I42" s="95">
        <f t="shared" si="2"/>
        <v>257.55307750203701</v>
      </c>
      <c r="J42" s="84">
        <f t="shared" si="3"/>
        <v>7.8869233580014217</v>
      </c>
      <c r="K42" s="84">
        <f t="shared" si="4"/>
        <v>0.2349144236305365</v>
      </c>
      <c r="L42" s="84">
        <f t="shared" si="5"/>
        <v>0.22566858597147688</v>
      </c>
      <c r="M42" s="84">
        <f t="shared" si="6"/>
        <v>205.89399741837917</v>
      </c>
      <c r="N42" s="84">
        <f t="shared" si="7"/>
        <v>14.731408348450259</v>
      </c>
      <c r="O42" s="49">
        <f t="shared" si="0"/>
        <v>6.6485726433353987E-11</v>
      </c>
      <c r="P42" s="91">
        <f t="shared" si="8"/>
        <v>4.5492137646963337E-5</v>
      </c>
      <c r="Q42" s="102">
        <f t="shared" si="9"/>
        <v>6.7016325632132407E-4</v>
      </c>
      <c r="S42" s="85">
        <v>110</v>
      </c>
      <c r="T42" s="179">
        <v>9.8910939061269362E-11</v>
      </c>
      <c r="U42" s="179">
        <v>9.9357678216978364E-11</v>
      </c>
      <c r="V42" s="298">
        <v>9.9819086203867864E-11</v>
      </c>
      <c r="Z42" s="284">
        <f t="shared" si="10"/>
        <v>40629</v>
      </c>
      <c r="AA42" s="266">
        <v>9.895687266355006E-4</v>
      </c>
      <c r="AB42" s="266">
        <v>0.43821109354142274</v>
      </c>
    </row>
    <row r="43" spans="2:28" ht="15" x14ac:dyDescent="0.3">
      <c r="G43" s="33">
        <v>15</v>
      </c>
      <c r="H43" s="95">
        <f t="shared" si="1"/>
        <v>6656.6656856487662</v>
      </c>
      <c r="I43" s="95">
        <f t="shared" si="2"/>
        <v>258.66568564876616</v>
      </c>
      <c r="J43" s="84">
        <f t="shared" si="3"/>
        <v>7.8856540514972311</v>
      </c>
      <c r="K43" s="84">
        <f t="shared" si="4"/>
        <v>0.2517081077847092</v>
      </c>
      <c r="L43" s="84">
        <f t="shared" si="5"/>
        <v>0.24181483662980924</v>
      </c>
      <c r="M43" s="84">
        <f t="shared" si="6"/>
        <v>220.62540576682943</v>
      </c>
      <c r="N43" s="84">
        <f t="shared" si="7"/>
        <v>14.736500490546689</v>
      </c>
      <c r="O43" s="49">
        <f t="shared" si="0"/>
        <v>6.4650741486105985E-11</v>
      </c>
      <c r="P43" s="91">
        <f t="shared" si="8"/>
        <v>4.4222331533456895E-5</v>
      </c>
      <c r="Q43" s="102">
        <f t="shared" si="9"/>
        <v>6.5168241033590588E-4</v>
      </c>
      <c r="S43" s="85">
        <v>120</v>
      </c>
      <c r="T43" s="179">
        <v>1.9188800166216334E-11</v>
      </c>
      <c r="U43" s="179">
        <v>1.9056525444134894E-11</v>
      </c>
      <c r="V43" s="298">
        <v>1.8920425223632625E-11</v>
      </c>
      <c r="Z43" s="284">
        <f t="shared" si="10"/>
        <v>40659</v>
      </c>
      <c r="AA43" s="266">
        <v>1.0492165578735169E-3</v>
      </c>
      <c r="AB43" s="266">
        <v>0.46462496521161467</v>
      </c>
    </row>
    <row r="44" spans="2:28" ht="15" x14ac:dyDescent="0.3">
      <c r="G44" s="33">
        <v>16</v>
      </c>
      <c r="H44" s="95">
        <f t="shared" si="1"/>
        <v>6657.8536174497804</v>
      </c>
      <c r="I44" s="95">
        <f t="shared" si="2"/>
        <v>259.85361744978036</v>
      </c>
      <c r="J44" s="84">
        <f t="shared" si="3"/>
        <v>7.884299055685017</v>
      </c>
      <c r="K44" s="84">
        <f t="shared" si="4"/>
        <v>0.26850469418538569</v>
      </c>
      <c r="L44" s="84">
        <f t="shared" si="5"/>
        <v>0.25796666849264904</v>
      </c>
      <c r="M44" s="84">
        <f t="shared" si="6"/>
        <v>235.36190625737612</v>
      </c>
      <c r="N44" s="84">
        <f t="shared" si="7"/>
        <v>14.741926428602881</v>
      </c>
      <c r="O44" s="49">
        <f t="shared" si="0"/>
        <v>6.2691527921450175E-11</v>
      </c>
      <c r="P44" s="91">
        <f t="shared" si="8"/>
        <v>4.2867456681351563E-5</v>
      </c>
      <c r="Q44" s="102">
        <f t="shared" si="9"/>
        <v>6.3194889257780574E-4</v>
      </c>
      <c r="S44" s="85">
        <v>130</v>
      </c>
      <c r="T44" s="179">
        <v>6.933818198511025E-12</v>
      </c>
      <c r="U44" s="179">
        <v>6.8659338128390408E-12</v>
      </c>
      <c r="V44" s="298">
        <v>6.7974956318495405E-12</v>
      </c>
      <c r="Z44" s="284">
        <f t="shared" si="10"/>
        <v>40689</v>
      </c>
      <c r="AA44" s="266">
        <v>1.1048254128819925E-3</v>
      </c>
      <c r="AB44" s="266">
        <v>0.48925025551025042</v>
      </c>
    </row>
    <row r="45" spans="2:28" ht="15" x14ac:dyDescent="0.3">
      <c r="B45" s="118"/>
      <c r="C45" s="119"/>
      <c r="D45" s="119"/>
      <c r="E45" s="119"/>
      <c r="G45" s="33">
        <v>17</v>
      </c>
      <c r="H45" s="95">
        <f t="shared" si="1"/>
        <v>6659.1165913094146</v>
      </c>
      <c r="I45" s="95">
        <f t="shared" si="2"/>
        <v>261.11659130941462</v>
      </c>
      <c r="J45" s="84">
        <f t="shared" si="3"/>
        <v>7.8828587392327583</v>
      </c>
      <c r="K45" s="84">
        <f t="shared" si="4"/>
        <v>0.28530437252652097</v>
      </c>
      <c r="L45" s="84">
        <f t="shared" si="5"/>
        <v>0.27412444741457792</v>
      </c>
      <c r="M45" s="84">
        <f t="shared" si="6"/>
        <v>250.103832685979</v>
      </c>
      <c r="N45" s="84">
        <f t="shared" si="7"/>
        <v>14.747685059084972</v>
      </c>
      <c r="O45" s="49">
        <f t="shared" si="0"/>
        <v>6.1034568319921571E-11</v>
      </c>
      <c r="P45" s="91">
        <f t="shared" si="8"/>
        <v>4.171920756149742E-5</v>
      </c>
      <c r="Q45" s="102">
        <f t="shared" si="9"/>
        <v>6.1526173403156034E-4</v>
      </c>
      <c r="S45" s="85">
        <v>140</v>
      </c>
      <c r="T45" s="179">
        <v>3.4665053633044938E-12</v>
      </c>
      <c r="U45" s="179">
        <v>3.4026141767896854E-12</v>
      </c>
      <c r="V45" s="298">
        <v>3.3377849867694581E-12</v>
      </c>
      <c r="Z45" s="284">
        <f t="shared" si="10"/>
        <v>40719</v>
      </c>
      <c r="AA45" s="266">
        <v>1.1595950001025198E-3</v>
      </c>
      <c r="AB45" s="266">
        <v>0.51350389253687811</v>
      </c>
    </row>
    <row r="46" spans="2:28" ht="15" x14ac:dyDescent="0.3">
      <c r="B46" s="32"/>
      <c r="C46" s="89"/>
      <c r="D46" s="89"/>
      <c r="E46" s="52"/>
      <c r="G46" s="33">
        <v>18</v>
      </c>
      <c r="H46" s="95">
        <f t="shared" si="1"/>
        <v>6660.4543074656422</v>
      </c>
      <c r="I46" s="95">
        <f t="shared" si="2"/>
        <v>262.45430746564216</v>
      </c>
      <c r="J46" s="84">
        <f t="shared" si="3"/>
        <v>7.8813334942226714</v>
      </c>
      <c r="K46" s="84">
        <f t="shared" si="4"/>
        <v>0.30210733176871241</v>
      </c>
      <c r="L46" s="84">
        <f t="shared" si="5"/>
        <v>0.29028853804065702</v>
      </c>
      <c r="M46" s="84">
        <f t="shared" si="6"/>
        <v>264.85151774506397</v>
      </c>
      <c r="N46" s="84">
        <f t="shared" si="7"/>
        <v>14.753775208128104</v>
      </c>
      <c r="O46" s="49">
        <f t="shared" si="0"/>
        <v>5.9338705680851219E-11</v>
      </c>
      <c r="P46" s="91">
        <f t="shared" si="8"/>
        <v>4.0544333346085256E-5</v>
      </c>
      <c r="Q46" s="102">
        <f t="shared" si="9"/>
        <v>5.9818198015155425E-4</v>
      </c>
      <c r="S46" s="85">
        <v>150</v>
      </c>
      <c r="T46" s="179">
        <v>2.0166457368995956E-12</v>
      </c>
      <c r="U46" s="179">
        <v>1.9557494497526691E-12</v>
      </c>
      <c r="V46" s="298">
        <v>1.8932487992928853E-12</v>
      </c>
      <c r="Z46" s="284">
        <f t="shared" si="10"/>
        <v>40749</v>
      </c>
      <c r="AA46" s="266">
        <v>1.2143645873230471E-3</v>
      </c>
      <c r="AB46" s="266">
        <v>0.53775752956350575</v>
      </c>
    </row>
    <row r="47" spans="2:28" ht="15" x14ac:dyDescent="0.3">
      <c r="B47" s="32"/>
      <c r="C47" s="89"/>
      <c r="D47" s="89"/>
      <c r="E47" s="52"/>
      <c r="G47" s="33">
        <v>19</v>
      </c>
      <c r="H47" s="95">
        <f t="shared" si="1"/>
        <v>6661.8664479917725</v>
      </c>
      <c r="I47" s="95">
        <f t="shared" si="2"/>
        <v>263.86644799177247</v>
      </c>
      <c r="J47" s="84">
        <f t="shared" si="3"/>
        <v>7.8797237360812611</v>
      </c>
      <c r="K47" s="84">
        <f t="shared" si="4"/>
        <v>0.31891376009328254</v>
      </c>
      <c r="L47" s="84">
        <f t="shared" si="5"/>
        <v>0.30645930372934194</v>
      </c>
      <c r="M47" s="84">
        <f t="shared" si="6"/>
        <v>279.60529295319208</v>
      </c>
      <c r="N47" s="84">
        <f t="shared" si="7"/>
        <v>14.760195631432396</v>
      </c>
      <c r="O47" s="49">
        <f t="shared" si="0"/>
        <v>5.7548493049993058E-11</v>
      </c>
      <c r="P47" s="91">
        <f t="shared" si="8"/>
        <v>3.9305074487114702E-5</v>
      </c>
      <c r="Q47" s="102">
        <f t="shared" si="9"/>
        <v>5.8015058873783537E-4</v>
      </c>
      <c r="S47" s="85">
        <v>160</v>
      </c>
      <c r="T47" s="179">
        <v>1.2833796928914319E-12</v>
      </c>
      <c r="U47" s="179">
        <v>1.227474904690975E-12</v>
      </c>
      <c r="V47" s="298">
        <v>1.1696530515292115E-12</v>
      </c>
      <c r="Z47" s="284">
        <f t="shared" si="10"/>
        <v>40779</v>
      </c>
      <c r="AA47" s="266">
        <v>1.2643108514610799E-3</v>
      </c>
      <c r="AB47" s="266">
        <v>0.55987525260498783</v>
      </c>
    </row>
    <row r="48" spans="2:28" ht="15" x14ac:dyDescent="0.3">
      <c r="B48" s="32"/>
      <c r="C48" s="89"/>
      <c r="D48" s="89"/>
      <c r="E48" s="52"/>
      <c r="G48" s="33">
        <v>20</v>
      </c>
      <c r="H48" s="95">
        <f t="shared" si="1"/>
        <v>6663.3526767987169</v>
      </c>
      <c r="I48" s="95">
        <f t="shared" si="2"/>
        <v>265.35267679871686</v>
      </c>
      <c r="J48" s="84">
        <f t="shared" si="3"/>
        <v>7.8780299035049905</v>
      </c>
      <c r="K48" s="84">
        <f t="shared" si="4"/>
        <v>0.3357238448565012</v>
      </c>
      <c r="L48" s="84">
        <f t="shared" si="5"/>
        <v>0.32263710647528249</v>
      </c>
      <c r="M48" s="84">
        <f t="shared" si="6"/>
        <v>294.36548858462447</v>
      </c>
      <c r="N48" s="84">
        <f t="shared" si="7"/>
        <v>14.766945013998622</v>
      </c>
      <c r="O48" s="49">
        <f t="shared" si="0"/>
        <v>5.5664356497501303E-11</v>
      </c>
      <c r="P48" s="91">
        <f t="shared" si="8"/>
        <v>3.8001883997947743E-5</v>
      </c>
      <c r="Q48" s="102">
        <f t="shared" si="9"/>
        <v>5.6117173142604848E-4</v>
      </c>
      <c r="S48" s="85">
        <v>170</v>
      </c>
      <c r="T48" s="179">
        <v>8.6745108184196226E-13</v>
      </c>
      <c r="U48" s="179">
        <v>8.1733643241940962E-13</v>
      </c>
      <c r="V48" s="298">
        <v>7.6526178165402041E-13</v>
      </c>
      <c r="Z48" s="284">
        <f t="shared" si="10"/>
        <v>40809</v>
      </c>
      <c r="AA48" s="266">
        <v>1.3027838470807767E-3</v>
      </c>
      <c r="AB48" s="266">
        <v>0.57691226380848737</v>
      </c>
    </row>
    <row r="49" spans="2:28" ht="15" x14ac:dyDescent="0.3">
      <c r="B49" s="32"/>
      <c r="C49" s="62"/>
      <c r="D49" s="31"/>
      <c r="E49" s="52"/>
      <c r="G49" s="33">
        <v>21</v>
      </c>
      <c r="H49" s="95">
        <f t="shared" si="1"/>
        <v>6664.9126396378861</v>
      </c>
      <c r="I49" s="95">
        <f t="shared" si="2"/>
        <v>266.91263963788606</v>
      </c>
      <c r="J49" s="84">
        <f t="shared" si="3"/>
        <v>7.8762524583815541</v>
      </c>
      <c r="K49" s="84">
        <f t="shared" si="4"/>
        <v>0.35253777254377994</v>
      </c>
      <c r="L49" s="84">
        <f t="shared" si="5"/>
        <v>0.33882230683183318</v>
      </c>
      <c r="M49" s="84">
        <f t="shared" si="6"/>
        <v>309.13243359862309</v>
      </c>
      <c r="N49" s="84">
        <f t="shared" si="7"/>
        <v>14.774021969814669</v>
      </c>
      <c r="O49" s="49">
        <f t="shared" si="0"/>
        <v>5.3686745114870157E-11</v>
      </c>
      <c r="P49" s="91">
        <f t="shared" si="8"/>
        <v>3.6635237905739831E-5</v>
      </c>
      <c r="Q49" s="102">
        <f t="shared" si="9"/>
        <v>5.4124980968878742E-4</v>
      </c>
      <c r="S49" s="85">
        <v>180</v>
      </c>
      <c r="T49" s="179">
        <v>6.1152598013237006E-13</v>
      </c>
      <c r="U49" s="179">
        <v>5.6727634197191902E-13</v>
      </c>
      <c r="V49" s="298">
        <v>5.2119285775344202E-13</v>
      </c>
      <c r="Z49" s="284">
        <f t="shared" si="10"/>
        <v>40839</v>
      </c>
      <c r="AA49" s="266">
        <v>1.3380521280378173E-3</v>
      </c>
      <c r="AB49" s="266">
        <v>0.59253013000567123</v>
      </c>
    </row>
    <row r="50" spans="2:28" ht="15" x14ac:dyDescent="0.3">
      <c r="B50" s="32"/>
      <c r="C50" s="62"/>
      <c r="D50" s="31"/>
      <c r="E50" s="52"/>
      <c r="G50" s="33">
        <v>22</v>
      </c>
      <c r="H50" s="95">
        <f t="shared" si="1"/>
        <v>6666.5459641048001</v>
      </c>
      <c r="I50" s="95">
        <f t="shared" si="2"/>
        <v>268.54596410480008</v>
      </c>
      <c r="J50" s="84">
        <f t="shared" si="3"/>
        <v>7.8743918857067419</v>
      </c>
      <c r="K50" s="84">
        <f t="shared" si="4"/>
        <v>0.36935572872379474</v>
      </c>
      <c r="L50" s="84">
        <f t="shared" si="5"/>
        <v>0.3550152638332208</v>
      </c>
      <c r="M50" s="84">
        <f t="shared" si="6"/>
        <v>323.90645556843776</v>
      </c>
      <c r="N50" s="84">
        <f t="shared" si="7"/>
        <v>14.781425041751163</v>
      </c>
      <c r="O50" s="49">
        <f t="shared" si="0"/>
        <v>5.1616131010357659E-11</v>
      </c>
      <c r="P50" s="91">
        <f t="shared" si="8"/>
        <v>3.5205635022704165E-5</v>
      </c>
      <c r="Q50" s="102">
        <f t="shared" si="9"/>
        <v>5.2038945513535107E-4</v>
      </c>
      <c r="S50" s="85">
        <v>190</v>
      </c>
      <c r="T50" s="179">
        <v>4.4468684106326768E-13</v>
      </c>
      <c r="U50" s="179">
        <v>4.0600272422812997E-13</v>
      </c>
      <c r="V50" s="298">
        <v>3.6569861710852905E-13</v>
      </c>
      <c r="Z50" s="284">
        <f t="shared" si="10"/>
        <v>40869</v>
      </c>
      <c r="AA50" s="266">
        <v>1.3733204089949533E-3</v>
      </c>
      <c r="AB50" s="266">
        <v>0.60814799620289739</v>
      </c>
    </row>
    <row r="51" spans="2:28" ht="15" x14ac:dyDescent="0.3">
      <c r="B51" s="32"/>
      <c r="C51" s="62"/>
      <c r="D51" s="31"/>
      <c r="E51" s="52"/>
      <c r="G51" s="33">
        <v>23</v>
      </c>
      <c r="H51" s="95">
        <f t="shared" si="1"/>
        <v>6668.2522596435165</v>
      </c>
      <c r="I51" s="95">
        <f t="shared" si="2"/>
        <v>270.25225964351648</v>
      </c>
      <c r="J51" s="84">
        <f t="shared" si="3"/>
        <v>7.8724486934968594</v>
      </c>
      <c r="K51" s="84">
        <f t="shared" si="4"/>
        <v>0.38617789800278568</v>
      </c>
      <c r="L51" s="84">
        <f t="shared" si="5"/>
        <v>0.37121633491659561</v>
      </c>
      <c r="M51" s="84">
        <f t="shared" si="6"/>
        <v>338.68788061018893</v>
      </c>
      <c r="N51" s="84">
        <f t="shared" si="7"/>
        <v>14.789152701119065</v>
      </c>
      <c r="O51" s="49">
        <f t="shared" si="0"/>
        <v>4.9524579124634432E-11</v>
      </c>
      <c r="P51" s="91">
        <f t="shared" si="8"/>
        <v>3.3762387996066719E-5</v>
      </c>
      <c r="Q51" s="102">
        <f t="shared" si="9"/>
        <v>4.9931711162826001E-4</v>
      </c>
      <c r="S51" s="85">
        <v>200</v>
      </c>
      <c r="T51" s="179">
        <v>3.3112664595490001E-13</v>
      </c>
      <c r="U51" s="179">
        <v>2.9755881553989341E-13</v>
      </c>
      <c r="V51" s="298">
        <v>2.6261203628471001E-13</v>
      </c>
      <c r="Z51" s="284">
        <f t="shared" si="10"/>
        <v>40899</v>
      </c>
      <c r="AA51" s="266">
        <v>1.4085886899519934E-3</v>
      </c>
      <c r="AB51" s="266">
        <v>0.62376586240008103</v>
      </c>
    </row>
    <row r="52" spans="2:28" ht="15" x14ac:dyDescent="0.3">
      <c r="B52" s="30"/>
      <c r="C52" s="30"/>
      <c r="D52" s="30"/>
      <c r="E52" s="30"/>
      <c r="G52" s="33">
        <v>24</v>
      </c>
      <c r="H52" s="95">
        <f t="shared" si="1"/>
        <v>6670.0311175519355</v>
      </c>
      <c r="I52" s="95">
        <f t="shared" si="2"/>
        <v>272.03111755193549</v>
      </c>
      <c r="J52" s="84">
        <f t="shared" si="3"/>
        <v>7.8704234126966766</v>
      </c>
      <c r="K52" s="84">
        <f t="shared" si="4"/>
        <v>0.40300446397866452</v>
      </c>
      <c r="L52" s="84">
        <f t="shared" si="5"/>
        <v>0.38742587584360022</v>
      </c>
      <c r="M52" s="84">
        <f t="shared" si="6"/>
        <v>353.47703331130799</v>
      </c>
      <c r="N52" s="84">
        <f t="shared" si="7"/>
        <v>14.79720334755126</v>
      </c>
      <c r="O52" s="49">
        <f t="shared" si="0"/>
        <v>4.7774156444796899E-11</v>
      </c>
      <c r="P52" s="91">
        <f t="shared" si="8"/>
        <v>3.255231705542578E-5</v>
      </c>
      <c r="Q52" s="102">
        <f t="shared" si="9"/>
        <v>4.8168325490309635E-4</v>
      </c>
      <c r="S52" s="85">
        <v>210</v>
      </c>
      <c r="T52" s="179">
        <v>2.5119305524734871E-13</v>
      </c>
      <c r="U52" s="179">
        <v>2.2224236135782631E-13</v>
      </c>
      <c r="V52" s="298">
        <v>1.9214673113178883E-13</v>
      </c>
      <c r="Z52" s="284">
        <f t="shared" si="10"/>
        <v>40929</v>
      </c>
      <c r="AA52" s="266">
        <v>1.4446858686747669E-3</v>
      </c>
      <c r="AB52" s="266">
        <v>0.6397507897084127</v>
      </c>
    </row>
    <row r="53" spans="2:28" ht="15" x14ac:dyDescent="0.3">
      <c r="B53" s="30"/>
      <c r="C53" s="30"/>
      <c r="D53" s="30"/>
      <c r="E53" s="30"/>
      <c r="G53" s="33">
        <v>25</v>
      </c>
      <c r="H53" s="95">
        <f t="shared" si="1"/>
        <v>6671.8821109881219</v>
      </c>
      <c r="I53" s="95">
        <f t="shared" si="2"/>
        <v>273.88211098812189</v>
      </c>
      <c r="J53" s="84">
        <f t="shared" si="3"/>
        <v>7.8683165970828819</v>
      </c>
      <c r="K53" s="84">
        <f t="shared" si="4"/>
        <v>0.41983560919530571</v>
      </c>
      <c r="L53" s="84">
        <f t="shared" si="5"/>
        <v>0.40364424062180621</v>
      </c>
      <c r="M53" s="84">
        <f t="shared" si="6"/>
        <v>368.27423665885925</v>
      </c>
      <c r="N53" s="84">
        <f t="shared" si="7"/>
        <v>14.805575308631887</v>
      </c>
      <c r="O53" s="49">
        <f t="shared" si="0"/>
        <v>4.5952751331101954E-11</v>
      </c>
      <c r="P53" s="91">
        <f t="shared" si="8"/>
        <v>3.1294488445340356E-5</v>
      </c>
      <c r="Q53" s="102">
        <f t="shared" si="9"/>
        <v>4.6333290542259709E-4</v>
      </c>
      <c r="S53" s="85">
        <v>220</v>
      </c>
      <c r="T53" s="179">
        <v>1.9353138982077706E-13</v>
      </c>
      <c r="U53" s="179">
        <v>1.685988525831625E-13</v>
      </c>
      <c r="V53" s="298">
        <v>1.4273776499863243E-13</v>
      </c>
      <c r="Z53" s="284">
        <f t="shared" si="10"/>
        <v>40959</v>
      </c>
      <c r="AA53" s="266">
        <v>1.482355732890566E-3</v>
      </c>
      <c r="AB53" s="266">
        <v>0.65643214992852261</v>
      </c>
    </row>
    <row r="54" spans="2:28" ht="15" x14ac:dyDescent="0.3">
      <c r="B54" s="30"/>
      <c r="C54" s="30"/>
      <c r="D54" s="30"/>
      <c r="E54" s="30"/>
      <c r="G54" s="33">
        <v>26</v>
      </c>
      <c r="H54" s="95">
        <f t="shared" si="1"/>
        <v>6673.8047949776974</v>
      </c>
      <c r="I54" s="95">
        <f t="shared" si="2"/>
        <v>275.80479497769738</v>
      </c>
      <c r="J54" s="84">
        <f t="shared" si="3"/>
        <v>7.8661288231630264</v>
      </c>
      <c r="K54" s="84">
        <f t="shared" si="4"/>
        <v>0.43667151509675017</v>
      </c>
      <c r="L54" s="84">
        <f t="shared" si="5"/>
        <v>0.41987178142574677</v>
      </c>
      <c r="M54" s="84">
        <f t="shared" si="6"/>
        <v>383.07981196749114</v>
      </c>
      <c r="N54" s="84">
        <f t="shared" si="7"/>
        <v>14.81426683963781</v>
      </c>
      <c r="O54" s="49">
        <f t="shared" si="0"/>
        <v>4.4060801644966202E-11</v>
      </c>
      <c r="P54" s="91">
        <f t="shared" si="8"/>
        <v>2.9989359385524175E-5</v>
      </c>
      <c r="Q54" s="102">
        <f t="shared" si="9"/>
        <v>4.4427037228695173E-4</v>
      </c>
      <c r="S54" s="85">
        <v>230</v>
      </c>
      <c r="T54" s="179">
        <v>1.5089808346496052E-13</v>
      </c>
      <c r="U54" s="179">
        <v>1.2952198922670537E-13</v>
      </c>
      <c r="V54" s="298">
        <v>1.0740094609992812E-13</v>
      </c>
      <c r="Z54" s="284">
        <f t="shared" si="10"/>
        <v>40989</v>
      </c>
      <c r="AA54" s="266">
        <v>1.5205843630109448E-3</v>
      </c>
      <c r="AB54" s="266">
        <v>0.67336094866552254</v>
      </c>
    </row>
    <row r="55" spans="2:28" ht="15" x14ac:dyDescent="0.3">
      <c r="B55" s="32"/>
      <c r="C55" s="62"/>
      <c r="D55" s="31"/>
      <c r="E55" s="31"/>
      <c r="G55" s="33">
        <v>27</v>
      </c>
      <c r="H55" s="95">
        <f t="shared" si="1"/>
        <v>6675.7987064224435</v>
      </c>
      <c r="I55" s="95">
        <f t="shared" si="2"/>
        <v>277.7987064224435</v>
      </c>
      <c r="J55" s="84">
        <f t="shared" si="3"/>
        <v>7.8638606900698935</v>
      </c>
      <c r="K55" s="84">
        <f t="shared" si="4"/>
        <v>0.45351236198145406</v>
      </c>
      <c r="L55" s="84">
        <f t="shared" si="5"/>
        <v>0.43610884851766374</v>
      </c>
      <c r="M55" s="84">
        <f t="shared" si="6"/>
        <v>397.89407880712895</v>
      </c>
      <c r="N55" s="84">
        <f t="shared" si="7"/>
        <v>14.823276123337223</v>
      </c>
      <c r="O55" s="49">
        <f t="shared" si="0"/>
        <v>4.209876308193494E-11</v>
      </c>
      <c r="P55" s="91">
        <f t="shared" si="8"/>
        <v>2.8637403818360184E-5</v>
      </c>
      <c r="Q55" s="102">
        <f t="shared" si="9"/>
        <v>4.2450014425506473E-4</v>
      </c>
      <c r="S55" s="85">
        <v>240</v>
      </c>
      <c r="T55" s="179">
        <v>1.1899103057597258E-13</v>
      </c>
      <c r="U55" s="179">
        <v>1.0066474219401023E-13</v>
      </c>
      <c r="V55" s="298">
        <v>8.1747806399894693E-14</v>
      </c>
      <c r="Z55" s="284">
        <f t="shared" si="10"/>
        <v>41019</v>
      </c>
      <c r="AA55" s="266">
        <v>1.5553790554772387E-3</v>
      </c>
      <c r="AB55" s="266">
        <v>0.68876909549220411</v>
      </c>
    </row>
    <row r="56" spans="2:28" ht="15" x14ac:dyDescent="0.3">
      <c r="G56" s="33">
        <v>28</v>
      </c>
      <c r="H56" s="95">
        <f t="shared" si="1"/>
        <v>6677.8633641102087</v>
      </c>
      <c r="I56" s="95">
        <f t="shared" si="2"/>
        <v>279.86336411020875</v>
      </c>
      <c r="J56" s="84">
        <f t="shared" si="3"/>
        <v>7.8615128194513018</v>
      </c>
      <c r="K56" s="84">
        <f t="shared" si="4"/>
        <v>0.47035832895666307</v>
      </c>
      <c r="L56" s="84">
        <f t="shared" si="5"/>
        <v>0.45235579016803579</v>
      </c>
      <c r="M56" s="84">
        <f t="shared" si="6"/>
        <v>412.71735493046617</v>
      </c>
      <c r="N56" s="84">
        <f t="shared" si="7"/>
        <v>14.832601269528197</v>
      </c>
      <c r="O56" s="49">
        <f t="shared" si="0"/>
        <v>4.0067109161933409E-11</v>
      </c>
      <c r="P56" s="91">
        <f t="shared" si="8"/>
        <v>2.7239112182788562E-5</v>
      </c>
      <c r="Q56" s="102">
        <f t="shared" si="9"/>
        <v>4.0402688994325064E-4</v>
      </c>
      <c r="S56" s="85">
        <v>250</v>
      </c>
      <c r="T56" s="179">
        <v>9.4601080053609122E-14</v>
      </c>
      <c r="U56" s="179">
        <v>7.8942747858534684E-14</v>
      </c>
      <c r="V56" s="298">
        <v>6.2819282259879895E-14</v>
      </c>
      <c r="Z56" s="284">
        <f t="shared" si="10"/>
        <v>41049</v>
      </c>
      <c r="AA56" s="266">
        <v>1.579741118308746E-3</v>
      </c>
      <c r="AB56" s="266">
        <v>0.69955735699134913</v>
      </c>
    </row>
    <row r="57" spans="2:28" ht="15" x14ac:dyDescent="0.3">
      <c r="G57" s="33">
        <v>29</v>
      </c>
      <c r="H57" s="95">
        <f t="shared" si="1"/>
        <v>6679.9982687262218</v>
      </c>
      <c r="I57" s="95">
        <f t="shared" si="2"/>
        <v>281.9982687262218</v>
      </c>
      <c r="J57" s="84">
        <f t="shared" si="3"/>
        <v>7.8590858553552891</v>
      </c>
      <c r="K57" s="84">
        <f t="shared" si="4"/>
        <v>0.48720959389262264</v>
      </c>
      <c r="L57" s="84">
        <f t="shared" si="5"/>
        <v>0.46861295257559987</v>
      </c>
      <c r="M57" s="84">
        <f t="shared" si="6"/>
        <v>427.54995619999437</v>
      </c>
      <c r="N57" s="84">
        <f t="shared" si="7"/>
        <v>14.84224031485229</v>
      </c>
      <c r="O57" s="49">
        <f t="shared" si="0"/>
        <v>3.8393751448465388E-11</v>
      </c>
      <c r="P57" s="91">
        <f t="shared" si="8"/>
        <v>2.6085387980048735E-5</v>
      </c>
      <c r="Q57" s="102">
        <f t="shared" si="9"/>
        <v>3.8716559710604269E-4</v>
      </c>
      <c r="S57" s="85">
        <v>260</v>
      </c>
      <c r="T57" s="179">
        <v>7.5842296073902861E-14</v>
      </c>
      <c r="U57" s="179">
        <v>6.2450104400525516E-14</v>
      </c>
      <c r="V57" s="298">
        <v>4.8694586581485377E-14</v>
      </c>
      <c r="Z57" s="284">
        <f t="shared" si="10"/>
        <v>41079</v>
      </c>
      <c r="AA57" s="266">
        <v>1.5992816523524966E-3</v>
      </c>
      <c r="AB57" s="266">
        <v>0.70821049907356592</v>
      </c>
    </row>
    <row r="58" spans="2:28" ht="15" x14ac:dyDescent="0.3">
      <c r="G58" s="33">
        <v>30</v>
      </c>
      <c r="H58" s="95">
        <f t="shared" si="1"/>
        <v>6682.2029028659399</v>
      </c>
      <c r="I58" s="95">
        <f t="shared" si="2"/>
        <v>284.2029028659399</v>
      </c>
      <c r="J58" s="84">
        <f t="shared" si="3"/>
        <v>7.8565804641106629</v>
      </c>
      <c r="K58" s="84">
        <f t="shared" si="4"/>
        <v>0.50406633337694617</v>
      </c>
      <c r="L58" s="84">
        <f t="shared" si="5"/>
        <v>0.4848806797871682</v>
      </c>
      <c r="M58" s="84">
        <f t="shared" si="6"/>
        <v>442.39219651484666</v>
      </c>
      <c r="N58" s="84">
        <f t="shared" si="7"/>
        <v>14.852191222510669</v>
      </c>
      <c r="O58" s="49">
        <f t="shared" si="0"/>
        <v>3.6695919430981258E-11</v>
      </c>
      <c r="P58" s="91">
        <f t="shared" si="8"/>
        <v>2.4915957662199017E-5</v>
      </c>
      <c r="Q58" s="102">
        <f t="shared" si="9"/>
        <v>3.7005656769095968E-4</v>
      </c>
      <c r="S58" s="85">
        <v>270</v>
      </c>
      <c r="T58" s="179">
        <v>6.122330495472723E-14</v>
      </c>
      <c r="U58" s="179">
        <v>4.9772806371526474E-14</v>
      </c>
      <c r="V58" s="298">
        <v>3.8040038717113622E-14</v>
      </c>
      <c r="Z58" s="284">
        <f t="shared" si="10"/>
        <v>41109</v>
      </c>
      <c r="AA58" s="266">
        <v>1.6188221863962498E-3</v>
      </c>
      <c r="AB58" s="266">
        <v>0.71686364115578383</v>
      </c>
    </row>
    <row r="59" spans="2:28" ht="15" x14ac:dyDescent="0.3">
      <c r="G59" s="33">
        <v>31</v>
      </c>
      <c r="H59" s="95">
        <f t="shared" si="1"/>
        <v>6684.4767310495536</v>
      </c>
      <c r="I59" s="95">
        <f t="shared" si="2"/>
        <v>286.47673104955356</v>
      </c>
      <c r="J59" s="84">
        <f t="shared" si="3"/>
        <v>7.8539973342028562</v>
      </c>
      <c r="K59" s="84">
        <f t="shared" si="4"/>
        <v>0.52092872266904156</v>
      </c>
      <c r="L59" s="84">
        <f t="shared" si="5"/>
        <v>0.50115931361713528</v>
      </c>
      <c r="M59" s="84">
        <f t="shared" si="6"/>
        <v>457.24438773735733</v>
      </c>
      <c r="N59" s="84">
        <f t="shared" si="7"/>
        <v>14.862451881839434</v>
      </c>
      <c r="O59" s="49">
        <f t="shared" si="0"/>
        <v>3.4944799722343039E-11</v>
      </c>
      <c r="P59" s="91">
        <f t="shared" si="8"/>
        <v>2.3711375051531339E-5</v>
      </c>
      <c r="Q59" s="102">
        <f t="shared" si="9"/>
        <v>3.5240917075563254E-4</v>
      </c>
      <c r="S59" s="85">
        <v>280</v>
      </c>
      <c r="T59" s="179">
        <v>4.9725978344016938E-14</v>
      </c>
      <c r="U59" s="179">
        <v>3.993265741104401E-14</v>
      </c>
      <c r="V59" s="298">
        <v>2.9921192037057694E-14</v>
      </c>
      <c r="Z59" s="284">
        <f>Z58+30</f>
        <v>41139</v>
      </c>
      <c r="AA59" s="266">
        <v>1.6383627204400006E-3</v>
      </c>
      <c r="AB59" s="266">
        <v>0.72551678323800084</v>
      </c>
    </row>
    <row r="60" spans="2:28" ht="15" x14ac:dyDescent="0.3">
      <c r="G60" s="33">
        <v>32</v>
      </c>
      <c r="H60" s="95">
        <f t="shared" si="1"/>
        <v>6686.8191997382537</v>
      </c>
      <c r="I60" s="95">
        <f t="shared" si="2"/>
        <v>288.8191997382537</v>
      </c>
      <c r="J60" s="84">
        <f t="shared" si="3"/>
        <v>7.8513371761450799</v>
      </c>
      <c r="K60" s="84">
        <f t="shared" si="4"/>
        <v>0.5377969356544392</v>
      </c>
      <c r="L60" s="84">
        <f t="shared" si="5"/>
        <v>0.51744919356651764</v>
      </c>
      <c r="M60" s="84">
        <f t="shared" si="6"/>
        <v>472.10683961919676</v>
      </c>
      <c r="N60" s="84">
        <f t="shared" si="7"/>
        <v>14.873020108172398</v>
      </c>
      <c r="O60" s="49">
        <f t="shared" ref="O60:O91" si="11">CHOOSE($I$18,LinearInterp($S$31:$S$131,$V$31:$V$131,I60),LinearInterp($S$31:$S$131,$U$31:$U$131,I60),LinearInterp($S$31:$S$131,$T$31:$T$131,I60))*1000</f>
        <v>3.3140818613650925E-11</v>
      </c>
      <c r="P60" s="91">
        <f t="shared" si="8"/>
        <v>2.2472074916900938E-5</v>
      </c>
      <c r="Q60" s="102">
        <f t="shared" si="9"/>
        <v>3.3422762211142421E-4</v>
      </c>
      <c r="S60" s="85">
        <v>290</v>
      </c>
      <c r="T60" s="179">
        <v>4.0612187889706637E-14</v>
      </c>
      <c r="U60" s="179">
        <v>3.2231461158584551E-14</v>
      </c>
      <c r="V60" s="298">
        <v>2.3683102023239577E-14</v>
      </c>
      <c r="Z60" s="284">
        <f t="shared" si="10"/>
        <v>41169</v>
      </c>
      <c r="AA60" s="266">
        <v>1.6517338632048286E-3</v>
      </c>
      <c r="AB60" s="266">
        <v>0.73143793144646874</v>
      </c>
    </row>
    <row r="61" spans="2:28" ht="15" x14ac:dyDescent="0.3">
      <c r="G61" s="33">
        <v>33</v>
      </c>
      <c r="H61" s="95">
        <f t="shared" si="1"/>
        <v>6689.2297373524125</v>
      </c>
      <c r="I61" s="95">
        <f t="shared" si="2"/>
        <v>291.22973735241249</v>
      </c>
      <c r="J61" s="84">
        <f t="shared" si="3"/>
        <v>7.8486007223447301</v>
      </c>
      <c r="K61" s="84">
        <f t="shared" si="4"/>
        <v>0.55467114479935997</v>
      </c>
      <c r="L61" s="84">
        <f t="shared" si="5"/>
        <v>0.53375065674184474</v>
      </c>
      <c r="M61" s="84">
        <f t="shared" si="6"/>
        <v>486.97985972736916</v>
      </c>
      <c r="N61" s="84">
        <f t="shared" si="7"/>
        <v>14.883893642330065</v>
      </c>
      <c r="O61" s="49">
        <f t="shared" si="11"/>
        <v>3.1480037539508127E-11</v>
      </c>
      <c r="P61" s="91">
        <f t="shared" si="8"/>
        <v>2.1331058107696002E-5</v>
      </c>
      <c r="Q61" s="102">
        <f t="shared" si="9"/>
        <v>3.1748920015330973E-4</v>
      </c>
      <c r="S61" s="85">
        <v>300</v>
      </c>
      <c r="T61" s="179">
        <v>3.3293805239731048E-14</v>
      </c>
      <c r="U61" s="179">
        <v>2.612102125365455E-14</v>
      </c>
      <c r="V61" s="298">
        <v>1.882047946563201E-14</v>
      </c>
      <c r="Z61" s="284">
        <f t="shared" si="10"/>
        <v>41199</v>
      </c>
      <c r="AA61" s="266">
        <v>1.6595525538185866E-3</v>
      </c>
      <c r="AB61" s="266">
        <v>0.73490028516854533</v>
      </c>
    </row>
    <row r="62" spans="2:28" ht="15" x14ac:dyDescent="0.3">
      <c r="G62" s="33">
        <v>34</v>
      </c>
      <c r="H62" s="95">
        <f t="shared" si="1"/>
        <v>6691.7077542917687</v>
      </c>
      <c r="I62" s="95">
        <f t="shared" si="2"/>
        <v>293.70775429176865</v>
      </c>
      <c r="J62" s="84">
        <f t="shared" si="3"/>
        <v>7.8457887269650213</v>
      </c>
      <c r="K62" s="84">
        <f t="shared" si="4"/>
        <v>0.57155152110510266</v>
      </c>
      <c r="L62" s="84">
        <f t="shared" si="5"/>
        <v>0.55006403777348933</v>
      </c>
      <c r="M62" s="84">
        <f t="shared" si="6"/>
        <v>501.86375336969923</v>
      </c>
      <c r="N62" s="84">
        <f t="shared" si="7"/>
        <v>14.895070150503329</v>
      </c>
      <c r="O62" s="49">
        <f t="shared" si="11"/>
        <v>2.9965860180374683E-11</v>
      </c>
      <c r="P62" s="91">
        <f t="shared" si="8"/>
        <v>2.0290495478294977E-5</v>
      </c>
      <c r="Q62" s="102">
        <f t="shared" si="9"/>
        <v>3.0222835353767427E-4</v>
      </c>
      <c r="S62" s="85">
        <v>310</v>
      </c>
      <c r="T62" s="179">
        <v>2.7461649240061604E-14</v>
      </c>
      <c r="U62" s="179">
        <v>2.1309626788538095E-14</v>
      </c>
      <c r="V62" s="298">
        <v>1.5060852105195989E-14</v>
      </c>
      <c r="Z62" s="284">
        <f t="shared" si="10"/>
        <v>41229</v>
      </c>
      <c r="AA62" s="266">
        <v>1.6665024934155303E-3</v>
      </c>
      <c r="AB62" s="266">
        <v>0.73797792954922237</v>
      </c>
    </row>
    <row r="63" spans="2:28" ht="15" x14ac:dyDescent="0.3">
      <c r="G63" s="33">
        <v>35</v>
      </c>
      <c r="H63" s="95">
        <f t="shared" si="1"/>
        <v>6694.2526429578056</v>
      </c>
      <c r="I63" s="95">
        <f t="shared" si="2"/>
        <v>296.25264295780562</v>
      </c>
      <c r="J63" s="84">
        <f t="shared" si="3"/>
        <v>7.8429019657817838</v>
      </c>
      <c r="K63" s="84">
        <f t="shared" si="4"/>
        <v>0.58843823406270568</v>
      </c>
      <c r="L63" s="84">
        <f t="shared" si="5"/>
        <v>0.56638966873387009</v>
      </c>
      <c r="M63" s="84">
        <f t="shared" si="6"/>
        <v>516.75882352020255</v>
      </c>
      <c r="N63" s="84">
        <f t="shared" si="7"/>
        <v>14.906547223810435</v>
      </c>
      <c r="O63" s="49">
        <f t="shared" si="11"/>
        <v>2.8410821254519052E-11</v>
      </c>
      <c r="P63" s="91">
        <f t="shared" si="8"/>
        <v>1.9223393054191278E-5</v>
      </c>
      <c r="Q63" s="102">
        <f t="shared" si="9"/>
        <v>2.8655441636417177E-4</v>
      </c>
      <c r="S63" s="85">
        <v>320</v>
      </c>
      <c r="T63" s="179">
        <v>2.2737626632031752E-14</v>
      </c>
      <c r="U63" s="179">
        <v>1.7459865220982357E-14</v>
      </c>
      <c r="V63" s="298">
        <v>1.2109281758740172E-14</v>
      </c>
      <c r="Z63" s="284">
        <f t="shared" si="10"/>
        <v>41259</v>
      </c>
      <c r="AA63" s="266">
        <v>1.6734524330124581E-3</v>
      </c>
      <c r="AB63" s="266">
        <v>0.74105557392989252</v>
      </c>
    </row>
    <row r="64" spans="2:28" ht="15" x14ac:dyDescent="0.3">
      <c r="G64" s="33">
        <v>36</v>
      </c>
      <c r="H64" s="95">
        <f t="shared" si="1"/>
        <v>6696.8637777784061</v>
      </c>
      <c r="I64" s="95">
        <f t="shared" si="2"/>
        <v>298.86377777840607</v>
      </c>
      <c r="J64" s="84">
        <f t="shared" si="3"/>
        <v>7.8399412360354281</v>
      </c>
      <c r="K64" s="84">
        <f t="shared" si="4"/>
        <v>0.60533145160751656</v>
      </c>
      <c r="L64" s="84">
        <f t="shared" si="5"/>
        <v>0.58272787905516843</v>
      </c>
      <c r="M64" s="84">
        <f t="shared" si="6"/>
        <v>531.66537074401299</v>
      </c>
      <c r="N64" s="84">
        <f t="shared" si="7"/>
        <v>14.91832237802555</v>
      </c>
      <c r="O64" s="49">
        <f t="shared" si="11"/>
        <v>2.6815303014024124E-11</v>
      </c>
      <c r="P64" s="91">
        <f t="shared" si="8"/>
        <v>1.8130133789929308E-5</v>
      </c>
      <c r="Q64" s="102">
        <f t="shared" si="9"/>
        <v>2.7047118063489955E-4</v>
      </c>
      <c r="S64" s="85">
        <v>330</v>
      </c>
      <c r="T64" s="179">
        <v>1.8902357399019874E-14</v>
      </c>
      <c r="U64" s="179">
        <v>1.4365584006573852E-14</v>
      </c>
      <c r="V64" s="298">
        <v>9.7748727654364843E-15</v>
      </c>
      <c r="Z64" s="284">
        <f t="shared" si="10"/>
        <v>41289</v>
      </c>
      <c r="AA64" s="266">
        <v>1.6804023726093829E-3</v>
      </c>
      <c r="AB64" s="266">
        <v>0.74413321831056123</v>
      </c>
    </row>
    <row r="65" spans="2:28" ht="15" x14ac:dyDescent="0.3">
      <c r="B65" s="32"/>
      <c r="G65" s="33">
        <v>37</v>
      </c>
      <c r="H65" s="95">
        <f t="shared" si="1"/>
        <v>6699.5405152349467</v>
      </c>
      <c r="I65" s="95">
        <f t="shared" si="2"/>
        <v>301.54051523494672</v>
      </c>
      <c r="J65" s="84">
        <f t="shared" si="3"/>
        <v>7.836907356278016</v>
      </c>
      <c r="K65" s="84">
        <f t="shared" si="4"/>
        <v>0.62223134007387138</v>
      </c>
      <c r="L65" s="84">
        <f t="shared" si="5"/>
        <v>0.5990789954467487</v>
      </c>
      <c r="M65" s="84">
        <f t="shared" si="6"/>
        <v>546.58369312203854</v>
      </c>
      <c r="N65" s="84">
        <f t="shared" si="7"/>
        <v>14.930393053310581</v>
      </c>
      <c r="O65" s="49">
        <f t="shared" si="11"/>
        <v>2.5379818606169526E-11</v>
      </c>
      <c r="P65" s="91">
        <f t="shared" si="8"/>
        <v>1.7146308151633708E-5</v>
      </c>
      <c r="Q65" s="102">
        <f t="shared" si="9"/>
        <v>2.5600112011707449E-4</v>
      </c>
      <c r="S65" s="85">
        <v>340</v>
      </c>
      <c r="T65" s="179">
        <v>1.5767058112183504E-14</v>
      </c>
      <c r="U65" s="179">
        <v>1.1863955510991774E-14</v>
      </c>
      <c r="V65" s="298">
        <v>7.9214826319002009E-15</v>
      </c>
      <c r="Z65" s="284">
        <f t="shared" si="10"/>
        <v>41319</v>
      </c>
      <c r="AA65" s="266">
        <v>1.6873523122063097E-3</v>
      </c>
      <c r="AB65" s="266">
        <v>0.74721086269123083</v>
      </c>
    </row>
    <row r="66" spans="2:28" ht="15" x14ac:dyDescent="0.3">
      <c r="G66" s="33">
        <v>38</v>
      </c>
      <c r="H66" s="95">
        <f t="shared" si="1"/>
        <v>6702.2821938919869</v>
      </c>
      <c r="I66" s="95">
        <f t="shared" si="2"/>
        <v>304.28219389198694</v>
      </c>
      <c r="J66" s="84">
        <f t="shared" si="3"/>
        <v>7.8338011662153839</v>
      </c>
      <c r="K66" s="84">
        <f t="shared" si="4"/>
        <v>0.63913806414988794</v>
      </c>
      <c r="L66" s="84">
        <f t="shared" si="5"/>
        <v>0.61544334181228399</v>
      </c>
      <c r="M66" s="84">
        <f t="shared" si="6"/>
        <v>561.51408617534912</v>
      </c>
      <c r="N66" s="84">
        <f t="shared" si="7"/>
        <v>14.942756613851202</v>
      </c>
      <c r="O66" s="49">
        <f t="shared" si="11"/>
        <v>2.4060688854608408E-11</v>
      </c>
      <c r="P66" s="91">
        <f t="shared" si="8"/>
        <v>1.6242236532049475E-5</v>
      </c>
      <c r="Q66" s="102">
        <f t="shared" si="9"/>
        <v>2.4270378736301789E-4</v>
      </c>
      <c r="S66" s="85">
        <v>350</v>
      </c>
      <c r="T66" s="179">
        <v>1.3192512524095309E-14</v>
      </c>
      <c r="U66" s="179">
        <v>9.8324850082794453E-15</v>
      </c>
      <c r="V66" s="298">
        <v>6.444200771008303E-15</v>
      </c>
      <c r="Z66" s="284">
        <f t="shared" si="10"/>
        <v>41349</v>
      </c>
      <c r="AA66" s="266">
        <v>1.6904427186804143E-3</v>
      </c>
      <c r="AB66" s="266">
        <v>0.7485793885591705</v>
      </c>
    </row>
    <row r="67" spans="2:28" ht="15" x14ac:dyDescent="0.3">
      <c r="G67" s="33">
        <v>39</v>
      </c>
      <c r="H67" s="95">
        <f t="shared" si="1"/>
        <v>6705.0881344296704</v>
      </c>
      <c r="I67" s="95">
        <f t="shared" si="2"/>
        <v>307.08813442967039</v>
      </c>
      <c r="J67" s="84">
        <f t="shared" si="3"/>
        <v>7.8306235265443327</v>
      </c>
      <c r="K67" s="84">
        <f t="shared" si="4"/>
        <v>0.65605178683226939</v>
      </c>
      <c r="L67" s="84">
        <f t="shared" si="5"/>
        <v>0.63182123916648203</v>
      </c>
      <c r="M67" s="84">
        <f t="shared" si="6"/>
        <v>576.45684278920032</v>
      </c>
      <c r="N67" s="84">
        <f t="shared" si="7"/>
        <v>14.955410347595034</v>
      </c>
      <c r="O67" s="49">
        <f t="shared" si="11"/>
        <v>2.27106401773628E-11</v>
      </c>
      <c r="P67" s="91">
        <f t="shared" si="8"/>
        <v>1.5318447460335096E-5</v>
      </c>
      <c r="Q67" s="102">
        <f t="shared" si="9"/>
        <v>2.2909366765738636E-4</v>
      </c>
      <c r="S67" s="85">
        <v>360</v>
      </c>
      <c r="T67" s="179">
        <v>1.1072688546738954E-14</v>
      </c>
      <c r="U67" s="179">
        <v>8.1751234083134789E-15</v>
      </c>
      <c r="V67" s="298">
        <v>5.2580016983213666E-15</v>
      </c>
      <c r="Z67" s="284">
        <f t="shared" si="10"/>
        <v>41379</v>
      </c>
      <c r="AA67" s="266">
        <v>1.6871113809669538E-3</v>
      </c>
      <c r="AB67" s="266">
        <v>0.74710417101936943</v>
      </c>
    </row>
    <row r="68" spans="2:28" ht="15" x14ac:dyDescent="0.3">
      <c r="G68" s="33">
        <v>40</v>
      </c>
      <c r="H68" s="95">
        <f t="shared" si="1"/>
        <v>6707.9576396790071</v>
      </c>
      <c r="I68" s="95">
        <f t="shared" si="2"/>
        <v>309.95763967900712</v>
      </c>
      <c r="J68" s="84">
        <f t="shared" si="3"/>
        <v>7.8273753187847888</v>
      </c>
      <c r="K68" s="84">
        <f t="shared" si="4"/>
        <v>0.67297266938123823</v>
      </c>
      <c r="L68" s="84">
        <f t="shared" si="5"/>
        <v>0.64821300555152628</v>
      </c>
      <c r="M68" s="84">
        <f t="shared" si="6"/>
        <v>591.41225313679536</v>
      </c>
      <c r="N68" s="84">
        <f t="shared" si="7"/>
        <v>14.968351465950377</v>
      </c>
      <c r="O68" s="49">
        <f t="shared" si="11"/>
        <v>2.1330008009934666E-11</v>
      </c>
      <c r="P68" s="91">
        <f t="shared" si="8"/>
        <v>1.4375270340204699E-5</v>
      </c>
      <c r="Q68" s="102">
        <f t="shared" si="9"/>
        <v>2.1517409887023597E-4</v>
      </c>
      <c r="S68" s="85">
        <v>370</v>
      </c>
      <c r="T68" s="179">
        <v>9.3182529546911733E-15</v>
      </c>
      <c r="U68" s="179">
        <v>6.8167632576680437E-15</v>
      </c>
      <c r="V68" s="298">
        <v>4.3024309794187111E-15</v>
      </c>
      <c r="Z68" s="284">
        <f t="shared" si="10"/>
        <v>41409</v>
      </c>
      <c r="AA68" s="266">
        <v>1.6810880999829495E-3</v>
      </c>
      <c r="AB68" s="266">
        <v>0.74443687922278867</v>
      </c>
    </row>
    <row r="69" spans="2:28" ht="15" x14ac:dyDescent="0.3">
      <c r="G69" s="33">
        <v>41</v>
      </c>
      <c r="H69" s="95">
        <f t="shared" si="1"/>
        <v>6710.8899946601814</v>
      </c>
      <c r="I69" s="95">
        <f t="shared" si="2"/>
        <v>312.8899946601814</v>
      </c>
      <c r="J69" s="84">
        <f t="shared" si="3"/>
        <v>7.8240574451069325</v>
      </c>
      <c r="K69" s="84">
        <f t="shared" si="4"/>
        <v>0.68990087127555255</v>
      </c>
      <c r="L69" s="84">
        <f t="shared" si="5"/>
        <v>0.66461895595318454</v>
      </c>
      <c r="M69" s="84">
        <f t="shared" si="6"/>
        <v>606.38060460274573</v>
      </c>
      <c r="N69" s="84">
        <f t="shared" si="7"/>
        <v>14.981577103461973</v>
      </c>
      <c r="O69" s="49">
        <f t="shared" si="11"/>
        <v>2.0197047751217328E-11</v>
      </c>
      <c r="P69" s="91">
        <f t="shared" si="8"/>
        <v>1.3600179434329012E-5</v>
      </c>
      <c r="Q69" s="102">
        <f t="shared" si="9"/>
        <v>2.0375213681631793E-4</v>
      </c>
      <c r="S69" s="85">
        <v>380</v>
      </c>
      <c r="T69" s="179">
        <v>7.8602087533344182E-15</v>
      </c>
      <c r="U69" s="179">
        <v>5.6991392844605003E-15</v>
      </c>
      <c r="V69" s="298">
        <v>3.530277575873007E-15</v>
      </c>
      <c r="Z69" s="284">
        <f t="shared" si="10"/>
        <v>41439</v>
      </c>
      <c r="AA69" s="266">
        <v>1.6750648189989457E-3</v>
      </c>
      <c r="AB69" s="266">
        <v>0.74176958742620802</v>
      </c>
    </row>
    <row r="70" spans="2:28" ht="15" x14ac:dyDescent="0.3">
      <c r="G70" s="33">
        <v>42</v>
      </c>
      <c r="H70" s="95">
        <f t="shared" si="1"/>
        <v>6713.8844666240366</v>
      </c>
      <c r="I70" s="95">
        <f t="shared" si="2"/>
        <v>315.88446662403658</v>
      </c>
      <c r="J70" s="84">
        <f t="shared" si="3"/>
        <v>7.8206708281532453</v>
      </c>
      <c r="K70" s="84">
        <f t="shared" si="4"/>
        <v>0.70683655016758584</v>
      </c>
      <c r="L70" s="84">
        <f t="shared" si="5"/>
        <v>0.68103940221656423</v>
      </c>
      <c r="M70" s="84">
        <f t="shared" si="6"/>
        <v>621.36218170620771</v>
      </c>
      <c r="N70" s="84">
        <f t="shared" si="7"/>
        <v>14.995084317633996</v>
      </c>
      <c r="O70" s="49">
        <f t="shared" si="11"/>
        <v>1.9044247443060046E-11</v>
      </c>
      <c r="P70" s="91">
        <f t="shared" si="8"/>
        <v>1.2812813787777591E-5</v>
      </c>
      <c r="Q70" s="102">
        <f t="shared" si="9"/>
        <v>1.9212922309386839E-4</v>
      </c>
      <c r="S70" s="85">
        <v>390</v>
      </c>
      <c r="T70" s="179">
        <v>6.6463834810572581E-15</v>
      </c>
      <c r="U70" s="179">
        <v>4.7770671256044756E-15</v>
      </c>
      <c r="V70" s="298">
        <v>2.9038132146594633E-15</v>
      </c>
      <c r="Z70" s="284">
        <f t="shared" si="10"/>
        <v>41469</v>
      </c>
      <c r="AA70" s="266">
        <v>1.6690415380149451E-3</v>
      </c>
      <c r="AB70" s="266">
        <v>0.73910229562962881</v>
      </c>
    </row>
    <row r="71" spans="2:28" ht="15" x14ac:dyDescent="0.3">
      <c r="G71" s="33">
        <v>43</v>
      </c>
      <c r="H71" s="95">
        <f t="shared" si="1"/>
        <v>6716.9403050969104</v>
      </c>
      <c r="I71" s="95">
        <f t="shared" si="2"/>
        <v>318.94030509691038</v>
      </c>
      <c r="J71" s="84">
        <f t="shared" si="3"/>
        <v>7.8172164108554192</v>
      </c>
      <c r="K71" s="84">
        <f t="shared" si="4"/>
        <v>0.72377986183863108</v>
      </c>
      <c r="L71" s="84">
        <f t="shared" si="5"/>
        <v>0.69747465296167155</v>
      </c>
      <c r="M71" s="84">
        <f t="shared" si="6"/>
        <v>636.3572660238417</v>
      </c>
      <c r="N71" s="84">
        <f t="shared" si="7"/>
        <v>15.008870088495996</v>
      </c>
      <c r="O71" s="49">
        <f t="shared" si="11"/>
        <v>1.7867822492107271E-11</v>
      </c>
      <c r="P71" s="91">
        <f t="shared" si="8"/>
        <v>1.201070733487696E-5</v>
      </c>
      <c r="Q71" s="102">
        <f t="shared" si="9"/>
        <v>1.8026714606011427E-4</v>
      </c>
      <c r="S71" s="85">
        <v>400</v>
      </c>
      <c r="T71" s="179">
        <v>5.6321397696470385E-15</v>
      </c>
      <c r="U71" s="179">
        <v>4.0136462362543416E-15</v>
      </c>
      <c r="V71" s="298">
        <v>2.3940932328073899E-15</v>
      </c>
      <c r="Z71" s="284">
        <f t="shared" si="10"/>
        <v>41499</v>
      </c>
      <c r="AA71" s="266">
        <v>1.6630182570309409E-3</v>
      </c>
      <c r="AB71" s="266">
        <v>0.73643500383304816</v>
      </c>
    </row>
    <row r="72" spans="2:28" ht="15" x14ac:dyDescent="0.3">
      <c r="G72" s="33">
        <v>44</v>
      </c>
      <c r="H72" s="95">
        <f t="shared" si="1"/>
        <v>6720.0567419289364</v>
      </c>
      <c r="I72" s="95">
        <f t="shared" si="2"/>
        <v>322.05674192893639</v>
      </c>
      <c r="J72" s="84">
        <f t="shared" si="3"/>
        <v>7.8136951562461459</v>
      </c>
      <c r="K72" s="84">
        <f t="shared" si="4"/>
        <v>0.74073096015414186</v>
      </c>
      <c r="L72" s="84">
        <f t="shared" si="5"/>
        <v>0.71392501349849669</v>
      </c>
      <c r="M72" s="84">
        <f t="shared" si="6"/>
        <v>651.3661361123377</v>
      </c>
      <c r="N72" s="84">
        <f t="shared" si="7"/>
        <v>15.022931318485576</v>
      </c>
      <c r="O72" s="49">
        <f t="shared" si="11"/>
        <v>1.6823451429622939E-11</v>
      </c>
      <c r="P72" s="91">
        <f t="shared" si="8"/>
        <v>1.1298497948715372E-5</v>
      </c>
      <c r="Q72" s="102">
        <f t="shared" si="9"/>
        <v>1.697365586856012E-4</v>
      </c>
      <c r="S72" s="85">
        <v>410</v>
      </c>
      <c r="T72" s="179">
        <v>4.7847115750955966E-15</v>
      </c>
      <c r="U72" s="179">
        <v>3.3811020713484071E-15</v>
      </c>
      <c r="V72" s="298">
        <v>1.978567644806052E-15</v>
      </c>
      <c r="Z72" s="284">
        <f t="shared" si="10"/>
        <v>41529</v>
      </c>
      <c r="AA72" s="266">
        <v>1.6569949760469212E-3</v>
      </c>
      <c r="AB72" s="266">
        <v>0.73376771203646052</v>
      </c>
    </row>
    <row r="73" spans="2:28" ht="15" x14ac:dyDescent="0.3">
      <c r="G73" s="33">
        <v>45</v>
      </c>
      <c r="H73" s="95">
        <f t="shared" si="1"/>
        <v>6723.2329913460326</v>
      </c>
      <c r="I73" s="95">
        <f t="shared" si="2"/>
        <v>325.23299134603258</v>
      </c>
      <c r="J73" s="84">
        <f t="shared" si="3"/>
        <v>7.8101080472656479</v>
      </c>
      <c r="K73" s="84">
        <f t="shared" si="4"/>
        <v>0.75768999701926509</v>
      </c>
      <c r="L73" s="84">
        <f t="shared" si="5"/>
        <v>0.73039078574196969</v>
      </c>
      <c r="M73" s="84">
        <f t="shared" si="6"/>
        <v>666.38906743082327</v>
      </c>
      <c r="N73" s="84">
        <f t="shared" si="7"/>
        <v>15.037264832124151</v>
      </c>
      <c r="O73" s="49">
        <f t="shared" si="11"/>
        <v>1.5840630539263268E-11</v>
      </c>
      <c r="P73" s="91">
        <f t="shared" si="8"/>
        <v>1.0628677607085424E-5</v>
      </c>
      <c r="Q73" s="102">
        <f t="shared" si="9"/>
        <v>1.5982623999301113E-4</v>
      </c>
      <c r="S73" s="85">
        <v>420</v>
      </c>
      <c r="T73" s="179">
        <v>4.0699498313906875E-15</v>
      </c>
      <c r="U73" s="179">
        <v>2.8527728132941288E-15</v>
      </c>
      <c r="V73" s="298">
        <v>1.6381749754130762E-15</v>
      </c>
      <c r="Z73" s="284">
        <f t="shared" si="10"/>
        <v>41559</v>
      </c>
      <c r="AA73" s="266">
        <v>1.6481246130798889E-3</v>
      </c>
      <c r="AB73" s="266">
        <v>0.72983964584836603</v>
      </c>
    </row>
    <row r="74" spans="2:28" ht="15" x14ac:dyDescent="0.3">
      <c r="G74" s="33">
        <v>46</v>
      </c>
      <c r="H74" s="95">
        <f t="shared" si="1"/>
        <v>6726.4682500056897</v>
      </c>
      <c r="I74" s="95">
        <f t="shared" si="2"/>
        <v>328.4682500056897</v>
      </c>
      <c r="J74" s="84">
        <f t="shared" si="3"/>
        <v>7.8064560865630188</v>
      </c>
      <c r="K74" s="84">
        <f t="shared" si="4"/>
        <v>0.77465712233442985</v>
      </c>
      <c r="L74" s="84">
        <f t="shared" si="5"/>
        <v>0.74687226812656082</v>
      </c>
      <c r="M74" s="84">
        <f t="shared" si="6"/>
        <v>681.42633226294743</v>
      </c>
      <c r="N74" s="84">
        <f t="shared" si="7"/>
        <v>15.051867375774123</v>
      </c>
      <c r="O74" s="49">
        <f t="shared" si="11"/>
        <v>1.4839550529830323E-11</v>
      </c>
      <c r="P74" s="91">
        <f t="shared" si="8"/>
        <v>9.9476678109412895E-6</v>
      </c>
      <c r="Q74" s="102">
        <f t="shared" si="9"/>
        <v>1.4973097658854556E-4</v>
      </c>
      <c r="S74" s="85">
        <v>430</v>
      </c>
      <c r="T74" s="179">
        <v>3.4679925725674935E-15</v>
      </c>
      <c r="U74" s="179">
        <v>2.4117414805051082E-15</v>
      </c>
      <c r="V74" s="298">
        <v>1.3591024679194838E-15</v>
      </c>
      <c r="Z74" s="284">
        <f t="shared" si="10"/>
        <v>41589</v>
      </c>
      <c r="AA74" s="266">
        <v>1.6307581959412922E-3</v>
      </c>
      <c r="AB74" s="266">
        <v>0.72214926877766461</v>
      </c>
    </row>
    <row r="75" spans="2:28" ht="15" x14ac:dyDescent="0.3">
      <c r="G75" s="33">
        <v>47</v>
      </c>
      <c r="H75" s="95">
        <f t="shared" si="1"/>
        <v>6729.7616970567487</v>
      </c>
      <c r="I75" s="95">
        <f t="shared" si="2"/>
        <v>331.76169705674874</v>
      </c>
      <c r="J75" s="84">
        <f t="shared" si="3"/>
        <v>7.8027402962922574</v>
      </c>
      <c r="K75" s="84">
        <f t="shared" si="4"/>
        <v>0.79163248395107955</v>
      </c>
      <c r="L75" s="84">
        <f t="shared" si="5"/>
        <v>0.76336975552061503</v>
      </c>
      <c r="M75" s="84">
        <f t="shared" si="6"/>
        <v>696.47819963872155</v>
      </c>
      <c r="N75" s="84">
        <f t="shared" si="7"/>
        <v>15.066735617441623</v>
      </c>
      <c r="O75" s="49">
        <f t="shared" si="11"/>
        <v>1.3924872850799278E-11</v>
      </c>
      <c r="P75" s="91">
        <f t="shared" si="8"/>
        <v>9.3256310172930119E-6</v>
      </c>
      <c r="Q75" s="102">
        <f t="shared" si="9"/>
        <v>1.4050681700336696E-4</v>
      </c>
      <c r="S75" s="85">
        <v>440</v>
      </c>
      <c r="T75" s="179">
        <v>2.9600047376002602E-15</v>
      </c>
      <c r="U75" s="179">
        <v>2.0426920187128501E-15</v>
      </c>
      <c r="V75" s="298">
        <v>1.1296739609293808E-15</v>
      </c>
      <c r="Z75" s="284">
        <f t="shared" si="10"/>
        <v>41619</v>
      </c>
      <c r="AA75" s="266">
        <v>1.6066582039539876E-3</v>
      </c>
      <c r="AB75" s="266">
        <v>0.71147706020959167</v>
      </c>
    </row>
    <row r="76" spans="2:28" ht="15" x14ac:dyDescent="0.3">
      <c r="G76" s="33">
        <v>48</v>
      </c>
      <c r="H76" s="95">
        <f t="shared" si="1"/>
        <v>6733.1124942033248</v>
      </c>
      <c r="I76" s="95">
        <f t="shared" si="2"/>
        <v>335.11249420332479</v>
      </c>
      <c r="J76" s="84">
        <f t="shared" si="3"/>
        <v>7.7989617179029906</v>
      </c>
      <c r="K76" s="84">
        <f t="shared" si="4"/>
        <v>0.80861622762759677</v>
      </c>
      <c r="L76" s="84">
        <f t="shared" si="5"/>
        <v>0.77988353914047026</v>
      </c>
      <c r="M76" s="84">
        <f t="shared" si="6"/>
        <v>711.54493525616317</v>
      </c>
      <c r="N76" s="84">
        <f t="shared" si="7"/>
        <v>15.081866146533685</v>
      </c>
      <c r="O76" s="49">
        <f t="shared" si="11"/>
        <v>1.3086627888320304E-11</v>
      </c>
      <c r="P76" s="91">
        <f t="shared" si="8"/>
        <v>8.7557633690407445E-6</v>
      </c>
      <c r="Q76" s="102">
        <f t="shared" si="9"/>
        <v>1.3205325114259533E-4</v>
      </c>
      <c r="S76" s="85">
        <v>450</v>
      </c>
      <c r="T76" s="179">
        <v>2.5301419072235593E-15</v>
      </c>
      <c r="U76" s="179">
        <v>1.7330993554513284E-15</v>
      </c>
      <c r="V76" s="298">
        <v>9.4075392943339753E-16</v>
      </c>
      <c r="Z76" s="284">
        <f t="shared" si="10"/>
        <v>41649</v>
      </c>
      <c r="AA76" s="266">
        <v>1.5825582119666814E-3</v>
      </c>
      <c r="AB76" s="266">
        <v>0.70080485164151818</v>
      </c>
    </row>
    <row r="77" spans="2:28" ht="15" x14ac:dyDescent="0.3">
      <c r="G77" s="33">
        <v>49</v>
      </c>
      <c r="H77" s="95">
        <f t="shared" si="1"/>
        <v>6736.5197857730554</v>
      </c>
      <c r="I77" s="95">
        <f t="shared" si="2"/>
        <v>338.51978577305545</v>
      </c>
      <c r="J77" s="84">
        <f t="shared" si="3"/>
        <v>7.795121411925833</v>
      </c>
      <c r="K77" s="84">
        <f t="shared" si="4"/>
        <v>0.82560849698536243</v>
      </c>
      <c r="L77" s="84">
        <f t="shared" si="5"/>
        <v>0.79641390646430921</v>
      </c>
      <c r="M77" s="84">
        <f t="shared" si="6"/>
        <v>726.62680140269686</v>
      </c>
      <c r="N77" s="84">
        <f t="shared" si="7"/>
        <v>15.097255473664518</v>
      </c>
      <c r="O77" s="49">
        <f t="shared" si="11"/>
        <v>1.2234250119960822E-11</v>
      </c>
      <c r="P77" s="91">
        <f t="shared" si="8"/>
        <v>8.1774106585617685E-6</v>
      </c>
      <c r="Q77" s="102">
        <f t="shared" si="9"/>
        <v>1.2345645782537424E-4</v>
      </c>
      <c r="S77" s="85">
        <v>460</v>
      </c>
      <c r="T77" s="179">
        <v>2.1660152105335119E-15</v>
      </c>
      <c r="U77" s="179">
        <v>1.4729455818162386E-15</v>
      </c>
      <c r="V77" s="298">
        <v>7.8477486866909545E-16</v>
      </c>
      <c r="Z77" s="284">
        <f t="shared" si="10"/>
        <v>41679</v>
      </c>
      <c r="AA77" s="266">
        <v>1.5583712039350986E-3</v>
      </c>
      <c r="AB77" s="266">
        <v>0.69009410972564211</v>
      </c>
    </row>
    <row r="78" spans="2:28" ht="15" x14ac:dyDescent="0.3">
      <c r="G78" s="33">
        <v>50</v>
      </c>
      <c r="H78" s="95">
        <f t="shared" si="1"/>
        <v>6739.9826987898277</v>
      </c>
      <c r="I78" s="95">
        <f t="shared" si="2"/>
        <v>341.98269878982774</v>
      </c>
      <c r="J78" s="84">
        <f t="shared" si="3"/>
        <v>7.7912204577523587</v>
      </c>
      <c r="K78" s="84">
        <f t="shared" si="4"/>
        <v>0.84260943346499972</v>
      </c>
      <c r="L78" s="84">
        <f t="shared" si="5"/>
        <v>0.8129611411457992</v>
      </c>
      <c r="M78" s="84">
        <f t="shared" si="6"/>
        <v>741.72405687636137</v>
      </c>
      <c r="N78" s="84">
        <f t="shared" si="7"/>
        <v>15.112900030499759</v>
      </c>
      <c r="O78" s="49">
        <f t="shared" si="11"/>
        <v>1.1461176100261926E-11</v>
      </c>
      <c r="P78" s="91">
        <f t="shared" si="8"/>
        <v>7.6530201533167014E-6</v>
      </c>
      <c r="Q78" s="102">
        <f t="shared" si="9"/>
        <v>1.1565932850847525E-4</v>
      </c>
      <c r="S78" s="85">
        <v>470</v>
      </c>
      <c r="T78" s="179">
        <v>1.8577147205869759E-15</v>
      </c>
      <c r="U78" s="179">
        <v>1.2542424979588279E-15</v>
      </c>
      <c r="V78" s="298">
        <v>6.5573863458966151E-16</v>
      </c>
      <c r="Z78" s="284">
        <f t="shared" si="10"/>
        <v>41709</v>
      </c>
      <c r="AA78" s="266">
        <v>1.5339909770474304E-3</v>
      </c>
      <c r="AB78" s="266">
        <v>0.67929780463063638</v>
      </c>
    </row>
    <row r="79" spans="2:28" ht="15" x14ac:dyDescent="0.3">
      <c r="G79" s="33">
        <v>51</v>
      </c>
      <c r="H79" s="95">
        <f t="shared" si="1"/>
        <v>6743.5003430511697</v>
      </c>
      <c r="I79" s="95">
        <f t="shared" si="2"/>
        <v>345.50034305116969</v>
      </c>
      <c r="J79" s="84">
        <f t="shared" si="3"/>
        <v>7.7872599534096159</v>
      </c>
      <c r="K79" s="84">
        <f t="shared" si="4"/>
        <v>0.85961917628283768</v>
      </c>
      <c r="L79" s="84">
        <f t="shared" si="5"/>
        <v>0.82952552292756143</v>
      </c>
      <c r="M79" s="84">
        <f t="shared" si="6"/>
        <v>756.83695690686113</v>
      </c>
      <c r="N79" s="84">
        <f t="shared" si="7"/>
        <v>15.128796169540806</v>
      </c>
      <c r="O79" s="49">
        <f t="shared" si="11"/>
        <v>1.0746577044666777E-11</v>
      </c>
      <c r="P79" s="91">
        <f t="shared" si="8"/>
        <v>7.1685643275678045E-6</v>
      </c>
      <c r="Q79" s="102">
        <f t="shared" si="9"/>
        <v>1.0845174854001466E-4</v>
      </c>
      <c r="S79" s="85">
        <v>480</v>
      </c>
      <c r="T79" s="179">
        <v>1.5948726225193383E-15</v>
      </c>
      <c r="U79" s="179">
        <v>1.0694424859192389E-15</v>
      </c>
      <c r="V79" s="298">
        <v>5.4891529489074228E-16</v>
      </c>
      <c r="Z79" s="284">
        <f t="shared" si="10"/>
        <v>41739</v>
      </c>
      <c r="AA79" s="266">
        <v>1.5095667016652998E-3</v>
      </c>
      <c r="AB79" s="266">
        <v>0.66848199352416571</v>
      </c>
    </row>
    <row r="80" spans="2:28" ht="15" x14ac:dyDescent="0.3">
      <c r="G80" s="33">
        <v>52</v>
      </c>
      <c r="H80" s="95">
        <f t="shared" si="1"/>
        <v>6747.0718112104669</v>
      </c>
      <c r="I80" s="95">
        <f t="shared" si="2"/>
        <v>349.07181121046688</v>
      </c>
      <c r="J80" s="84">
        <f t="shared" si="3"/>
        <v>7.783241015329196</v>
      </c>
      <c r="K80" s="84">
        <f t="shared" si="4"/>
        <v>0.87663786238751917</v>
      </c>
      <c r="L80" s="84">
        <f t="shared" si="5"/>
        <v>0.84610732755440266</v>
      </c>
      <c r="M80" s="84">
        <f t="shared" si="6"/>
        <v>771.96575307640194</v>
      </c>
      <c r="N80" s="84">
        <f t="shared" si="7"/>
        <v>15.144940164012155</v>
      </c>
      <c r="O80" s="49">
        <f t="shared" si="11"/>
        <v>1.0021043822967926E-11</v>
      </c>
      <c r="P80" s="91">
        <f t="shared" si="8"/>
        <v>6.6776953916901416E-6</v>
      </c>
      <c r="Q80" s="102">
        <f t="shared" si="9"/>
        <v>1.0113329714064691E-4</v>
      </c>
      <c r="S80" s="85">
        <v>490</v>
      </c>
      <c r="T80" s="179">
        <v>1.3710474053285587E-15</v>
      </c>
      <c r="U80" s="179">
        <v>9.1335190943204893E-16</v>
      </c>
      <c r="V80" s="298">
        <v>4.6040519322866806E-16</v>
      </c>
      <c r="Z80" s="284">
        <f t="shared" si="10"/>
        <v>41769</v>
      </c>
      <c r="AA80" s="266">
        <v>1.4851424262831707E-3</v>
      </c>
      <c r="AB80" s="266">
        <v>0.65766618241769581</v>
      </c>
    </row>
    <row r="81" spans="7:28" ht="15" x14ac:dyDescent="0.3">
      <c r="G81" s="33">
        <v>53</v>
      </c>
      <c r="H81" s="95">
        <f t="shared" si="1"/>
        <v>6750.6961788641793</v>
      </c>
      <c r="I81" s="95">
        <f t="shared" si="2"/>
        <v>352.69617886417927</v>
      </c>
      <c r="J81" s="84">
        <f t="shared" si="3"/>
        <v>7.7791647781107622</v>
      </c>
      <c r="K81" s="84">
        <f t="shared" si="4"/>
        <v>0.89366562641686276</v>
      </c>
      <c r="L81" s="84">
        <f t="shared" si="5"/>
        <v>0.86270682668642618</v>
      </c>
      <c r="M81" s="84">
        <f t="shared" si="6"/>
        <v>787.11069324041409</v>
      </c>
      <c r="N81" s="84">
        <f t="shared" si="7"/>
        <v>15.161328207768634</v>
      </c>
      <c r="O81" s="49">
        <f t="shared" si="11"/>
        <v>9.3856306766663875E-12</v>
      </c>
      <c r="P81" s="91">
        <f t="shared" si="8"/>
        <v>6.2477276207168111E-6</v>
      </c>
      <c r="Q81" s="102">
        <f t="shared" si="9"/>
        <v>9.4723849010428998E-5</v>
      </c>
      <c r="S81" s="85">
        <v>500</v>
      </c>
      <c r="T81" s="179">
        <v>1.1801998975725142E-15</v>
      </c>
      <c r="U81" s="179">
        <v>7.8122938678121675E-16</v>
      </c>
      <c r="V81" s="298">
        <v>3.8680388587158518E-16</v>
      </c>
      <c r="Z81" s="284">
        <f t="shared" si="10"/>
        <v>41799</v>
      </c>
      <c r="AA81" s="266">
        <v>1.4604504295746565E-3</v>
      </c>
      <c r="AB81" s="266">
        <v>0.64673181617499131</v>
      </c>
    </row>
    <row r="82" spans="7:28" ht="15" x14ac:dyDescent="0.3">
      <c r="G82" s="33">
        <v>54</v>
      </c>
      <c r="H82" s="95">
        <f t="shared" si="1"/>
        <v>6754.3725046442432</v>
      </c>
      <c r="I82" s="95">
        <f t="shared" si="2"/>
        <v>356.37250464424324</v>
      </c>
      <c r="J82" s="84">
        <f t="shared" si="3"/>
        <v>7.7750323942800392</v>
      </c>
      <c r="K82" s="84">
        <f t="shared" si="4"/>
        <v>0.91070260065498476</v>
      </c>
      <c r="L82" s="84">
        <f t="shared" si="5"/>
        <v>0.87932428781203764</v>
      </c>
      <c r="M82" s="84">
        <f t="shared" si="6"/>
        <v>802.27202144818273</v>
      </c>
      <c r="N82" s="84">
        <f t="shared" si="7"/>
        <v>15.177956415090762</v>
      </c>
      <c r="O82" s="49">
        <f t="shared" si="11"/>
        <v>8.7763305589820933E-12</v>
      </c>
      <c r="P82" s="91">
        <f t="shared" si="8"/>
        <v>5.8359299725817729E-6</v>
      </c>
      <c r="Q82" s="102">
        <f t="shared" si="9"/>
        <v>8.8577490765367976E-5</v>
      </c>
      <c r="S82" s="85">
        <v>510</v>
      </c>
      <c r="T82" s="179">
        <v>1.0171409278090826E-15</v>
      </c>
      <c r="U82" s="179">
        <v>6.691835362507021E-16</v>
      </c>
      <c r="V82" s="298">
        <v>3.2552992821828398E-16</v>
      </c>
      <c r="Z82" s="284">
        <f t="shared" si="10"/>
        <v>41829</v>
      </c>
      <c r="AA82" s="266">
        <v>1.4346090428107592E-3</v>
      </c>
      <c r="AB82" s="266">
        <v>0.63528846509928039</v>
      </c>
    </row>
    <row r="83" spans="7:28" ht="15" x14ac:dyDescent="0.3">
      <c r="G83" s="33">
        <v>55</v>
      </c>
      <c r="H83" s="95">
        <f t="shared" si="1"/>
        <v>6758.0998303158012</v>
      </c>
      <c r="I83" s="95">
        <f t="shared" si="2"/>
        <v>360.09983031580123</v>
      </c>
      <c r="J83" s="84">
        <f t="shared" si="3"/>
        <v>7.7708450340412281</v>
      </c>
      <c r="K83" s="84">
        <f t="shared" si="4"/>
        <v>0.92774891498955026</v>
      </c>
      <c r="L83" s="84">
        <f t="shared" si="5"/>
        <v>0.89595997416072803</v>
      </c>
      <c r="M83" s="84">
        <f t="shared" si="6"/>
        <v>817.44997786327349</v>
      </c>
      <c r="N83" s="84">
        <f t="shared" si="7"/>
        <v>15.194820820692485</v>
      </c>
      <c r="O83" s="49">
        <f t="shared" si="11"/>
        <v>8.1615628560324051E-12</v>
      </c>
      <c r="P83" s="91">
        <f t="shared" si="8"/>
        <v>5.4212884024947123E-6</v>
      </c>
      <c r="Q83" s="102">
        <f t="shared" si="9"/>
        <v>8.2375505893205348E-5</v>
      </c>
      <c r="S83" s="85">
        <v>520</v>
      </c>
      <c r="T83" s="179">
        <v>8.7810909877691657E-16</v>
      </c>
      <c r="U83" s="179">
        <v>5.7427655790532547E-16</v>
      </c>
      <c r="V83" s="298">
        <v>2.7449210939566033E-16</v>
      </c>
      <c r="Z83" s="284">
        <f t="shared" si="10"/>
        <v>41859</v>
      </c>
      <c r="AA83" s="266">
        <v>1.4075008443570987E-3</v>
      </c>
      <c r="AB83" s="266">
        <v>0.62328413132379312</v>
      </c>
    </row>
    <row r="84" spans="7:28" ht="15" x14ac:dyDescent="0.3">
      <c r="G84" s="33">
        <v>56</v>
      </c>
      <c r="H84" s="95">
        <f t="shared" si="1"/>
        <v>6761.8771808804695</v>
      </c>
      <c r="I84" s="95">
        <f t="shared" si="2"/>
        <v>363.8771808804695</v>
      </c>
      <c r="J84" s="84">
        <f t="shared" si="3"/>
        <v>7.7666038850237822</v>
      </c>
      <c r="K84" s="84">
        <f t="shared" si="4"/>
        <v>0.94480469686938096</v>
      </c>
      <c r="L84" s="84">
        <f t="shared" si="5"/>
        <v>0.9126141446158671</v>
      </c>
      <c r="M84" s="84">
        <f t="shared" si="6"/>
        <v>832.64479868396597</v>
      </c>
      <c r="N84" s="84">
        <f t="shared" si="7"/>
        <v>15.211917379650458</v>
      </c>
      <c r="O84" s="49">
        <f t="shared" si="11"/>
        <v>7.6484626078260642E-12</v>
      </c>
      <c r="P84" s="91">
        <f t="shared" si="8"/>
        <v>5.0749193438092035E-6</v>
      </c>
      <c r="Q84" s="102">
        <f t="shared" si="9"/>
        <v>7.7199253766415519E-5</v>
      </c>
      <c r="S84" s="85">
        <v>530</v>
      </c>
      <c r="T84" s="179">
        <v>7.5876523903389405E-16</v>
      </c>
      <c r="U84" s="179">
        <v>4.934670700290464E-16</v>
      </c>
      <c r="V84" s="298">
        <v>2.3194002674529714E-16</v>
      </c>
      <c r="Z84" s="284">
        <f t="shared" si="10"/>
        <v>41889</v>
      </c>
      <c r="AA84" s="266">
        <v>1.3803926459033638E-3</v>
      </c>
      <c r="AB84" s="266">
        <v>0.61127979754827289</v>
      </c>
    </row>
    <row r="85" spans="7:28" ht="15" x14ac:dyDescent="0.3">
      <c r="G85" s="33">
        <v>57</v>
      </c>
      <c r="H85" s="95">
        <f t="shared" si="1"/>
        <v>6765.7035646852992</v>
      </c>
      <c r="I85" s="95">
        <f t="shared" si="2"/>
        <v>367.70356468529917</v>
      </c>
      <c r="J85" s="84">
        <f t="shared" si="3"/>
        <v>7.7623101520235327</v>
      </c>
      <c r="K85" s="84">
        <f t="shared" si="4"/>
        <v>0.96187007126231094</v>
      </c>
      <c r="L85" s="84">
        <f t="shared" si="5"/>
        <v>0.92928705362741548</v>
      </c>
      <c r="M85" s="84">
        <f t="shared" si="6"/>
        <v>847.85671606361643</v>
      </c>
      <c r="N85" s="84">
        <f t="shared" si="7"/>
        <v>15.22924196733311</v>
      </c>
      <c r="O85" s="49">
        <f t="shared" si="11"/>
        <v>7.1287018796704952E-12</v>
      </c>
      <c r="P85" s="91">
        <f t="shared" si="8"/>
        <v>4.7248184025904841E-6</v>
      </c>
      <c r="Q85" s="102">
        <f t="shared" si="9"/>
        <v>7.1955402704758779E-5</v>
      </c>
      <c r="S85" s="85">
        <v>540</v>
      </c>
      <c r="T85" s="179">
        <v>6.5628859307899385E-16</v>
      </c>
      <c r="U85" s="179">
        <v>4.2455825448915291E-16</v>
      </c>
      <c r="V85" s="298">
        <v>1.9632002218481247E-16</v>
      </c>
      <c r="Z85" s="284">
        <f t="shared" si="10"/>
        <v>41919</v>
      </c>
      <c r="AA85" s="266">
        <v>1.3529187276628378E-3</v>
      </c>
      <c r="AB85" s="266">
        <v>0.59911351194122664</v>
      </c>
    </row>
    <row r="86" spans="7:28" ht="15" x14ac:dyDescent="0.3">
      <c r="G86" s="33">
        <v>58</v>
      </c>
      <c r="H86" s="95">
        <f t="shared" si="1"/>
        <v>6769.5779735375945</v>
      </c>
      <c r="I86" s="95">
        <f t="shared" si="2"/>
        <v>371.57797353759452</v>
      </c>
      <c r="J86" s="84">
        <f t="shared" si="3"/>
        <v>7.7579650567381293</v>
      </c>
      <c r="K86" s="84">
        <f t="shared" si="4"/>
        <v>0.97894516061328507</v>
      </c>
      <c r="L86" s="84">
        <f t="shared" si="5"/>
        <v>0.94597895112456287</v>
      </c>
      <c r="M86" s="84">
        <f t="shared" si="6"/>
        <v>863.08595803094954</v>
      </c>
      <c r="N86" s="84">
        <f t="shared" si="7"/>
        <v>15.246790379418826</v>
      </c>
      <c r="O86" s="49">
        <f t="shared" si="11"/>
        <v>6.6404051521977692E-12</v>
      </c>
      <c r="P86" s="91">
        <f t="shared" si="8"/>
        <v>4.3962552633366386E-6</v>
      </c>
      <c r="Q86" s="102">
        <f t="shared" si="9"/>
        <v>6.7028782454510441E-5</v>
      </c>
      <c r="S86" s="85">
        <v>550</v>
      </c>
      <c r="T86" s="179">
        <v>5.684550130493145E-16</v>
      </c>
      <c r="U86" s="179">
        <v>3.658775240563279E-16</v>
      </c>
      <c r="V86" s="298">
        <v>1.6651964995385539E-16</v>
      </c>
      <c r="Z86" s="284">
        <f t="shared" si="10"/>
        <v>41949</v>
      </c>
      <c r="AA86" s="266">
        <v>1.3240308762312962E-3</v>
      </c>
      <c r="AB86" s="266">
        <v>0.58632109376435271</v>
      </c>
    </row>
    <row r="87" spans="7:28" ht="15" x14ac:dyDescent="0.3">
      <c r="G87" s="33">
        <v>59</v>
      </c>
      <c r="H87" s="95">
        <f t="shared" si="1"/>
        <v>6773.4993828257802</v>
      </c>
      <c r="I87" s="95">
        <f t="shared" si="2"/>
        <v>375.49938282578023</v>
      </c>
      <c r="J87" s="84">
        <f t="shared" si="3"/>
        <v>7.7535698374967579</v>
      </c>
      <c r="K87" s="84">
        <f t="shared" si="4"/>
        <v>0.99603008480277866</v>
      </c>
      <c r="L87" s="84">
        <f t="shared" si="5"/>
        <v>0.96269008242838328</v>
      </c>
      <c r="M87" s="84">
        <f t="shared" si="6"/>
        <v>878.33274841036837</v>
      </c>
      <c r="N87" s="84">
        <f t="shared" si="7"/>
        <v>15.264558331942339</v>
      </c>
      <c r="O87" s="49">
        <f t="shared" si="11"/>
        <v>6.2021390492742612E-12</v>
      </c>
      <c r="P87" s="91">
        <f t="shared" si="8"/>
        <v>4.1014515897060588E-6</v>
      </c>
      <c r="Q87" s="102">
        <f t="shared" si="9"/>
        <v>6.2606847036705766E-5</v>
      </c>
      <c r="S87" s="85">
        <v>560</v>
      </c>
      <c r="T87" s="179">
        <v>4.9294655091573743E-16</v>
      </c>
      <c r="U87" s="179">
        <v>3.1579076605711948E-16</v>
      </c>
      <c r="V87" s="298">
        <v>1.4158686839941865E-16</v>
      </c>
      <c r="Z87" s="284">
        <f t="shared" si="10"/>
        <v>41979</v>
      </c>
      <c r="AA87" s="266">
        <v>1.2947228595107875E-3</v>
      </c>
      <c r="AB87" s="266">
        <v>0.57334261363362904</v>
      </c>
    </row>
    <row r="88" spans="7:28" ht="15" x14ac:dyDescent="0.3">
      <c r="G88" s="33">
        <v>60</v>
      </c>
      <c r="H88" s="95">
        <f t="shared" si="1"/>
        <v>6777.4667516464842</v>
      </c>
      <c r="I88" s="95">
        <f t="shared" si="2"/>
        <v>379.46675164648423</v>
      </c>
      <c r="J88" s="84">
        <f t="shared" si="3"/>
        <v>7.7491257489840946</v>
      </c>
      <c r="K88" s="84">
        <f t="shared" si="4"/>
        <v>1.0131249611055564</v>
      </c>
      <c r="L88" s="84">
        <f t="shared" si="5"/>
        <v>0.97942068816454186</v>
      </c>
      <c r="M88" s="84">
        <f t="shared" si="6"/>
        <v>893.59730674231071</v>
      </c>
      <c r="N88" s="84">
        <f t="shared" si="7"/>
        <v>15.282541461307346</v>
      </c>
      <c r="O88" s="49">
        <f t="shared" si="11"/>
        <v>5.7587363988167679E-12</v>
      </c>
      <c r="P88" s="91">
        <f t="shared" si="8"/>
        <v>3.8038668068240561E-6</v>
      </c>
      <c r="Q88" s="102">
        <f t="shared" si="9"/>
        <v>5.813275218857942E-5</v>
      </c>
      <c r="S88" s="85">
        <v>570</v>
      </c>
      <c r="T88" s="179">
        <v>4.2793566645347893E-16</v>
      </c>
      <c r="U88" s="179">
        <v>2.7294962416560466E-16</v>
      </c>
      <c r="V88" s="298">
        <v>1.2065886988638562E-16</v>
      </c>
      <c r="Z88" s="284">
        <f t="shared" si="10"/>
        <v>42009</v>
      </c>
      <c r="AA88" s="266">
        <v>1.2654148427902777E-3</v>
      </c>
      <c r="AB88" s="266">
        <v>0.56036413350290482</v>
      </c>
    </row>
    <row r="89" spans="7:28" ht="15" x14ac:dyDescent="0.3">
      <c r="G89" s="33">
        <v>61</v>
      </c>
      <c r="H89" s="95">
        <f t="shared" si="1"/>
        <v>6781.4790229379978</v>
      </c>
      <c r="I89" s="95">
        <f t="shared" si="2"/>
        <v>383.4790229379978</v>
      </c>
      <c r="J89" s="84">
        <f t="shared" si="3"/>
        <v>7.7446340619584912</v>
      </c>
      <c r="K89" s="84">
        <f t="shared" si="4"/>
        <v>1.0302299041497163</v>
      </c>
      <c r="L89" s="84">
        <f t="shared" si="5"/>
        <v>0.99617100417601712</v>
      </c>
      <c r="M89" s="84">
        <f t="shared" si="6"/>
        <v>908.87984820361805</v>
      </c>
      <c r="N89" s="84">
        <f t="shared" si="7"/>
        <v>15.300735324380298</v>
      </c>
      <c r="O89" s="49">
        <f t="shared" si="11"/>
        <v>5.3783482653455742E-12</v>
      </c>
      <c r="P89" s="91">
        <f t="shared" si="8"/>
        <v>3.5484885628777682E-6</v>
      </c>
      <c r="Q89" s="102">
        <f t="shared" si="9"/>
        <v>5.4294484302183344E-5</v>
      </c>
      <c r="S89" s="85">
        <v>580</v>
      </c>
      <c r="T89" s="179">
        <v>3.7199014031791852E-16</v>
      </c>
      <c r="U89" s="179">
        <v>2.3630123295709489E-16</v>
      </c>
      <c r="V89" s="298">
        <v>1.0306614443618251E-16</v>
      </c>
      <c r="Z89" s="284">
        <f t="shared" si="10"/>
        <v>42039</v>
      </c>
      <c r="AA89" s="266">
        <v>1.2357557811583813E-3</v>
      </c>
      <c r="AB89" s="266">
        <v>0.54723020002128098</v>
      </c>
    </row>
    <row r="90" spans="7:28" ht="15" x14ac:dyDescent="0.3">
      <c r="G90" s="33">
        <v>62</v>
      </c>
      <c r="H90" s="95">
        <f t="shared" si="1"/>
        <v>6785.5351236202869</v>
      </c>
      <c r="I90" s="95">
        <f t="shared" si="2"/>
        <v>387.53512362028687</v>
      </c>
      <c r="J90" s="84">
        <f t="shared" si="3"/>
        <v>7.7400960629643443</v>
      </c>
      <c r="K90" s="84">
        <f t="shared" si="4"/>
        <v>1.0473450258760888</v>
      </c>
      <c r="L90" s="84">
        <f t="shared" si="5"/>
        <v>1.0129412614359234</v>
      </c>
      <c r="M90" s="84">
        <f t="shared" si="6"/>
        <v>924.18058352799835</v>
      </c>
      <c r="N90" s="84">
        <f t="shared" si="7"/>
        <v>15.319135398629214</v>
      </c>
      <c r="O90" s="49">
        <f t="shared" si="11"/>
        <v>5.0043465140800064E-12</v>
      </c>
      <c r="P90" s="91">
        <f t="shared" si="8"/>
        <v>3.2978641411102685E-6</v>
      </c>
      <c r="Q90" s="102">
        <f t="shared" si="9"/>
        <v>5.0520427303952243E-5</v>
      </c>
      <c r="S90" s="85">
        <v>590</v>
      </c>
      <c r="T90" s="179">
        <v>3.2377880596639916E-16</v>
      </c>
      <c r="U90" s="179">
        <v>2.049162415541238E-16</v>
      </c>
      <c r="V90" s="298">
        <v>8.8280160664161148E-17</v>
      </c>
      <c r="Z90" s="284">
        <f t="shared" si="10"/>
        <v>42069</v>
      </c>
      <c r="AA90" s="266">
        <v>1.203581277580296E-3</v>
      </c>
      <c r="AB90" s="266">
        <v>0.53298235243110703</v>
      </c>
    </row>
    <row r="91" spans="7:28" ht="15" x14ac:dyDescent="0.3">
      <c r="G91" s="33">
        <v>63</v>
      </c>
      <c r="H91" s="95">
        <f t="shared" si="1"/>
        <v>6789.6339647417353</v>
      </c>
      <c r="I91" s="95">
        <f t="shared" si="2"/>
        <v>391.63396474173533</v>
      </c>
      <c r="J91" s="84">
        <f t="shared" si="3"/>
        <v>7.7355130540386199</v>
      </c>
      <c r="K91" s="84">
        <f t="shared" si="4"/>
        <v>1.0644704354980248</v>
      </c>
      <c r="L91" s="84">
        <f t="shared" si="5"/>
        <v>1.0297316859604884</v>
      </c>
      <c r="M91" s="84">
        <f t="shared" si="6"/>
        <v>939.49971892662757</v>
      </c>
      <c r="N91" s="84">
        <f t="shared" si="7"/>
        <v>15.337737082242597</v>
      </c>
      <c r="O91" s="49">
        <f t="shared" si="11"/>
        <v>4.6523268439742409E-12</v>
      </c>
      <c r="P91" s="91">
        <f t="shared" si="8"/>
        <v>3.0622535717395048E-6</v>
      </c>
      <c r="Q91" s="102">
        <f t="shared" si="9"/>
        <v>4.6968040162498844E-5</v>
      </c>
      <c r="S91" s="85">
        <v>600</v>
      </c>
      <c r="T91" s="179">
        <v>2.8211757240636559E-16</v>
      </c>
      <c r="U91" s="179">
        <v>1.7794998089249612E-16</v>
      </c>
      <c r="V91" s="298">
        <v>7.5797291437909738E-17</v>
      </c>
      <c r="Z91" s="284">
        <f t="shared" si="10"/>
        <v>42099</v>
      </c>
      <c r="AA91" s="266">
        <v>1.1674347236249828E-3</v>
      </c>
      <c r="AB91" s="266">
        <v>0.51697556026987268</v>
      </c>
    </row>
    <row r="92" spans="7:28" ht="15" x14ac:dyDescent="0.3">
      <c r="G92" s="33">
        <v>64</v>
      </c>
      <c r="H92" s="95">
        <f t="shared" si="1"/>
        <v>6793.7744416327687</v>
      </c>
      <c r="I92" s="95">
        <f t="shared" si="2"/>
        <v>395.77444163276868</v>
      </c>
      <c r="J92" s="84">
        <f t="shared" si="3"/>
        <v>7.730886352411523</v>
      </c>
      <c r="K92" s="84">
        <f t="shared" si="4"/>
        <v>1.0816062394615269</v>
      </c>
      <c r="L92" s="84">
        <f t="shared" si="5"/>
        <v>1.0465424987221574</v>
      </c>
      <c r="M92" s="84">
        <f t="shared" si="6"/>
        <v>954.83745600887016</v>
      </c>
      <c r="N92" s="84">
        <f t="shared" si="7"/>
        <v>15.356535694339868</v>
      </c>
      <c r="O92" s="49">
        <f t="shared" ref="O92:O123" si="12">CHOOSE($I$18,LinearInterp($S$31:$S$131,$V$31:$V$131,I92),LinearInterp($S$31:$S$131,$U$31:$U$131,I92),LinearInterp($S$31:$S$131,$T$31:$T$131,I92))*1000</f>
        <v>4.3362341889256046E-12</v>
      </c>
      <c r="P92" s="91">
        <f t="shared" si="8"/>
        <v>2.8507818979980104E-6</v>
      </c>
      <c r="Q92" s="102">
        <f t="shared" si="9"/>
        <v>4.3778133973384402E-5</v>
      </c>
      <c r="S92" s="85">
        <v>610</v>
      </c>
      <c r="T92" s="179">
        <v>2.4616766952542605E-16</v>
      </c>
      <c r="U92" s="179">
        <v>1.5480327280925048E-16</v>
      </c>
      <c r="V92" s="298">
        <v>6.5258796694436352E-17</v>
      </c>
      <c r="Z92" s="284">
        <f t="shared" si="10"/>
        <v>42129</v>
      </c>
      <c r="AA92" s="266">
        <v>1.1312881696696729E-3</v>
      </c>
      <c r="AB92" s="266">
        <v>0.50096876810863966</v>
      </c>
    </row>
    <row r="93" spans="7:28" ht="15" x14ac:dyDescent="0.3">
      <c r="G93" s="33">
        <v>65</v>
      </c>
      <c r="H93" s="95">
        <f t="shared" ref="H93:H156" si="13">$D$20/(1+$D$16*COS(RADIANS(G93)))</f>
        <v>6797.9554340665354</v>
      </c>
      <c r="I93" s="95">
        <f t="shared" ref="I93:I156" si="14">H93-$D$5</f>
        <v>399.95543406653542</v>
      </c>
      <c r="J93" s="84">
        <f t="shared" ref="J93:J156" si="15">SQRT($D$4*((2/(I93+$D$5))-1/$D$15))</f>
        <v>7.7262172902012773</v>
      </c>
      <c r="K93" s="84">
        <f t="shared" ref="K93:K156" si="16">ACOS((1-H93/$D$15)/$D$16)</f>
        <v>1.0987525414058086</v>
      </c>
      <c r="L93" s="84">
        <f t="shared" ref="L93:L156" si="17">K93-$D$16*SIN(K93)</f>
        <v>1.0633739155629327</v>
      </c>
      <c r="M93" s="84">
        <f t="shared" ref="M93:M156" si="18">(L93/$D$21)*60*60*24</f>
        <v>970.19399170321003</v>
      </c>
      <c r="N93" s="84">
        <f t="shared" ref="N93:N156" si="19">M94-M93</f>
        <v>15.375526475164747</v>
      </c>
      <c r="O93" s="49">
        <f t="shared" si="12"/>
        <v>4.0170484927103667E-12</v>
      </c>
      <c r="P93" s="91">
        <f t="shared" ref="P93:P156" si="20">(1/2)*O93*$I$11*$I$13*J93^2*10^6</f>
        <v>2.6377497803575867E-6</v>
      </c>
      <c r="Q93" s="102">
        <f t="shared" ref="Q93:Q156" si="21">(P93*N93)/$I$12</f>
        <v>4.0556791582748069E-5</v>
      </c>
      <c r="S93" s="85">
        <v>620</v>
      </c>
      <c r="T93" s="179">
        <v>2.150917309471396E-16</v>
      </c>
      <c r="U93" s="179">
        <v>1.3490829187105552E-16</v>
      </c>
      <c r="V93" s="298">
        <v>5.6364346957872031E-17</v>
      </c>
      <c r="Z93" s="284">
        <f t="shared" ref="Z93:Z100" si="22">Z92+30</f>
        <v>42159</v>
      </c>
      <c r="AA93" s="266">
        <v>1.0949200077373193E-3</v>
      </c>
      <c r="AB93" s="266">
        <v>0.48486384120310455</v>
      </c>
    </row>
    <row r="94" spans="7:28" ht="15" x14ac:dyDescent="0.3">
      <c r="G94" s="33">
        <v>66</v>
      </c>
      <c r="H94" s="95">
        <f t="shared" si="13"/>
        <v>6802.175806426796</v>
      </c>
      <c r="I94" s="95">
        <f t="shared" si="14"/>
        <v>404.17580642679604</v>
      </c>
      <c r="J94" s="84">
        <f t="shared" si="15"/>
        <v>7.7215072141030028</v>
      </c>
      <c r="K94" s="84">
        <f t="shared" si="16"/>
        <v>1.1159094421242333</v>
      </c>
      <c r="L94" s="84">
        <f t="shared" si="17"/>
        <v>1.0802261471079193</v>
      </c>
      <c r="M94" s="84">
        <f t="shared" si="18"/>
        <v>985.56951817837478</v>
      </c>
      <c r="N94" s="84">
        <f t="shared" si="19"/>
        <v>15.394704586365265</v>
      </c>
      <c r="O94" s="49">
        <f t="shared" si="12"/>
        <v>3.7495080373496873E-12</v>
      </c>
      <c r="P94" s="91">
        <f t="shared" si="20"/>
        <v>2.4590713903671202E-6</v>
      </c>
      <c r="Q94" s="102">
        <f t="shared" si="21"/>
        <v>3.7856677611484316E-5</v>
      </c>
      <c r="S94" s="85">
        <v>630</v>
      </c>
      <c r="T94" s="179">
        <v>1.8817005073514717E-16</v>
      </c>
      <c r="U94" s="179">
        <v>1.177649580951966E-16</v>
      </c>
      <c r="V94" s="298">
        <v>4.8833440406373196E-17</v>
      </c>
      <c r="Z94" s="284">
        <f t="shared" si="22"/>
        <v>42189</v>
      </c>
      <c r="AA94" s="266">
        <v>1.05652873080362E-3</v>
      </c>
      <c r="AB94" s="266">
        <v>0.46786301751623721</v>
      </c>
    </row>
    <row r="95" spans="7:28" ht="15" x14ac:dyDescent="0.3">
      <c r="G95" s="33">
        <v>67</v>
      </c>
      <c r="H95" s="95">
        <f t="shared" si="13"/>
        <v>6806.4344078831991</v>
      </c>
      <c r="I95" s="95">
        <f t="shared" si="14"/>
        <v>408.43440788319913</v>
      </c>
      <c r="J95" s="84">
        <f t="shared" si="15"/>
        <v>7.7167574850716534</v>
      </c>
      <c r="K95" s="84">
        <f t="shared" si="16"/>
        <v>1.1330770395257159</v>
      </c>
      <c r="L95" s="84">
        <f t="shared" si="17"/>
        <v>1.0970993986791839</v>
      </c>
      <c r="M95" s="84">
        <f t="shared" si="18"/>
        <v>1000.96422276474</v>
      </c>
      <c r="N95" s="84">
        <f t="shared" si="19"/>
        <v>15.414065111300943</v>
      </c>
      <c r="O95" s="49">
        <f t="shared" si="12"/>
        <v>3.4801326871589192E-12</v>
      </c>
      <c r="P95" s="91">
        <f t="shared" si="20"/>
        <v>2.2795976023823733E-6</v>
      </c>
      <c r="Q95" s="102">
        <f t="shared" si="21"/>
        <v>3.5137865870687418E-5</v>
      </c>
      <c r="S95" s="85">
        <v>640</v>
      </c>
      <c r="T95" s="179">
        <v>1.648553494371793E-16</v>
      </c>
      <c r="U95" s="179">
        <v>1.029907114946378E-16</v>
      </c>
      <c r="V95" s="298">
        <v>4.2447970878924385E-17</v>
      </c>
      <c r="Z95" s="284">
        <f t="shared" si="22"/>
        <v>42219</v>
      </c>
      <c r="AA95" s="266">
        <v>1.0173671023305513E-3</v>
      </c>
      <c r="AB95" s="266">
        <v>0.45052105876578907</v>
      </c>
    </row>
    <row r="96" spans="7:28" ht="15" x14ac:dyDescent="0.3">
      <c r="G96" s="33">
        <v>68</v>
      </c>
      <c r="H96" s="95">
        <f t="shared" si="13"/>
        <v>6810.7300725740834</v>
      </c>
      <c r="I96" s="95">
        <f t="shared" si="14"/>
        <v>412.73007257408335</v>
      </c>
      <c r="J96" s="84">
        <f t="shared" si="15"/>
        <v>7.7119694779990278</v>
      </c>
      <c r="K96" s="84">
        <f t="shared" si="16"/>
        <v>1.1502554285965834</v>
      </c>
      <c r="L96" s="84">
        <f t="shared" si="17"/>
        <v>1.1139938702099461</v>
      </c>
      <c r="M96" s="84">
        <f t="shared" si="18"/>
        <v>1016.378287876041</v>
      </c>
      <c r="N96" s="84">
        <f t="shared" si="19"/>
        <v>15.433603055337699</v>
      </c>
      <c r="O96" s="49">
        <f t="shared" si="12"/>
        <v>3.2368643495984277E-12</v>
      </c>
      <c r="P96" s="91">
        <f t="shared" si="20"/>
        <v>2.1176188231880155E-6</v>
      </c>
      <c r="Q96" s="102">
        <f t="shared" si="21"/>
        <v>3.2682488339595178E-5</v>
      </c>
      <c r="S96" s="85">
        <v>650</v>
      </c>
      <c r="T96" s="179">
        <v>1.4460116644693805E-16</v>
      </c>
      <c r="U96" s="179">
        <v>9.0221281174627378E-17</v>
      </c>
      <c r="V96" s="298">
        <v>3.7024487522560856E-17</v>
      </c>
      <c r="Z96" s="284">
        <f t="shared" si="22"/>
        <v>42249</v>
      </c>
      <c r="AA96" s="266">
        <v>9.7825634712953111E-4</v>
      </c>
      <c r="AB96" s="266">
        <v>0.43320162824564601</v>
      </c>
    </row>
    <row r="97" spans="7:28" ht="15" x14ac:dyDescent="0.3">
      <c r="G97" s="33">
        <v>69</v>
      </c>
      <c r="H97" s="95">
        <f t="shared" si="13"/>
        <v>6815.0616197969575</v>
      </c>
      <c r="I97" s="95">
        <f t="shared" si="14"/>
        <v>417.06161979695753</v>
      </c>
      <c r="J97" s="84">
        <f t="shared" si="15"/>
        <v>7.7071445813848092</v>
      </c>
      <c r="K97" s="84">
        <f t="shared" si="16"/>
        <v>1.1674447013628555</v>
      </c>
      <c r="L97" s="84">
        <f t="shared" si="17"/>
        <v>1.1309097561590922</v>
      </c>
      <c r="M97" s="84">
        <f t="shared" si="18"/>
        <v>1031.8118909313787</v>
      </c>
      <c r="N97" s="84">
        <f t="shared" si="19"/>
        <v>15.453313346275763</v>
      </c>
      <c r="O97" s="49">
        <f t="shared" si="12"/>
        <v>3.0080160365496095E-12</v>
      </c>
      <c r="P97" s="91">
        <f t="shared" si="20"/>
        <v>1.9654402458700443E-6</v>
      </c>
      <c r="Q97" s="102">
        <f t="shared" si="21"/>
        <v>3.0372563982811075E-5</v>
      </c>
      <c r="S97" s="85">
        <v>660</v>
      </c>
      <c r="T97" s="179">
        <v>1.2707659599428049E-16</v>
      </c>
      <c r="U97" s="179">
        <v>7.9213112596585606E-17</v>
      </c>
      <c r="V97" s="298">
        <v>3.2407950071440906E-17</v>
      </c>
      <c r="Z97" s="284">
        <f t="shared" si="22"/>
        <v>42279</v>
      </c>
      <c r="AA97" s="266">
        <v>9.4024663488549655E-4</v>
      </c>
      <c r="AB97" s="266">
        <v>0.4163697729946379</v>
      </c>
    </row>
    <row r="98" spans="7:28" ht="15" x14ac:dyDescent="0.3">
      <c r="G98" s="33">
        <v>70</v>
      </c>
      <c r="H98" s="95">
        <f t="shared" si="13"/>
        <v>6819.4278542068341</v>
      </c>
      <c r="I98" s="95">
        <f t="shared" si="14"/>
        <v>421.42785420683413</v>
      </c>
      <c r="J98" s="84">
        <f t="shared" si="15"/>
        <v>7.7022841970016422</v>
      </c>
      <c r="K98" s="84">
        <f t="shared" si="16"/>
        <v>1.1846449468530782</v>
      </c>
      <c r="L98" s="84">
        <f t="shared" si="17"/>
        <v>1.1478472454261635</v>
      </c>
      <c r="M98" s="84">
        <f t="shared" si="18"/>
        <v>1047.2652042776544</v>
      </c>
      <c r="N98" s="84">
        <f t="shared" si="19"/>
        <v>15.473190834733259</v>
      </c>
      <c r="O98" s="49">
        <f t="shared" si="12"/>
        <v>2.7897999689072821E-12</v>
      </c>
      <c r="P98" s="91">
        <f t="shared" si="20"/>
        <v>1.8205592953284246E-6</v>
      </c>
      <c r="Q98" s="102">
        <f t="shared" si="21"/>
        <v>2.8169861402564219E-5</v>
      </c>
      <c r="S98" s="85">
        <v>670</v>
      </c>
      <c r="T98" s="179">
        <v>1.1180994351691689E-16</v>
      </c>
      <c r="U98" s="179">
        <v>6.9671709410822365E-17</v>
      </c>
      <c r="V98" s="298">
        <v>2.8477494828955263E-17</v>
      </c>
      <c r="Z98" s="284">
        <f t="shared" si="22"/>
        <v>42309</v>
      </c>
      <c r="AA98" s="266">
        <v>9.083526166896301E-4</v>
      </c>
      <c r="AB98" s="266">
        <v>0.40224613285237143</v>
      </c>
    </row>
    <row r="99" spans="7:28" ht="15" x14ac:dyDescent="0.3">
      <c r="G99" s="33">
        <v>71</v>
      </c>
      <c r="H99" s="95">
        <f t="shared" si="13"/>
        <v>6823.8275660225272</v>
      </c>
      <c r="I99" s="95">
        <f t="shared" si="14"/>
        <v>425.82756602252721</v>
      </c>
      <c r="J99" s="84">
        <f t="shared" si="15"/>
        <v>7.6973897395542261</v>
      </c>
      <c r="K99" s="84">
        <f t="shared" si="16"/>
        <v>1.201856251061614</v>
      </c>
      <c r="L99" s="84">
        <f t="shared" si="17"/>
        <v>1.1648065212667587</v>
      </c>
      <c r="M99" s="84">
        <f t="shared" si="18"/>
        <v>1062.7383951123877</v>
      </c>
      <c r="N99" s="84">
        <f t="shared" si="19"/>
        <v>15.493230294646537</v>
      </c>
      <c r="O99" s="49">
        <f t="shared" si="12"/>
        <v>2.5957588923110101E-12</v>
      </c>
      <c r="P99" s="91">
        <f t="shared" si="20"/>
        <v>1.6917803987376853E-6</v>
      </c>
      <c r="Q99" s="102">
        <f t="shared" si="21"/>
        <v>2.6211143325611904E-5</v>
      </c>
      <c r="S99" s="85">
        <v>680</v>
      </c>
      <c r="T99" s="179">
        <v>9.855413346474515E-17</v>
      </c>
      <c r="U99" s="179">
        <v>6.1412389804066485E-17</v>
      </c>
      <c r="V99" s="298">
        <v>2.511237299581103E-17</v>
      </c>
      <c r="Z99" s="284">
        <f t="shared" si="22"/>
        <v>42339</v>
      </c>
      <c r="AA99" s="266">
        <v>8.7645859849376474E-4</v>
      </c>
      <c r="AB99" s="266">
        <v>0.38812249271010546</v>
      </c>
    </row>
    <row r="100" spans="7:28" ht="15" x14ac:dyDescent="0.3">
      <c r="G100" s="33">
        <v>72</v>
      </c>
      <c r="H100" s="95">
        <f t="shared" si="13"/>
        <v>6828.2595312410876</v>
      </c>
      <c r="I100" s="95">
        <f t="shared" si="14"/>
        <v>430.25953124108764</v>
      </c>
      <c r="J100" s="84">
        <f t="shared" si="15"/>
        <v>7.692462636332424</v>
      </c>
      <c r="K100" s="84">
        <f t="shared" si="16"/>
        <v>1.2190786969125058</v>
      </c>
      <c r="L100" s="84">
        <f t="shared" si="17"/>
        <v>1.1817877612084882</v>
      </c>
      <c r="M100" s="84">
        <f t="shared" si="18"/>
        <v>1078.2316254070342</v>
      </c>
      <c r="N100" s="84">
        <f t="shared" si="19"/>
        <v>15.513426423757892</v>
      </c>
      <c r="O100" s="49">
        <f t="shared" si="12"/>
        <v>2.402163494020941E-12</v>
      </c>
      <c r="P100" s="91">
        <f t="shared" si="20"/>
        <v>1.5636013573649449E-6</v>
      </c>
      <c r="Q100" s="102">
        <f t="shared" si="21"/>
        <v>2.4256814613569043E-5</v>
      </c>
      <c r="S100" s="85">
        <v>690</v>
      </c>
      <c r="T100" s="179">
        <v>8.7014429847581595E-17</v>
      </c>
      <c r="U100" s="179">
        <v>5.425272651242983E-17</v>
      </c>
      <c r="V100" s="298">
        <v>2.2239939966994581E-17</v>
      </c>
      <c r="Z100" s="284">
        <f t="shared" si="22"/>
        <v>42369</v>
      </c>
      <c r="AA100" s="266">
        <v>8.4456458029789894E-4</v>
      </c>
      <c r="AB100" s="266">
        <v>0.37399885256783927</v>
      </c>
    </row>
    <row r="101" spans="7:28" ht="15" x14ac:dyDescent="0.3">
      <c r="G101" s="33">
        <v>73</v>
      </c>
      <c r="H101" s="95">
        <f t="shared" si="13"/>
        <v>6832.7225118604993</v>
      </c>
      <c r="I101" s="95">
        <f t="shared" si="14"/>
        <v>434.72251186049925</v>
      </c>
      <c r="J101" s="84">
        <f t="shared" si="15"/>
        <v>7.6875043268583783</v>
      </c>
      <c r="K101" s="84">
        <f t="shared" si="16"/>
        <v>1.2363123642238623</v>
      </c>
      <c r="L101" s="84">
        <f t="shared" si="17"/>
        <v>1.1987911369674626</v>
      </c>
      <c r="M101" s="84">
        <f t="shared" si="18"/>
        <v>1093.7450518307921</v>
      </c>
      <c r="N101" s="84">
        <f t="shared" si="19"/>
        <v>15.533773844196958</v>
      </c>
      <c r="O101" s="49">
        <f t="shared" si="12"/>
        <v>2.2374574344626273E-12</v>
      </c>
      <c r="P101" s="91">
        <f t="shared" si="20"/>
        <v>1.4545150310215625E-6</v>
      </c>
      <c r="Q101" s="102">
        <f t="shared" si="21"/>
        <v>2.2594107544874076E-5</v>
      </c>
      <c r="S101" s="85">
        <v>700</v>
      </c>
      <c r="T101" s="179">
        <v>7.6934692939291585E-17</v>
      </c>
      <c r="U101" s="179">
        <v>4.8018939542394455E-17</v>
      </c>
      <c r="V101" s="298">
        <v>1.9768470316023561E-17</v>
      </c>
    </row>
    <row r="102" spans="7:28" ht="15" x14ac:dyDescent="0.3">
      <c r="G102" s="33">
        <v>74</v>
      </c>
      <c r="H102" s="95">
        <f t="shared" si="13"/>
        <v>6837.2152561107687</v>
      </c>
      <c r="I102" s="95">
        <f t="shared" si="14"/>
        <v>439.21525611076868</v>
      </c>
      <c r="J102" s="84">
        <f t="shared" si="15"/>
        <v>7.6825162625276358</v>
      </c>
      <c r="K102" s="84">
        <f t="shared" si="16"/>
        <v>1.2535573296728391</v>
      </c>
      <c r="L102" s="84">
        <f t="shared" si="17"/>
        <v>1.2158168143654171</v>
      </c>
      <c r="M102" s="84">
        <f t="shared" si="18"/>
        <v>1109.2788256749891</v>
      </c>
      <c r="N102" s="84">
        <f t="shared" si="19"/>
        <v>15.554267103070288</v>
      </c>
      <c r="O102" s="49">
        <f t="shared" si="12"/>
        <v>2.0716529497094084E-12</v>
      </c>
      <c r="P102" s="91">
        <f t="shared" si="20"/>
        <v>1.344982595156777E-6</v>
      </c>
      <c r="Q102" s="102">
        <f t="shared" si="21"/>
        <v>2.092021853404916E-5</v>
      </c>
      <c r="S102" s="85">
        <v>710</v>
      </c>
      <c r="T102" s="179">
        <v>6.8196443453821979E-17</v>
      </c>
      <c r="U102" s="179">
        <v>4.2624994351059344E-17</v>
      </c>
      <c r="V102" s="298">
        <v>1.7644821549513241E-17</v>
      </c>
    </row>
    <row r="103" spans="7:28" ht="15" x14ac:dyDescent="0.3">
      <c r="G103" s="33">
        <v>75</v>
      </c>
      <c r="H103" s="95">
        <f t="shared" si="13"/>
        <v>6841.7364986935436</v>
      </c>
      <c r="I103" s="95">
        <f t="shared" si="14"/>
        <v>443.73649869354358</v>
      </c>
      <c r="J103" s="84">
        <f t="shared" si="15"/>
        <v>7.6774999062442859</v>
      </c>
      <c r="K103" s="84">
        <f t="shared" si="16"/>
        <v>1.2708136667611942</v>
      </c>
      <c r="L103" s="84">
        <f t="shared" si="17"/>
        <v>1.2328649532474847</v>
      </c>
      <c r="M103" s="84">
        <f t="shared" si="18"/>
        <v>1124.8330927780594</v>
      </c>
      <c r="N103" s="84">
        <f t="shared" si="19"/>
        <v>15.574900673126194</v>
      </c>
      <c r="O103" s="49">
        <f t="shared" si="12"/>
        <v>1.9270127605321146E-12</v>
      </c>
      <c r="P103" s="91">
        <f t="shared" si="20"/>
        <v>1.2494443436911764E-6</v>
      </c>
      <c r="Q103" s="102">
        <f t="shared" si="21"/>
        <v>1.9459971549589421E-5</v>
      </c>
      <c r="S103" s="85">
        <v>720</v>
      </c>
      <c r="T103" s="179">
        <v>6.0524863516392002E-17</v>
      </c>
      <c r="U103" s="179">
        <v>3.7906634765307981E-17</v>
      </c>
      <c r="V103" s="298">
        <v>1.5812427772289832E-17</v>
      </c>
    </row>
    <row r="104" spans="7:28" ht="15" x14ac:dyDescent="0.3">
      <c r="G104" s="33">
        <v>76</v>
      </c>
      <c r="H104" s="95">
        <f t="shared" si="13"/>
        <v>6846.2849610303792</v>
      </c>
      <c r="I104" s="95">
        <f t="shared" si="14"/>
        <v>448.28496103037924</v>
      </c>
      <c r="J104" s="84">
        <f t="shared" si="15"/>
        <v>7.6724567320501142</v>
      </c>
      <c r="K104" s="84">
        <f t="shared" si="16"/>
        <v>1.2880814457814629</v>
      </c>
      <c r="L104" s="84">
        <f t="shared" si="17"/>
        <v>1.2499357074006934</v>
      </c>
      <c r="M104" s="84">
        <f t="shared" si="18"/>
        <v>1140.4079934511856</v>
      </c>
      <c r="N104" s="84">
        <f t="shared" si="19"/>
        <v>15.595668953473705</v>
      </c>
      <c r="O104" s="49">
        <f t="shared" si="12"/>
        <v>1.7861957036715473E-12</v>
      </c>
      <c r="P104" s="91">
        <f t="shared" si="20"/>
        <v>1.1566197969182901E-6</v>
      </c>
      <c r="Q104" s="102">
        <f t="shared" si="21"/>
        <v>1.8038259457771639E-5</v>
      </c>
      <c r="S104" s="85">
        <v>730</v>
      </c>
      <c r="T104" s="179">
        <v>5.383114630256001E-17</v>
      </c>
      <c r="U104" s="179">
        <v>3.3800510605325707E-17</v>
      </c>
      <c r="V104" s="298">
        <v>1.423362945304476E-17</v>
      </c>
    </row>
    <row r="105" spans="7:28" ht="15" x14ac:dyDescent="0.3">
      <c r="G105" s="33">
        <v>77</v>
      </c>
      <c r="H105" s="95">
        <f t="shared" si="13"/>
        <v>6850.8593515197726</v>
      </c>
      <c r="I105" s="95">
        <f t="shared" si="14"/>
        <v>452.85935151977264</v>
      </c>
      <c r="J105" s="84">
        <f t="shared" si="15"/>
        <v>7.6673882247477803</v>
      </c>
      <c r="K105" s="84">
        <f t="shared" si="16"/>
        <v>1.3053607337837874</v>
      </c>
      <c r="L105" s="84">
        <f t="shared" si="17"/>
        <v>1.2670292244732582</v>
      </c>
      <c r="M105" s="84">
        <f t="shared" si="18"/>
        <v>1156.0036624046593</v>
      </c>
      <c r="N105" s="84">
        <f t="shared" si="19"/>
        <v>15.616566270317435</v>
      </c>
      <c r="O105" s="49">
        <f t="shared" si="12"/>
        <v>1.6587122466495203E-12</v>
      </c>
      <c r="P105" s="91">
        <f t="shared" si="20"/>
        <v>1.0726514975576599E-6</v>
      </c>
      <c r="Q105" s="102">
        <f t="shared" si="21"/>
        <v>1.6751133196564434E-5</v>
      </c>
      <c r="S105" s="85">
        <v>740</v>
      </c>
      <c r="T105" s="179">
        <v>4.7972561185446804E-17</v>
      </c>
      <c r="U105" s="179">
        <v>3.0212308784014104E-17</v>
      </c>
      <c r="V105" s="298">
        <v>1.2862054303760484E-17</v>
      </c>
    </row>
    <row r="106" spans="7:28" ht="15" x14ac:dyDescent="0.3">
      <c r="G106" s="33">
        <v>78</v>
      </c>
      <c r="H106" s="95">
        <f t="shared" si="13"/>
        <v>6855.4583658030724</v>
      </c>
      <c r="I106" s="95">
        <f t="shared" si="14"/>
        <v>457.45836580307241</v>
      </c>
      <c r="J106" s="84">
        <f t="shared" si="15"/>
        <v>7.6622958795180267</v>
      </c>
      <c r="K106" s="84">
        <f t="shared" si="16"/>
        <v>1.3226515945433703</v>
      </c>
      <c r="L106" s="84">
        <f t="shared" si="17"/>
        <v>1.2841456458946718</v>
      </c>
      <c r="M106" s="84">
        <f t="shared" si="18"/>
        <v>1171.6202286749767</v>
      </c>
      <c r="N106" s="84">
        <f t="shared" si="19"/>
        <v>15.637586877802732</v>
      </c>
      <c r="O106" s="49">
        <f t="shared" si="12"/>
        <v>1.5390671545693089E-12</v>
      </c>
      <c r="P106" s="91">
        <f t="shared" si="20"/>
        <v>9.9395813288864862E-7</v>
      </c>
      <c r="Q106" s="102">
        <f t="shared" si="21"/>
        <v>1.5543106655944835E-5</v>
      </c>
      <c r="S106" s="85">
        <v>750</v>
      </c>
      <c r="T106" s="179">
        <v>4.2840874532790768E-17</v>
      </c>
      <c r="U106" s="179">
        <v>2.7071481486157376E-17</v>
      </c>
      <c r="V106" s="298">
        <v>1.1664427895812029E-17</v>
      </c>
    </row>
    <row r="107" spans="7:28" ht="15" x14ac:dyDescent="0.3">
      <c r="G107" s="33">
        <v>79</v>
      </c>
      <c r="H107" s="95">
        <f t="shared" si="13"/>
        <v>6860.0806870393753</v>
      </c>
      <c r="I107" s="95">
        <f t="shared" si="14"/>
        <v>462.08068703937533</v>
      </c>
      <c r="J107" s="84">
        <f t="shared" si="15"/>
        <v>7.657181201530963</v>
      </c>
      <c r="K107" s="84">
        <f t="shared" si="16"/>
        <v>1.3399540885286509</v>
      </c>
      <c r="L107" s="84">
        <f t="shared" si="17"/>
        <v>1.3012851067967253</v>
      </c>
      <c r="M107" s="84">
        <f t="shared" si="18"/>
        <v>1187.2578155527794</v>
      </c>
      <c r="N107" s="84">
        <f t="shared" si="19"/>
        <v>15.658724958880157</v>
      </c>
      <c r="O107" s="49">
        <f t="shared" si="12"/>
        <v>1.4274403146108856E-12</v>
      </c>
      <c r="P107" s="91">
        <f t="shared" si="20"/>
        <v>9.2063714263380349E-7</v>
      </c>
      <c r="Q107" s="102">
        <f t="shared" si="21"/>
        <v>1.441600380343205E-5</v>
      </c>
      <c r="S107" s="85">
        <v>760</v>
      </c>
      <c r="T107" s="179">
        <v>3.83429228991278E-17</v>
      </c>
      <c r="U107" s="179">
        <v>2.4324048533021224E-17</v>
      </c>
      <c r="V107" s="298">
        <v>1.0624767267123228E-17</v>
      </c>
    </row>
    <row r="108" spans="7:28" ht="15" x14ac:dyDescent="0.3">
      <c r="G108" s="33">
        <v>80</v>
      </c>
      <c r="H108" s="95">
        <f t="shared" si="13"/>
        <v>6864.7249861895107</v>
      </c>
      <c r="I108" s="95">
        <f t="shared" si="14"/>
        <v>466.72498618951067</v>
      </c>
      <c r="J108" s="84">
        <f t="shared" si="15"/>
        <v>7.6520457055513944</v>
      </c>
      <c r="K108" s="84">
        <f t="shared" si="16"/>
        <v>1.3572682728701804</v>
      </c>
      <c r="L108" s="84">
        <f t="shared" si="17"/>
        <v>1.3184477359354771</v>
      </c>
      <c r="M108" s="84">
        <f t="shared" si="18"/>
        <v>1202.9165405116596</v>
      </c>
      <c r="N108" s="84">
        <f t="shared" si="19"/>
        <v>15.679974626178591</v>
      </c>
      <c r="O108" s="49">
        <f t="shared" si="12"/>
        <v>1.3258680599617904E-12</v>
      </c>
      <c r="P108" s="91">
        <f t="shared" si="20"/>
        <v>8.5398079605530331E-7</v>
      </c>
      <c r="Q108" s="102">
        <f t="shared" si="21"/>
        <v>1.339039721339095E-5</v>
      </c>
      <c r="S108" s="85">
        <v>770</v>
      </c>
      <c r="T108" s="179">
        <v>3.4390191905006074E-17</v>
      </c>
      <c r="U108" s="179">
        <v>2.1913191563463889E-17</v>
      </c>
      <c r="V108" s="298">
        <v>9.7175107457780887E-18</v>
      </c>
    </row>
    <row r="109" spans="7:28" ht="15" x14ac:dyDescent="0.3">
      <c r="G109" s="33">
        <v>81</v>
      </c>
      <c r="H109" s="95">
        <f t="shared" si="13"/>
        <v>6869.389922309183</v>
      </c>
      <c r="I109" s="95">
        <f t="shared" si="14"/>
        <v>471.38992230918302</v>
      </c>
      <c r="J109" s="84">
        <f t="shared" si="15"/>
        <v>7.6468909155382772</v>
      </c>
      <c r="K109" s="84">
        <f t="shared" si="16"/>
        <v>1.3745942013301666</v>
      </c>
      <c r="L109" s="84">
        <f t="shared" si="17"/>
        <v>1.3356336556141755</v>
      </c>
      <c r="M109" s="84">
        <f t="shared" si="18"/>
        <v>1218.5965151378382</v>
      </c>
      <c r="N109" s="84">
        <f t="shared" si="19"/>
        <v>15.701329923074354</v>
      </c>
      <c r="O109" s="49">
        <f t="shared" si="12"/>
        <v>1.2285567320117163E-12</v>
      </c>
      <c r="P109" s="91">
        <f t="shared" si="20"/>
        <v>7.9023760221122958E-7</v>
      </c>
      <c r="Q109" s="102">
        <f t="shared" si="21"/>
        <v>1.2407781309937707E-5</v>
      </c>
      <c r="S109" s="85">
        <v>780</v>
      </c>
      <c r="T109" s="179">
        <v>3.0918523791996193E-17</v>
      </c>
      <c r="U109" s="179">
        <v>1.9792722215263269E-17</v>
      </c>
      <c r="V109" s="298">
        <v>8.9146349589660813E-18</v>
      </c>
    </row>
    <row r="110" spans="7:28" ht="15" x14ac:dyDescent="0.3">
      <c r="G110" s="33">
        <v>82</v>
      </c>
      <c r="H110" s="95">
        <f t="shared" si="13"/>
        <v>6874.0741428514002</v>
      </c>
      <c r="I110" s="95">
        <f t="shared" si="14"/>
        <v>476.07414285140021</v>
      </c>
      <c r="J110" s="84">
        <f t="shared" si="15"/>
        <v>7.641718364238284</v>
      </c>
      <c r="K110" s="84">
        <f t="shared" si="16"/>
        <v>1.3919319242728723</v>
      </c>
      <c r="L110" s="84">
        <f t="shared" si="17"/>
        <v>1.3528429816073553</v>
      </c>
      <c r="M110" s="84">
        <f t="shared" si="18"/>
        <v>1234.2978450609126</v>
      </c>
      <c r="N110" s="84">
        <f t="shared" si="19"/>
        <v>15.722784824639575</v>
      </c>
      <c r="O110" s="49">
        <f t="shared" si="12"/>
        <v>1.1419923307519337E-12</v>
      </c>
      <c r="P110" s="91">
        <f t="shared" si="20"/>
        <v>7.335638613961618E-7</v>
      </c>
      <c r="Q110" s="102">
        <f t="shared" si="21"/>
        <v>1.1533666747863581E-5</v>
      </c>
      <c r="S110" s="85">
        <v>790</v>
      </c>
      <c r="T110" s="179">
        <v>2.7864322296049186E-17</v>
      </c>
      <c r="U110" s="179">
        <v>1.7928993218049206E-17</v>
      </c>
      <c r="V110" s="298">
        <v>8.2113314022145521E-18</v>
      </c>
    </row>
    <row r="111" spans="7:28" ht="15" x14ac:dyDescent="0.3">
      <c r="G111" s="33">
        <v>83</v>
      </c>
      <c r="H111" s="95">
        <f t="shared" si="13"/>
        <v>6878.7762839782163</v>
      </c>
      <c r="I111" s="95">
        <f t="shared" si="14"/>
        <v>480.77628397821627</v>
      </c>
      <c r="J111" s="84">
        <f t="shared" si="15"/>
        <v>7.636529592773531</v>
      </c>
      <c r="K111" s="84">
        <f t="shared" si="16"/>
        <v>1.4092814886356888</v>
      </c>
      <c r="L111" s="84">
        <f t="shared" si="17"/>
        <v>1.3700758230859749</v>
      </c>
      <c r="M111" s="84">
        <f t="shared" si="18"/>
        <v>1250.0206298855521</v>
      </c>
      <c r="N111" s="84">
        <f t="shared" si="19"/>
        <v>15.744333238797026</v>
      </c>
      <c r="O111" s="49">
        <f t="shared" si="12"/>
        <v>1.0573254245514842E-12</v>
      </c>
      <c r="P111" s="91">
        <f t="shared" si="20"/>
        <v>6.7825567887203088E-7</v>
      </c>
      <c r="Q111" s="102">
        <f t="shared" si="21"/>
        <v>1.0678683429267758E-5</v>
      </c>
      <c r="S111" s="85">
        <v>800</v>
      </c>
      <c r="T111" s="179">
        <v>2.5163698708126257E-17</v>
      </c>
      <c r="U111" s="179">
        <v>1.6281825482778647E-17</v>
      </c>
      <c r="V111" s="298">
        <v>7.5906554125528121E-18</v>
      </c>
    </row>
    <row r="112" spans="7:28" ht="15" x14ac:dyDescent="0.3">
      <c r="G112" s="33">
        <v>84</v>
      </c>
      <c r="H112" s="95">
        <f t="shared" si="13"/>
        <v>6883.4949708818949</v>
      </c>
      <c r="I112" s="95">
        <f t="shared" si="14"/>
        <v>485.49497088189491</v>
      </c>
      <c r="J112" s="84">
        <f t="shared" si="15"/>
        <v>7.6313261502235106</v>
      </c>
      <c r="K112" s="84">
        <f t="shared" si="16"/>
        <v>1.4266429379010708</v>
      </c>
      <c r="L112" s="84">
        <f t="shared" si="17"/>
        <v>1.3873322825438155</v>
      </c>
      <c r="M112" s="84">
        <f t="shared" si="18"/>
        <v>1265.7649631243492</v>
      </c>
      <c r="N112" s="84">
        <f t="shared" si="19"/>
        <v>15.765969007459034</v>
      </c>
      <c r="O112" s="49">
        <f t="shared" si="12"/>
        <v>9.8367116864570886E-13</v>
      </c>
      <c r="P112" s="91">
        <f t="shared" si="20"/>
        <v>6.3014813832170791E-7</v>
      </c>
      <c r="Q112" s="102">
        <f t="shared" si="21"/>
        <v>9.9348960188880549E-6</v>
      </c>
      <c r="S112" s="85">
        <v>810</v>
      </c>
      <c r="T112" s="179">
        <v>2.2787015660014775E-17</v>
      </c>
      <c r="U112" s="179">
        <v>1.4829318464605968E-17</v>
      </c>
      <c r="V112" s="298">
        <v>7.0387006261156366E-18</v>
      </c>
    </row>
    <row r="113" spans="7:22" ht="15" x14ac:dyDescent="0.3">
      <c r="G113" s="33">
        <v>85</v>
      </c>
      <c r="H113" s="95">
        <f t="shared" si="13"/>
        <v>6888.2288181155382</v>
      </c>
      <c r="I113" s="95">
        <f t="shared" si="14"/>
        <v>490.22881811553816</v>
      </c>
      <c r="J113" s="84">
        <f t="shared" si="15"/>
        <v>7.6261095932012495</v>
      </c>
      <c r="K113" s="84">
        <f t="shared" si="16"/>
        <v>1.4440163120692779</v>
      </c>
      <c r="L113" s="84">
        <f t="shared" si="17"/>
        <v>1.4046124557251334</v>
      </c>
      <c r="M113" s="84">
        <f t="shared" si="18"/>
        <v>1281.5309321318082</v>
      </c>
      <c r="N113" s="84">
        <f t="shared" si="19"/>
        <v>15.787685907728473</v>
      </c>
      <c r="O113" s="49">
        <f t="shared" si="12"/>
        <v>9.1032870676673775E-13</v>
      </c>
      <c r="P113" s="91">
        <f t="shared" si="20"/>
        <v>5.8236733532393739E-7</v>
      </c>
      <c r="Q113" s="102">
        <f t="shared" si="21"/>
        <v>9.1942325730151088E-6</v>
      </c>
      <c r="S113" s="85">
        <v>820</v>
      </c>
      <c r="T113" s="179">
        <v>2.0685244069080847E-17</v>
      </c>
      <c r="U113" s="179">
        <v>1.3543157801525135E-17</v>
      </c>
      <c r="V113" s="298">
        <v>6.5471776879831081E-18</v>
      </c>
    </row>
    <row r="114" spans="7:22" ht="15" x14ac:dyDescent="0.3">
      <c r="G114" s="33">
        <v>86</v>
      </c>
      <c r="H114" s="95">
        <f t="shared" si="13"/>
        <v>6892.9764299332355</v>
      </c>
      <c r="I114" s="95">
        <f t="shared" si="14"/>
        <v>494.97642993323552</v>
      </c>
      <c r="J114" s="84">
        <f t="shared" si="15"/>
        <v>7.6208814854237623</v>
      </c>
      <c r="K114" s="84">
        <f t="shared" si="16"/>
        <v>1.461401647631944</v>
      </c>
      <c r="L114" s="84">
        <f t="shared" si="17"/>
        <v>1.4219164315536239</v>
      </c>
      <c r="M114" s="84">
        <f t="shared" si="18"/>
        <v>1297.3186180395367</v>
      </c>
      <c r="N114" s="84">
        <f t="shared" si="19"/>
        <v>15.809477653203203</v>
      </c>
      <c r="O114" s="49">
        <f t="shared" si="12"/>
        <v>8.4760206177462998E-13</v>
      </c>
      <c r="P114" s="91">
        <f t="shared" si="20"/>
        <v>5.4149581599271148E-7</v>
      </c>
      <c r="Q114" s="102">
        <f t="shared" si="21"/>
        <v>8.5607660022398056E-6</v>
      </c>
      <c r="S114" s="85">
        <v>830</v>
      </c>
      <c r="T114" s="179">
        <v>1.8823039012101616E-17</v>
      </c>
      <c r="U114" s="179">
        <v>1.2401974767363408E-17</v>
      </c>
      <c r="V114" s="298">
        <v>6.1083738414462467E-18</v>
      </c>
    </row>
    <row r="115" spans="7:22" ht="15" x14ac:dyDescent="0.3">
      <c r="G115" s="33">
        <v>87</v>
      </c>
      <c r="H115" s="95">
        <f t="shared" si="13"/>
        <v>6897.736400639782</v>
      </c>
      <c r="I115" s="95">
        <f t="shared" si="14"/>
        <v>499.736400639782</v>
      </c>
      <c r="J115" s="84">
        <f t="shared" si="15"/>
        <v>7.6156433972768367</v>
      </c>
      <c r="K115" s="84">
        <f t="shared" si="16"/>
        <v>1.4787989775465478</v>
      </c>
      <c r="L115" s="84">
        <f t="shared" si="17"/>
        <v>1.4392442920628177</v>
      </c>
      <c r="M115" s="84">
        <f t="shared" si="18"/>
        <v>1313.1280956927399</v>
      </c>
      <c r="N115" s="84">
        <f t="shared" si="19"/>
        <v>15.83133789528938</v>
      </c>
      <c r="O115" s="49">
        <f t="shared" si="12"/>
        <v>7.8471212802533151E-13</v>
      </c>
      <c r="P115" s="91">
        <f t="shared" si="20"/>
        <v>5.0062928423721332E-7</v>
      </c>
      <c r="Q115" s="102">
        <f t="shared" si="21"/>
        <v>7.9256313590361928E-6</v>
      </c>
      <c r="S115" s="85">
        <v>840</v>
      </c>
      <c r="T115" s="179">
        <v>1.7175786516463621E-17</v>
      </c>
      <c r="U115" s="179">
        <v>1.1389391362768993E-17</v>
      </c>
      <c r="V115" s="298">
        <v>5.7140954793488111E-18</v>
      </c>
    </row>
    <row r="116" spans="7:22" ht="15" x14ac:dyDescent="0.3">
      <c r="G116" s="33">
        <v>88</v>
      </c>
      <c r="H116" s="95">
        <f t="shared" si="13"/>
        <v>6902.507314949994</v>
      </c>
      <c r="I116" s="95">
        <f t="shared" si="14"/>
        <v>504.507314949994</v>
      </c>
      <c r="J116" s="84">
        <f t="shared" si="15"/>
        <v>7.6103969053742064</v>
      </c>
      <c r="K116" s="84">
        <f t="shared" si="16"/>
        <v>1.4962083312117507</v>
      </c>
      <c r="L116" s="84">
        <f t="shared" si="17"/>
        <v>1.4565961123279176</v>
      </c>
      <c r="M116" s="84">
        <f t="shared" si="18"/>
        <v>1328.9594335880292</v>
      </c>
      <c r="N116" s="84">
        <f t="shared" si="19"/>
        <v>15.853260224613678</v>
      </c>
      <c r="O116" s="49">
        <f t="shared" si="12"/>
        <v>7.3072679306311861E-13</v>
      </c>
      <c r="P116" s="91">
        <f t="shared" si="20"/>
        <v>4.655457122249955E-7</v>
      </c>
      <c r="Q116" s="102">
        <f t="shared" si="21"/>
        <v>7.3804173223559669E-6</v>
      </c>
      <c r="S116" s="85">
        <v>850</v>
      </c>
      <c r="T116" s="179">
        <v>1.5712118263344812E-17</v>
      </c>
      <c r="U116" s="179">
        <v>1.0487516316075311E-17</v>
      </c>
      <c r="V116" s="298">
        <v>5.3595340972181458E-18</v>
      </c>
    </row>
    <row r="117" spans="7:22" ht="15" x14ac:dyDescent="0.3">
      <c r="G117" s="33">
        <v>89</v>
      </c>
      <c r="H117" s="95">
        <f t="shared" si="13"/>
        <v>6907.2877483576503</v>
      </c>
      <c r="I117" s="95">
        <f t="shared" si="14"/>
        <v>509.28774835765034</v>
      </c>
      <c r="J117" s="84">
        <f t="shared" si="15"/>
        <v>7.6051435921111938</v>
      </c>
      <c r="K117" s="84">
        <f t="shared" si="16"/>
        <v>1.5136297344436613</v>
      </c>
      <c r="L117" s="84">
        <f t="shared" si="17"/>
        <v>1.4739719603991788</v>
      </c>
      <c r="M117" s="84">
        <f t="shared" si="18"/>
        <v>1344.8126938126429</v>
      </c>
      <c r="N117" s="84">
        <f t="shared" si="19"/>
        <v>15.875238172498939</v>
      </c>
      <c r="O117" s="49">
        <f t="shared" si="12"/>
        <v>6.7716402035658449E-13</v>
      </c>
      <c r="P117" s="91">
        <f t="shared" si="20"/>
        <v>4.308254959251338E-7</v>
      </c>
      <c r="Q117" s="102">
        <f t="shared" si="21"/>
        <v>6.8394573585964705E-6</v>
      </c>
      <c r="S117" s="85">
        <v>860</v>
      </c>
      <c r="T117" s="179">
        <v>1.4407967071330086E-17</v>
      </c>
      <c r="U117" s="179">
        <v>9.6815167189182313E-18</v>
      </c>
      <c r="V117" s="298">
        <v>5.0388811905816012E-18</v>
      </c>
    </row>
    <row r="118" spans="7:22" ht="15" x14ac:dyDescent="0.3">
      <c r="G118" s="33">
        <v>90</v>
      </c>
      <c r="H118" s="95">
        <f t="shared" si="13"/>
        <v>6912.0762675140841</v>
      </c>
      <c r="I118" s="95">
        <f t="shared" si="14"/>
        <v>514.07626751408407</v>
      </c>
      <c r="J118" s="84">
        <f t="shared" si="15"/>
        <v>7.5998850452128526</v>
      </c>
      <c r="K118" s="84">
        <f t="shared" si="16"/>
        <v>1.5310632094530601</v>
      </c>
      <c r="L118" s="84">
        <f t="shared" si="17"/>
        <v>1.4913718972369123</v>
      </c>
      <c r="M118" s="84">
        <f t="shared" si="18"/>
        <v>1360.6879319851419</v>
      </c>
      <c r="N118" s="84">
        <f t="shared" si="19"/>
        <v>15.89726521247394</v>
      </c>
      <c r="O118" s="49">
        <f t="shared" si="12"/>
        <v>6.304969129817883E-13</v>
      </c>
      <c r="P118" s="91">
        <f t="shared" si="20"/>
        <v>4.0058040029541314E-7</v>
      </c>
      <c r="Q118" s="102">
        <f t="shared" si="21"/>
        <v>6.3681328624151572E-6</v>
      </c>
      <c r="S118" s="85">
        <v>870</v>
      </c>
      <c r="T118" s="179">
        <v>1.3248090292010469E-17</v>
      </c>
      <c r="U118" s="179">
        <v>8.9616405717298876E-18</v>
      </c>
      <c r="V118" s="298">
        <v>4.7477708063083178E-18</v>
      </c>
    </row>
    <row r="119" spans="7:22" ht="15" x14ac:dyDescent="0.3">
      <c r="G119" s="33">
        <v>91</v>
      </c>
      <c r="H119" s="95">
        <f t="shared" si="13"/>
        <v>6916.8714306164138</v>
      </c>
      <c r="I119" s="95">
        <f t="shared" si="14"/>
        <v>518.87143061641382</v>
      </c>
      <c r="J119" s="84">
        <f t="shared" si="15"/>
        <v>7.5946228572767156</v>
      </c>
      <c r="K119" s="84">
        <f t="shared" si="16"/>
        <v>1.5485087748235644</v>
      </c>
      <c r="L119" s="84">
        <f t="shared" si="17"/>
        <v>1.5087959766481382</v>
      </c>
      <c r="M119" s="84">
        <f t="shared" si="18"/>
        <v>1376.5851971976158</v>
      </c>
      <c r="N119" s="84">
        <f t="shared" si="19"/>
        <v>15.919334761879782</v>
      </c>
      <c r="O119" s="49">
        <f t="shared" si="12"/>
        <v>5.8498746891025238E-13</v>
      </c>
      <c r="P119" s="91">
        <f t="shared" si="20"/>
        <v>3.7115188648438934E-7</v>
      </c>
      <c r="Q119" s="102">
        <f t="shared" si="21"/>
        <v>5.9084911284481976E-6</v>
      </c>
      <c r="S119" s="85">
        <v>880</v>
      </c>
      <c r="T119" s="179">
        <v>1.2208979232968812E-17</v>
      </c>
      <c r="U119" s="179">
        <v>8.3148613298807251E-18</v>
      </c>
      <c r="V119" s="298">
        <v>4.4832986921619711E-18</v>
      </c>
    </row>
    <row r="120" spans="7:22" ht="15" x14ac:dyDescent="0.3">
      <c r="G120" s="33">
        <v>92</v>
      </c>
      <c r="H120" s="95">
        <f t="shared" si="13"/>
        <v>6921.6717878054224</v>
      </c>
      <c r="I120" s="95">
        <f t="shared" si="14"/>
        <v>523.67178780542235</v>
      </c>
      <c r="J120" s="84">
        <f t="shared" si="15"/>
        <v>7.5893586253102185</v>
      </c>
      <c r="K120" s="84">
        <f t="shared" si="16"/>
        <v>1.5659664454908029</v>
      </c>
      <c r="L120" s="84">
        <f t="shared" si="17"/>
        <v>1.5262442452250018</v>
      </c>
      <c r="M120" s="84">
        <f t="shared" si="18"/>
        <v>1392.5045319594956</v>
      </c>
      <c r="N120" s="84">
        <f t="shared" si="19"/>
        <v>15.941440183521991</v>
      </c>
      <c r="O120" s="49">
        <f t="shared" si="12"/>
        <v>5.4460502869067077E-13</v>
      </c>
      <c r="P120" s="91">
        <f t="shared" si="20"/>
        <v>3.4505194752452585E-7</v>
      </c>
      <c r="Q120" s="102">
        <f t="shared" si="21"/>
        <v>5.5006249816699973E-6</v>
      </c>
      <c r="S120" s="85">
        <v>890</v>
      </c>
      <c r="T120" s="179">
        <v>1.1282227476601851E-17</v>
      </c>
      <c r="U120" s="179">
        <v>7.7347691753460618E-18</v>
      </c>
      <c r="V120" s="298">
        <v>4.2411754932226424E-18</v>
      </c>
    </row>
    <row r="121" spans="7:22" ht="15" x14ac:dyDescent="0.3">
      <c r="G121" s="33">
        <v>93</v>
      </c>
      <c r="H121" s="95">
        <f t="shared" si="13"/>
        <v>6926.4758815730684</v>
      </c>
      <c r="I121" s="95">
        <f t="shared" si="14"/>
        <v>528.47588157306836</v>
      </c>
      <c r="J121" s="84">
        <f t="shared" si="15"/>
        <v>7.5840939502628553</v>
      </c>
      <c r="K121" s="84">
        <f t="shared" si="16"/>
        <v>1.5834362327225973</v>
      </c>
      <c r="L121" s="84">
        <f t="shared" si="17"/>
        <v>1.543716742285002</v>
      </c>
      <c r="M121" s="84">
        <f t="shared" si="18"/>
        <v>1408.4459721430176</v>
      </c>
      <c r="N121" s="84">
        <f t="shared" si="19"/>
        <v>15.963574787407197</v>
      </c>
      <c r="O121" s="49">
        <f t="shared" si="12"/>
        <v>5.0578339298336102E-13</v>
      </c>
      <c r="P121" s="91">
        <f t="shared" si="20"/>
        <v>3.2001081753194661E-7</v>
      </c>
      <c r="Q121" s="102">
        <f t="shared" si="21"/>
        <v>5.1085166184505481E-6</v>
      </c>
      <c r="S121" s="85">
        <v>900</v>
      </c>
      <c r="T121" s="179">
        <v>1.0454115770099791E-17</v>
      </c>
      <c r="U121" s="179">
        <v>7.2136346540518691E-18</v>
      </c>
      <c r="V121" s="298">
        <v>4.0193820599375991E-18</v>
      </c>
    </row>
    <row r="122" spans="7:22" ht="15" x14ac:dyDescent="0.3">
      <c r="G122" s="33">
        <v>94</v>
      </c>
      <c r="H122" s="95">
        <f t="shared" si="13"/>
        <v>6931.2822471795962</v>
      </c>
      <c r="I122" s="95">
        <f t="shared" si="14"/>
        <v>533.2822471795962</v>
      </c>
      <c r="J122" s="84">
        <f t="shared" si="15"/>
        <v>7.5788304365532024</v>
      </c>
      <c r="K122" s="84">
        <f t="shared" si="16"/>
        <v>1.6009181441001963</v>
      </c>
      <c r="L122" s="84">
        <f t="shared" si="17"/>
        <v>1.5612134998131184</v>
      </c>
      <c r="M122" s="84">
        <f t="shared" si="18"/>
        <v>1424.4095469304248</v>
      </c>
      <c r="N122" s="84">
        <f t="shared" si="19"/>
        <v>15.985731832510737</v>
      </c>
      <c r="O122" s="49">
        <f t="shared" si="12"/>
        <v>4.7084949348353341E-13</v>
      </c>
      <c r="P122" s="91">
        <f t="shared" si="20"/>
        <v>2.9749465950564136E-7</v>
      </c>
      <c r="Q122" s="102">
        <f t="shared" si="21"/>
        <v>4.7556698484612738E-6</v>
      </c>
      <c r="S122" s="85">
        <v>910</v>
      </c>
      <c r="T122" s="179">
        <v>9.7084716518512034E-18</v>
      </c>
      <c r="U122" s="179">
        <v>6.7422734029117743E-18</v>
      </c>
      <c r="V122" s="298">
        <v>3.8155907382814507E-18</v>
      </c>
    </row>
    <row r="123" spans="7:22" ht="15" x14ac:dyDescent="0.3">
      <c r="G123" s="33">
        <v>95</v>
      </c>
      <c r="H123" s="95">
        <f t="shared" si="13"/>
        <v>6936.0894130802144</v>
      </c>
      <c r="I123" s="95">
        <f t="shared" si="14"/>
        <v>538.0894130802144</v>
      </c>
      <c r="J123" s="84">
        <f t="shared" si="15"/>
        <v>7.5735696915908663</v>
      </c>
      <c r="K123" s="84">
        <f t="shared" si="16"/>
        <v>1.6184121835005534</v>
      </c>
      <c r="L123" s="84">
        <f t="shared" si="17"/>
        <v>1.578734542405883</v>
      </c>
      <c r="M123" s="84">
        <f t="shared" si="18"/>
        <v>1440.3952787629355</v>
      </c>
      <c r="N123" s="84">
        <f t="shared" si="19"/>
        <v>16.007904528674089</v>
      </c>
      <c r="O123" s="49">
        <f t="shared" si="12"/>
        <v>4.3772388265199687E-13</v>
      </c>
      <c r="P123" s="91">
        <f t="shared" si="20"/>
        <v>2.7618124319730858E-7</v>
      </c>
      <c r="Q123" s="102">
        <f t="shared" si="21"/>
        <v>4.4210829737130364E-6</v>
      </c>
      <c r="S123" s="85">
        <v>920</v>
      </c>
      <c r="T123" s="179">
        <v>9.037435495451189E-18</v>
      </c>
      <c r="U123" s="179">
        <v>6.3158206948887591E-18</v>
      </c>
      <c r="V123" s="298">
        <v>3.6277823787014648E-18</v>
      </c>
    </row>
    <row r="124" spans="7:22" ht="15" x14ac:dyDescent="0.3">
      <c r="G124" s="33">
        <v>96</v>
      </c>
      <c r="H124" s="95">
        <f t="shared" si="13"/>
        <v>6940.8959013612985</v>
      </c>
      <c r="I124" s="95">
        <f t="shared" si="14"/>
        <v>542.89590136129846</v>
      </c>
      <c r="J124" s="84">
        <f t="shared" si="15"/>
        <v>7.5683133252934711</v>
      </c>
      <c r="K124" s="84">
        <f t="shared" si="16"/>
        <v>1.6359183510797313</v>
      </c>
      <c r="L124" s="84">
        <f t="shared" si="17"/>
        <v>1.5962798872175223</v>
      </c>
      <c r="M124" s="84">
        <f t="shared" si="18"/>
        <v>1456.4031832916096</v>
      </c>
      <c r="N124" s="84">
        <f t="shared" si="19"/>
        <v>16.030086038455693</v>
      </c>
      <c r="O124" s="49">
        <f t="shared" ref="O124:O155" si="23">CHOOSE($I$18,LinearInterp($S$31:$S$131,$V$31:$V$131,I124),LinearInterp($S$31:$S$131,$U$31:$U$131,I124),LinearInterp($S$31:$S$131,$T$31:$T$131,I124))*1000</f>
        <v>4.0756489377491233E-13</v>
      </c>
      <c r="P124" s="91">
        <f t="shared" si="20"/>
        <v>2.5679564855639314E-7</v>
      </c>
      <c r="Q124" s="102">
        <f t="shared" si="21"/>
        <v>4.1164563406600122E-6</v>
      </c>
      <c r="S124" s="85">
        <v>930</v>
      </c>
      <c r="T124" s="179">
        <v>8.4346008832964809E-18</v>
      </c>
      <c r="U124" s="179">
        <v>5.9298667119581458E-18</v>
      </c>
      <c r="V124" s="298">
        <v>3.4535910280667832E-18</v>
      </c>
    </row>
    <row r="125" spans="7:22" ht="15" x14ac:dyDescent="0.3">
      <c r="G125" s="33">
        <v>97</v>
      </c>
      <c r="H125" s="95">
        <f t="shared" si="13"/>
        <v>6945.7002281860405</v>
      </c>
      <c r="I125" s="95">
        <f t="shared" si="14"/>
        <v>547.70022818604048</v>
      </c>
      <c r="J125" s="84">
        <f t="shared" si="15"/>
        <v>7.5630629495987955</v>
      </c>
      <c r="K125" s="84">
        <f t="shared" si="16"/>
        <v>1.6534366432573477</v>
      </c>
      <c r="L125" s="84">
        <f t="shared" si="17"/>
        <v>1.613849543908138</v>
      </c>
      <c r="M125" s="84">
        <f t="shared" si="18"/>
        <v>1472.4332693300653</v>
      </c>
      <c r="N125" s="84">
        <f t="shared" si="19"/>
        <v>16.052269479209372</v>
      </c>
      <c r="O125" s="49">
        <f t="shared" si="23"/>
        <v>3.7937275304352468E-13</v>
      </c>
      <c r="P125" s="91">
        <f t="shared" si="20"/>
        <v>2.3870100728952723E-7</v>
      </c>
      <c r="Q125" s="102">
        <f t="shared" si="21"/>
        <v>3.8316928939702115E-6</v>
      </c>
      <c r="S125" s="85">
        <v>940</v>
      </c>
      <c r="T125" s="179">
        <v>7.8877251669781017E-18</v>
      </c>
      <c r="U125" s="179">
        <v>5.5776594545520728E-18</v>
      </c>
      <c r="V125" s="298">
        <v>3.2915932845883464E-18</v>
      </c>
    </row>
    <row r="126" spans="7:22" ht="15" x14ac:dyDescent="0.3">
      <c r="G126" s="33">
        <v>98</v>
      </c>
      <c r="H126" s="95">
        <f t="shared" si="13"/>
        <v>6950.5009042495003</v>
      </c>
      <c r="I126" s="95">
        <f t="shared" si="14"/>
        <v>552.50090424950031</v>
      </c>
      <c r="J126" s="84">
        <f t="shared" si="15"/>
        <v>7.5578201779721699</v>
      </c>
      <c r="K126" s="84">
        <f t="shared" si="16"/>
        <v>1.6709670527022489</v>
      </c>
      <c r="L126" s="84">
        <f t="shared" si="17"/>
        <v>1.6314435145941575</v>
      </c>
      <c r="M126" s="84">
        <f t="shared" si="18"/>
        <v>1488.4855388092747</v>
      </c>
      <c r="N126" s="84">
        <f t="shared" si="19"/>
        <v>16.074447925079312</v>
      </c>
      <c r="O126" s="49">
        <f t="shared" si="23"/>
        <v>3.5335130546393654E-13</v>
      </c>
      <c r="P126" s="91">
        <f t="shared" si="20"/>
        <v>2.2202020255154211E-7</v>
      </c>
      <c r="Q126" s="102">
        <f t="shared" si="21"/>
        <v>3.5688521842303244E-6</v>
      </c>
      <c r="S126" s="85">
        <v>950</v>
      </c>
      <c r="T126" s="179">
        <v>7.3914253244919683E-18</v>
      </c>
      <c r="U126" s="179">
        <v>5.2563116501396899E-18</v>
      </c>
      <c r="V126" s="298">
        <v>3.1412125500552139E-18</v>
      </c>
    </row>
    <row r="127" spans="7:22" ht="15" x14ac:dyDescent="0.3">
      <c r="G127" s="33">
        <v>99</v>
      </c>
      <c r="H127" s="95">
        <f t="shared" si="13"/>
        <v>6955.2964352429508</v>
      </c>
      <c r="I127" s="95">
        <f t="shared" si="14"/>
        <v>557.29643524295079</v>
      </c>
      <c r="J127" s="84">
        <f t="shared" si="15"/>
        <v>7.5525866249092495</v>
      </c>
      <c r="K127" s="84">
        <f t="shared" si="16"/>
        <v>1.6885095683192777</v>
      </c>
      <c r="L127" s="84">
        <f t="shared" si="17"/>
        <v>1.6490617938009751</v>
      </c>
      <c r="M127" s="84">
        <f t="shared" si="18"/>
        <v>1504.559986734354</v>
      </c>
      <c r="N127" s="84">
        <f t="shared" si="19"/>
        <v>16.096614409136691</v>
      </c>
      <c r="O127" s="49">
        <f t="shared" si="23"/>
        <v>3.2933204542927069E-13</v>
      </c>
      <c r="P127" s="91">
        <f t="shared" si="20"/>
        <v>2.0664176704544319E-7</v>
      </c>
      <c r="Q127" s="102">
        <f t="shared" si="21"/>
        <v>3.3262328449531485E-6</v>
      </c>
      <c r="S127" s="85">
        <v>960</v>
      </c>
      <c r="T127" s="179">
        <v>6.9437130536376737E-18</v>
      </c>
      <c r="U127" s="179">
        <v>4.9640845714679171E-18</v>
      </c>
      <c r="V127" s="298">
        <v>3.0010828713365298E-18</v>
      </c>
    </row>
    <row r="128" spans="7:22" ht="15" x14ac:dyDescent="0.3">
      <c r="G128" s="33">
        <v>100</v>
      </c>
      <c r="H128" s="95">
        <f t="shared" si="13"/>
        <v>6960.0853223274362</v>
      </c>
      <c r="I128" s="95">
        <f t="shared" si="14"/>
        <v>562.08532232743619</v>
      </c>
      <c r="J128" s="84">
        <f t="shared" si="15"/>
        <v>7.5473639054342927</v>
      </c>
      <c r="K128" s="84">
        <f t="shared" si="16"/>
        <v>1.7060641752372434</v>
      </c>
      <c r="L128" s="84">
        <f t="shared" si="17"/>
        <v>1.666704368417935</v>
      </c>
      <c r="M128" s="84">
        <f t="shared" si="18"/>
        <v>1520.6566011434907</v>
      </c>
      <c r="N128" s="84">
        <f t="shared" si="19"/>
        <v>16.118761925566332</v>
      </c>
      <c r="O128" s="49">
        <f t="shared" si="23"/>
        <v>3.068570070851957E-13</v>
      </c>
      <c r="P128" s="91">
        <f t="shared" si="20"/>
        <v>1.9227344649678289E-7</v>
      </c>
      <c r="Q128" s="102">
        <f t="shared" si="21"/>
        <v>3.0992099086897591E-6</v>
      </c>
      <c r="S128" s="85">
        <v>970</v>
      </c>
      <c r="T128" s="179">
        <v>6.5352755192086851E-18</v>
      </c>
      <c r="U128" s="179">
        <v>4.6956585824873945E-18</v>
      </c>
      <c r="V128" s="298">
        <v>2.8696908437453801E-18</v>
      </c>
    </row>
    <row r="129" spans="7:22" ht="15" x14ac:dyDescent="0.3">
      <c r="G129" s="33">
        <v>101</v>
      </c>
      <c r="H129" s="95">
        <f t="shared" si="13"/>
        <v>6964.8660626164256</v>
      </c>
      <c r="I129" s="95">
        <f t="shared" si="14"/>
        <v>566.86606261642555</v>
      </c>
      <c r="J129" s="84">
        <f t="shared" si="15"/>
        <v>7.5421536345940838</v>
      </c>
      <c r="K129" s="84">
        <f t="shared" si="16"/>
        <v>1.7236308547980921</v>
      </c>
      <c r="L129" s="84">
        <f t="shared" si="17"/>
        <v>1.6843712176557106</v>
      </c>
      <c r="M129" s="84">
        <f t="shared" si="18"/>
        <v>1536.775363069057</v>
      </c>
      <c r="N129" s="84">
        <f t="shared" si="19"/>
        <v>16.140883431942711</v>
      </c>
      <c r="O129" s="49">
        <f t="shared" si="23"/>
        <v>2.8637576977848819E-13</v>
      </c>
      <c r="P129" s="91">
        <f t="shared" si="20"/>
        <v>1.7919244874038074E-7</v>
      </c>
      <c r="Q129" s="102">
        <f t="shared" si="21"/>
        <v>2.8923244270028549E-6</v>
      </c>
      <c r="S129" s="85">
        <v>980</v>
      </c>
      <c r="T129" s="179">
        <v>6.1636595124033705E-18</v>
      </c>
      <c r="U129" s="179">
        <v>4.4495787741857856E-18</v>
      </c>
      <c r="V129" s="298">
        <v>2.7465977458505154E-18</v>
      </c>
    </row>
    <row r="130" spans="7:22" ht="15" x14ac:dyDescent="0.3">
      <c r="G130" s="33">
        <v>102</v>
      </c>
      <c r="H130" s="95">
        <f t="shared" si="13"/>
        <v>6969.6371496674492</v>
      </c>
      <c r="I130" s="95">
        <f t="shared" si="14"/>
        <v>571.63714966744919</v>
      </c>
      <c r="J130" s="84">
        <f t="shared" si="15"/>
        <v>7.5369574269476249</v>
      </c>
      <c r="K130" s="84">
        <f t="shared" si="16"/>
        <v>1.7412095845473279</v>
      </c>
      <c r="L130" s="84">
        <f t="shared" si="17"/>
        <v>1.7020623130061756</v>
      </c>
      <c r="M130" s="84">
        <f t="shared" si="18"/>
        <v>1552.9162465009997</v>
      </c>
      <c r="N130" s="84">
        <f t="shared" si="19"/>
        <v>16.162971851533939</v>
      </c>
      <c r="O130" s="49">
        <f t="shared" si="23"/>
        <v>2.6694973401764872E-13</v>
      </c>
      <c r="P130" s="91">
        <f t="shared" si="20"/>
        <v>1.6680701159723831E-7</v>
      </c>
      <c r="Q130" s="102">
        <f t="shared" si="21"/>
        <v>2.696097033084658E-6</v>
      </c>
      <c r="S130" s="85">
        <v>990</v>
      </c>
      <c r="T130" s="179">
        <v>5.8234586156184657E-18</v>
      </c>
      <c r="U130" s="179">
        <v>4.2224353285384125E-18</v>
      </c>
      <c r="V130" s="298">
        <v>2.6303323019810374E-18</v>
      </c>
    </row>
    <row r="131" spans="7:22" ht="15" x14ac:dyDescent="0.3">
      <c r="G131" s="33">
        <v>103</v>
      </c>
      <c r="H131" s="95">
        <f t="shared" si="13"/>
        <v>6974.3970739825827</v>
      </c>
      <c r="I131" s="95">
        <f t="shared" si="14"/>
        <v>576.3970739825827</v>
      </c>
      <c r="J131" s="84">
        <f t="shared" si="15"/>
        <v>7.5317768960517535</v>
      </c>
      <c r="K131" s="84">
        <f t="shared" si="16"/>
        <v>1.7588003382256714</v>
      </c>
      <c r="L131" s="84">
        <f t="shared" si="17"/>
        <v>1.719777618204805</v>
      </c>
      <c r="M131" s="84">
        <f t="shared" si="18"/>
        <v>1569.0792183525336</v>
      </c>
      <c r="N131" s="84">
        <f t="shared" si="19"/>
        <v>16.185020075668035</v>
      </c>
      <c r="O131" s="49">
        <f t="shared" si="23"/>
        <v>2.4950537717525764E-13</v>
      </c>
      <c r="P131" s="91">
        <f t="shared" si="20"/>
        <v>1.556924270655143E-7</v>
      </c>
      <c r="Q131" s="102">
        <f t="shared" si="21"/>
        <v>2.5198850576848301E-6</v>
      </c>
      <c r="S131" s="85">
        <v>1000</v>
      </c>
      <c r="T131" s="179">
        <v>5.5122547134511125E-18</v>
      </c>
      <c r="U131" s="179">
        <v>4.0135571547736816E-18</v>
      </c>
      <c r="V131" s="298">
        <v>2.5218562130314776E-18</v>
      </c>
    </row>
    <row r="132" spans="7:22" ht="13.5" thickBot="1" x14ac:dyDescent="0.25">
      <c r="G132" s="33">
        <v>104</v>
      </c>
      <c r="H132" s="95">
        <f t="shared" si="13"/>
        <v>6979.1443235176212</v>
      </c>
      <c r="I132" s="95">
        <f t="shared" si="14"/>
        <v>581.14432351762116</v>
      </c>
      <c r="J132" s="84">
        <f t="shared" si="15"/>
        <v>7.5266136539428388</v>
      </c>
      <c r="K132" s="84">
        <f t="shared" si="16"/>
        <v>1.776403085761967</v>
      </c>
      <c r="L132" s="84">
        <f t="shared" si="17"/>
        <v>1.7375170891956675</v>
      </c>
      <c r="M132" s="84">
        <f t="shared" si="18"/>
        <v>1585.2642384282017</v>
      </c>
      <c r="N132" s="84">
        <f t="shared" si="19"/>
        <v>16.207020966231994</v>
      </c>
      <c r="O132" s="49">
        <f t="shared" si="23"/>
        <v>2.327097745808191E-13</v>
      </c>
      <c r="P132" s="91">
        <f t="shared" si="20"/>
        <v>1.450128735718048E-7</v>
      </c>
      <c r="Q132" s="102">
        <f t="shared" si="21"/>
        <v>2.3502266823517897E-6</v>
      </c>
      <c r="S132" s="153">
        <v>1000000000</v>
      </c>
      <c r="T132" s="180">
        <v>0</v>
      </c>
      <c r="U132" s="180">
        <v>0</v>
      </c>
      <c r="V132" s="299">
        <v>0</v>
      </c>
    </row>
    <row r="133" spans="7:22" x14ac:dyDescent="0.2">
      <c r="G133" s="33">
        <v>105</v>
      </c>
      <c r="H133" s="95">
        <f t="shared" si="13"/>
        <v>6983.8773841998</v>
      </c>
      <c r="I133" s="95">
        <f t="shared" si="14"/>
        <v>585.87738419979996</v>
      </c>
      <c r="J133" s="84">
        <f t="shared" si="15"/>
        <v>7.5214693106147079</v>
      </c>
      <c r="K133" s="84">
        <f t="shared" si="16"/>
        <v>1.7940177932674359</v>
      </c>
      <c r="L133" s="84">
        <f t="shared" si="17"/>
        <v>1.7552806740991544</v>
      </c>
      <c r="M133" s="84">
        <f t="shared" si="18"/>
        <v>1601.4712593944337</v>
      </c>
      <c r="N133" s="84">
        <f t="shared" si="19"/>
        <v>16.228967358158798</v>
      </c>
      <c r="O133" s="49">
        <f t="shared" si="23"/>
        <v>2.1785506769882689E-13</v>
      </c>
      <c r="P133" s="91">
        <f t="shared" si="20"/>
        <v>1.3557066540643359E-7</v>
      </c>
      <c r="Q133" s="102">
        <f t="shared" si="21"/>
        <v>2.2001719036048789E-6</v>
      </c>
      <c r="S133" s="61"/>
    </row>
    <row r="134" spans="7:22" x14ac:dyDescent="0.2">
      <c r="G134" s="33">
        <v>106</v>
      </c>
      <c r="H134" s="95">
        <f t="shared" si="13"/>
        <v>6988.5947404538792</v>
      </c>
      <c r="I134" s="95">
        <f t="shared" si="14"/>
        <v>590.59474045387924</v>
      </c>
      <c r="J134" s="84">
        <f t="shared" si="15"/>
        <v>7.5163454734929749</v>
      </c>
      <c r="K134" s="84">
        <f t="shared" si="16"/>
        <v>1.811644423031217</v>
      </c>
      <c r="L134" s="84">
        <f t="shared" si="17"/>
        <v>1.7730683131824392</v>
      </c>
      <c r="M134" s="84">
        <f t="shared" si="18"/>
        <v>1617.7002267525925</v>
      </c>
      <c r="N134" s="84">
        <f t="shared" si="19"/>
        <v>16.250852061992418</v>
      </c>
      <c r="O134" s="49">
        <f t="shared" si="23"/>
        <v>2.0331244894359157E-13</v>
      </c>
      <c r="P134" s="91">
        <f t="shared" si="20"/>
        <v>1.2634850961320128E-7</v>
      </c>
      <c r="Q134" s="102">
        <f t="shared" si="21"/>
        <v>2.0532709379773611E-6</v>
      </c>
    </row>
    <row r="135" spans="7:22" x14ac:dyDescent="0.2">
      <c r="G135" s="33">
        <v>107</v>
      </c>
      <c r="H135" s="95">
        <f t="shared" si="13"/>
        <v>6993.2948757364084</v>
      </c>
      <c r="I135" s="95">
        <f t="shared" si="14"/>
        <v>595.29487573640836</v>
      </c>
      <c r="J135" s="84">
        <f t="shared" si="15"/>
        <v>7.5112437469059437</v>
      </c>
      <c r="K135" s="84">
        <f t="shared" si="16"/>
        <v>1.8292829335172283</v>
      </c>
      <c r="L135" s="84">
        <f t="shared" si="17"/>
        <v>1.7908799388327461</v>
      </c>
      <c r="M135" s="84">
        <f t="shared" si="18"/>
        <v>1633.9510788145849</v>
      </c>
      <c r="N135" s="84">
        <f t="shared" si="19"/>
        <v>16.272667866569464</v>
      </c>
      <c r="O135" s="49">
        <f t="shared" si="23"/>
        <v>1.9063794162623224E-13</v>
      </c>
      <c r="P135" s="91">
        <f t="shared" si="20"/>
        <v>1.1831116647647555E-7</v>
      </c>
      <c r="Q135" s="102">
        <f t="shared" si="21"/>
        <v>1.9252383169780942E-6</v>
      </c>
    </row>
    <row r="136" spans="7:22" x14ac:dyDescent="0.2">
      <c r="G136" s="33">
        <v>108</v>
      </c>
      <c r="H136" s="95">
        <f t="shared" si="13"/>
        <v>6997.9762730779694</v>
      </c>
      <c r="I136" s="95">
        <f t="shared" si="14"/>
        <v>599.97627307796938</v>
      </c>
      <c r="J136" s="84">
        <f t="shared" si="15"/>
        <v>7.5061657315522634</v>
      </c>
      <c r="K136" s="84">
        <f t="shared" si="16"/>
        <v>1.8469332793624285</v>
      </c>
      <c r="L136" s="84">
        <f t="shared" si="17"/>
        <v>1.8087154755335575</v>
      </c>
      <c r="M136" s="84">
        <f t="shared" si="18"/>
        <v>1650.2237466811544</v>
      </c>
      <c r="N136" s="84">
        <f t="shared" si="19"/>
        <v>16.29440754169309</v>
      </c>
      <c r="O136" s="49">
        <f t="shared" si="23"/>
        <v>1.7801396352891371E-13</v>
      </c>
      <c r="P136" s="91">
        <f t="shared" si="20"/>
        <v>1.1032731611658961E-7</v>
      </c>
      <c r="Q136" s="102">
        <f t="shared" si="21"/>
        <v>1.7977182517849154E-6</v>
      </c>
    </row>
    <row r="137" spans="7:22" x14ac:dyDescent="0.2">
      <c r="G137" s="33">
        <v>109</v>
      </c>
      <c r="H137" s="95">
        <f t="shared" si="13"/>
        <v>7002.6374156331931</v>
      </c>
      <c r="I137" s="95">
        <f t="shared" si="14"/>
        <v>604.63741563319309</v>
      </c>
      <c r="J137" s="84">
        <f t="shared" si="15"/>
        <v>7.5011130239655248</v>
      </c>
      <c r="K137" s="84">
        <f t="shared" si="16"/>
        <v>1.8645954113764194</v>
      </c>
      <c r="L137" s="84">
        <f t="shared" si="17"/>
        <v>1.8265748398437509</v>
      </c>
      <c r="M137" s="84">
        <f t="shared" si="18"/>
        <v>1666.5181542228474</v>
      </c>
      <c r="N137" s="84">
        <f t="shared" si="19"/>
        <v>16.31606384091765</v>
      </c>
      <c r="O137" s="49">
        <f t="shared" si="23"/>
        <v>1.6721589030027612E-13</v>
      </c>
      <c r="P137" s="91">
        <f t="shared" si="20"/>
        <v>1.034955434253524E-7</v>
      </c>
      <c r="Q137" s="102">
        <f t="shared" si="21"/>
        <v>1.6886398937785148E-6</v>
      </c>
    </row>
    <row r="138" spans="7:22" x14ac:dyDescent="0.2">
      <c r="G138" s="33">
        <v>110</v>
      </c>
      <c r="H138" s="95">
        <f t="shared" si="13"/>
        <v>7007.2767872383092</v>
      </c>
      <c r="I138" s="95">
        <f t="shared" si="14"/>
        <v>609.27678723830923</v>
      </c>
      <c r="J138" s="84">
        <f t="shared" si="15"/>
        <v>7.496087215975991</v>
      </c>
      <c r="K138" s="84">
        <f t="shared" si="16"/>
        <v>1.8822692765424702</v>
      </c>
      <c r="L138" s="84">
        <f t="shared" si="17"/>
        <v>1.844457940379792</v>
      </c>
      <c r="M138" s="84">
        <f t="shared" si="18"/>
        <v>1682.8342180637651</v>
      </c>
      <c r="N138" s="84">
        <f t="shared" si="19"/>
        <v>16.337629504376764</v>
      </c>
      <c r="O138" s="49">
        <f t="shared" si="23"/>
        <v>1.5647727227694391E-13</v>
      </c>
      <c r="P138" s="91">
        <f t="shared" si="20"/>
        <v>9.6719315381258753E-8</v>
      </c>
      <c r="Q138" s="102">
        <f t="shared" si="21"/>
        <v>1.5801643406159744E-6</v>
      </c>
    </row>
    <row r="139" spans="7:22" x14ac:dyDescent="0.2">
      <c r="G139" s="33">
        <v>111</v>
      </c>
      <c r="H139" s="95">
        <f t="shared" si="13"/>
        <v>7011.8928729760109</v>
      </c>
      <c r="I139" s="95">
        <f t="shared" si="14"/>
        <v>613.89287297601095</v>
      </c>
      <c r="J139" s="84">
        <f t="shared" si="15"/>
        <v>7.4910898941696509</v>
      </c>
      <c r="K139" s="84">
        <f t="shared" si="16"/>
        <v>1.8999548180199564</v>
      </c>
      <c r="L139" s="84">
        <f t="shared" si="17"/>
        <v>1.8623646778010232</v>
      </c>
      <c r="M139" s="84">
        <f t="shared" si="18"/>
        <v>1699.1718475681419</v>
      </c>
      <c r="N139" s="84">
        <f t="shared" si="19"/>
        <v>16.359097261638908</v>
      </c>
      <c r="O139" s="49">
        <f t="shared" si="23"/>
        <v>1.4705840944399526E-13</v>
      </c>
      <c r="P139" s="91">
        <f t="shared" si="20"/>
        <v>9.077631877950852E-8</v>
      </c>
      <c r="Q139" s="102">
        <f t="shared" si="21"/>
        <v>1.4850186279675184E-6</v>
      </c>
    </row>
    <row r="140" spans="7:22" x14ac:dyDescent="0.2">
      <c r="G140" s="33">
        <v>112</v>
      </c>
      <c r="H140" s="95">
        <f t="shared" si="13"/>
        <v>7016.4841597473514</v>
      </c>
      <c r="I140" s="95">
        <f t="shared" si="14"/>
        <v>618.48415974735144</v>
      </c>
      <c r="J140" s="84">
        <f t="shared" si="15"/>
        <v>7.4861226393448366</v>
      </c>
      <c r="K140" s="84">
        <f t="shared" si="16"/>
        <v>1.9176519751482004</v>
      </c>
      <c r="L140" s="84">
        <f t="shared" si="17"/>
        <v>1.880294944798085</v>
      </c>
      <c r="M140" s="84">
        <f t="shared" si="18"/>
        <v>1715.5309448297808</v>
      </c>
      <c r="N140" s="84">
        <f t="shared" si="19"/>
        <v>16.380459834679186</v>
      </c>
      <c r="O140" s="49">
        <f t="shared" si="23"/>
        <v>1.3792405316423468E-13</v>
      </c>
      <c r="P140" s="91">
        <f t="shared" si="20"/>
        <v>8.5024986470904603E-8</v>
      </c>
      <c r="Q140" s="102">
        <f t="shared" si="21"/>
        <v>1.3927483758307941E-6</v>
      </c>
    </row>
    <row r="141" spans="7:22" x14ac:dyDescent="0.2">
      <c r="G141" s="33">
        <v>113</v>
      </c>
      <c r="H141" s="95">
        <f t="shared" si="13"/>
        <v>7021.0491368504354</v>
      </c>
      <c r="I141" s="95">
        <f t="shared" si="14"/>
        <v>623.04913685043539</v>
      </c>
      <c r="J141" s="84">
        <f t="shared" si="15"/>
        <v>7.4811870259665687</v>
      </c>
      <c r="K141" s="84">
        <f t="shared" si="16"/>
        <v>1.9353606834517947</v>
      </c>
      <c r="L141" s="84">
        <f t="shared" si="17"/>
        <v>1.8982486260845928</v>
      </c>
      <c r="M141" s="84">
        <f t="shared" si="18"/>
        <v>1731.91140466446</v>
      </c>
      <c r="N141" s="84">
        <f t="shared" si="19"/>
        <v>16.401709940893397</v>
      </c>
      <c r="O141" s="49">
        <f t="shared" si="23"/>
        <v>1.29681054795527E-13</v>
      </c>
      <c r="P141" s="91">
        <f t="shared" si="20"/>
        <v>7.9838109287819005E-8</v>
      </c>
      <c r="Q141" s="102">
        <f t="shared" si="21"/>
        <v>1.3094815107681545E-6</v>
      </c>
    </row>
    <row r="142" spans="7:22" x14ac:dyDescent="0.2">
      <c r="G142" s="33">
        <v>114</v>
      </c>
      <c r="H142" s="95">
        <f t="shared" si="13"/>
        <v>7025.5862965656115</v>
      </c>
      <c r="I142" s="95">
        <f t="shared" si="14"/>
        <v>627.58629656561152</v>
      </c>
      <c r="J142" s="84">
        <f t="shared" si="15"/>
        <v>7.4762846216188938</v>
      </c>
      <c r="K142" s="84">
        <f t="shared" si="16"/>
        <v>1.9530808746474091</v>
      </c>
      <c r="L142" s="84">
        <f t="shared" si="17"/>
        <v>1.9162255983921173</v>
      </c>
      <c r="M142" s="84">
        <f t="shared" si="18"/>
        <v>1748.3131146053533</v>
      </c>
      <c r="N142" s="84">
        <f t="shared" si="19"/>
        <v>16.422840296108916</v>
      </c>
      <c r="O142" s="49">
        <f t="shared" si="23"/>
        <v>1.2190285045636247E-13</v>
      </c>
      <c r="P142" s="91">
        <f t="shared" si="20"/>
        <v>7.4951132468365528E-8</v>
      </c>
      <c r="Q142" s="102">
        <f t="shared" si="21"/>
        <v>1.2309104785404708E-6</v>
      </c>
    </row>
    <row r="143" spans="7:22" x14ac:dyDescent="0.2">
      <c r="G143" s="33">
        <v>115</v>
      </c>
      <c r="H143" s="95">
        <f t="shared" si="13"/>
        <v>7030.094134746867</v>
      </c>
      <c r="I143" s="95">
        <f t="shared" si="14"/>
        <v>632.09413474686698</v>
      </c>
      <c r="J143" s="84">
        <f t="shared" si="15"/>
        <v>7.471416986455429</v>
      </c>
      <c r="K143" s="84">
        <f t="shared" si="16"/>
        <v>1.970812476652035</v>
      </c>
      <c r="L143" s="84">
        <f t="shared" si="17"/>
        <v>1.934225730468466</v>
      </c>
      <c r="M143" s="84">
        <f t="shared" si="18"/>
        <v>1764.7359549014623</v>
      </c>
      <c r="N143" s="84">
        <f t="shared" si="19"/>
        <v>16.443843617730636</v>
      </c>
      <c r="O143" s="49">
        <f t="shared" si="23"/>
        <v>1.1467103177869543E-13</v>
      </c>
      <c r="P143" s="91">
        <f t="shared" si="20"/>
        <v>7.0412920244337914E-8</v>
      </c>
      <c r="Q143" s="102">
        <f t="shared" si="21"/>
        <v>1.1578590491656324E-6</v>
      </c>
    </row>
    <row r="144" spans="7:22" x14ac:dyDescent="0.2">
      <c r="G144" s="33">
        <v>116</v>
      </c>
      <c r="H144" s="95">
        <f t="shared" si="13"/>
        <v>7034.5711514191344</v>
      </c>
      <c r="I144" s="95">
        <f t="shared" si="14"/>
        <v>636.57115141913437</v>
      </c>
      <c r="J144" s="84">
        <f t="shared" si="15"/>
        <v>7.4665856726483204</v>
      </c>
      <c r="K144" s="84">
        <f t="shared" si="16"/>
        <v>1.9885554135927708</v>
      </c>
      <c r="L144" s="84">
        <f t="shared" si="17"/>
        <v>1.9522488830794131</v>
      </c>
      <c r="M144" s="84">
        <f t="shared" si="18"/>
        <v>1781.1797985191929</v>
      </c>
      <c r="N144" s="84">
        <f t="shared" si="19"/>
        <v>16.464712627867584</v>
      </c>
      <c r="O144" s="49">
        <f t="shared" si="23"/>
        <v>1.0805657694360629E-13</v>
      </c>
      <c r="P144" s="91">
        <f t="shared" si="20"/>
        <v>6.6265578858544678E-8</v>
      </c>
      <c r="Q144" s="102">
        <f t="shared" si="21"/>
        <v>1.0910437130252357E-6</v>
      </c>
    </row>
    <row r="145" spans="7:17" x14ac:dyDescent="0.2">
      <c r="G145" s="33">
        <v>117</v>
      </c>
      <c r="H145" s="95">
        <f t="shared" si="13"/>
        <v>7039.015851381173</v>
      </c>
      <c r="I145" s="95">
        <f t="shared" si="14"/>
        <v>641.01585138117298</v>
      </c>
      <c r="J145" s="84">
        <f t="shared" si="15"/>
        <v>7.461792223835908</v>
      </c>
      <c r="K145" s="84">
        <f t="shared" si="16"/>
        <v>2.006309605818084</v>
      </c>
      <c r="L145" s="84">
        <f t="shared" si="17"/>
        <v>1.9702949090138535</v>
      </c>
      <c r="M145" s="84">
        <f t="shared" si="18"/>
        <v>1797.6445111470605</v>
      </c>
      <c r="N145" s="84">
        <f t="shared" si="19"/>
        <v>16.48544005658573</v>
      </c>
      <c r="O145" s="49">
        <f t="shared" si="23"/>
        <v>1.0169352715190034E-13</v>
      </c>
      <c r="P145" s="91">
        <f t="shared" si="20"/>
        <v>6.2283398156515453E-8</v>
      </c>
      <c r="Q145" s="102">
        <f t="shared" si="21"/>
        <v>1.0267692268296976E-6</v>
      </c>
    </row>
    <row r="146" spans="7:17" x14ac:dyDescent="0.2">
      <c r="G146" s="33">
        <v>118</v>
      </c>
      <c r="H146" s="95">
        <f t="shared" si="13"/>
        <v>7043.426744813708</v>
      </c>
      <c r="I146" s="95">
        <f t="shared" si="14"/>
        <v>645.42674481370796</v>
      </c>
      <c r="J146" s="84">
        <f t="shared" si="15"/>
        <v>7.4570381745692957</v>
      </c>
      <c r="K146" s="84">
        <f t="shared" si="16"/>
        <v>2.0240749699106515</v>
      </c>
      <c r="L146" s="84">
        <f t="shared" si="17"/>
        <v>1.9883636530925246</v>
      </c>
      <c r="M146" s="84">
        <f t="shared" si="18"/>
        <v>1814.1299512036462</v>
      </c>
      <c r="N146" s="84">
        <f t="shared" si="19"/>
        <v>16.506018645112363</v>
      </c>
      <c r="O146" s="49">
        <f t="shared" si="23"/>
        <v>9.606106751832564E-14</v>
      </c>
      <c r="P146" s="91">
        <f t="shared" si="20"/>
        <v>5.8758787641276559E-8</v>
      </c>
      <c r="Q146" s="102">
        <f t="shared" si="21"/>
        <v>9.6987364437110877E-7</v>
      </c>
    </row>
    <row r="147" spans="7:17" x14ac:dyDescent="0.2">
      <c r="G147" s="33">
        <v>119</v>
      </c>
      <c r="H147" s="95">
        <f t="shared" si="13"/>
        <v>7047.8023478924706</v>
      </c>
      <c r="I147" s="95">
        <f t="shared" si="14"/>
        <v>649.80234789247061</v>
      </c>
      <c r="J147" s="84">
        <f t="shared" si="15"/>
        <v>7.4523250497581097</v>
      </c>
      <c r="K147" s="84">
        <f t="shared" si="16"/>
        <v>2.0418514187016799</v>
      </c>
      <c r="L147" s="84">
        <f t="shared" si="17"/>
        <v>2.0064549521802402</v>
      </c>
      <c r="M147" s="84">
        <f t="shared" si="18"/>
        <v>1830.6359698487586</v>
      </c>
      <c r="N147" s="84">
        <f t="shared" si="19"/>
        <v>16.526441149179846</v>
      </c>
      <c r="O147" s="49">
        <f t="shared" si="23"/>
        <v>9.0473671656097363E-14</v>
      </c>
      <c r="P147" s="91">
        <f t="shared" si="20"/>
        <v>5.5271147265701057E-8</v>
      </c>
      <c r="Q147" s="102">
        <f t="shared" si="21"/>
        <v>9.1343536253426102E-7</v>
      </c>
    </row>
    <row r="148" spans="7:17" x14ac:dyDescent="0.2">
      <c r="G148" s="33">
        <v>120</v>
      </c>
      <c r="H148" s="95">
        <f t="shared" si="13"/>
        <v>7052.1411834057917</v>
      </c>
      <c r="I148" s="95">
        <f t="shared" si="14"/>
        <v>654.14118340579171</v>
      </c>
      <c r="J148" s="84">
        <f t="shared" si="15"/>
        <v>7.4476543641156985</v>
      </c>
      <c r="K148" s="84">
        <f t="shared" si="16"/>
        <v>2.059638861286829</v>
      </c>
      <c r="L148" s="84">
        <f t="shared" si="17"/>
        <v>2.0245686352017898</v>
      </c>
      <c r="M148" s="84">
        <f t="shared" si="18"/>
        <v>1847.1624109979384</v>
      </c>
      <c r="N148" s="84">
        <f t="shared" si="19"/>
        <v>16.546700342366194</v>
      </c>
      <c r="O148" s="49">
        <f t="shared" si="23"/>
        <v>8.5662596670272958E-14</v>
      </c>
      <c r="P148" s="91">
        <f t="shared" si="20"/>
        <v>5.2266443211661561E-8</v>
      </c>
      <c r="Q148" s="102">
        <f t="shared" si="21"/>
        <v>8.648371737846636E-7</v>
      </c>
    </row>
    <row r="149" spans="7:17" x14ac:dyDescent="0.2">
      <c r="G149" s="33">
        <v>121</v>
      </c>
      <c r="H149" s="95">
        <f t="shared" si="13"/>
        <v>7056.4417813763712</v>
      </c>
      <c r="I149" s="95">
        <f t="shared" si="14"/>
        <v>658.44178137637118</v>
      </c>
      <c r="J149" s="84">
        <f t="shared" si="15"/>
        <v>7.4430276216040197</v>
      </c>
      <c r="K149" s="84">
        <f t="shared" si="16"/>
        <v>2.0774372030436807</v>
      </c>
      <c r="L149" s="84">
        <f t="shared" si="17"/>
        <v>2.0427045231614951</v>
      </c>
      <c r="M149" s="84">
        <f t="shared" si="18"/>
        <v>1863.7091113403046</v>
      </c>
      <c r="N149" s="84">
        <f t="shared" si="19"/>
        <v>16.566789019448379</v>
      </c>
      <c r="O149" s="49">
        <f t="shared" si="23"/>
        <v>8.0928425925620635E-14</v>
      </c>
      <c r="P149" s="91">
        <f t="shared" si="20"/>
        <v>4.9316590030717245E-8</v>
      </c>
      <c r="Q149" s="102">
        <f t="shared" si="21"/>
        <v>8.1701754219752382E-7</v>
      </c>
    </row>
    <row r="150" spans="7:17" x14ac:dyDescent="0.2">
      <c r="G150" s="33">
        <v>122</v>
      </c>
      <c r="H150" s="95">
        <f t="shared" si="13"/>
        <v>7060.7026796868404</v>
      </c>
      <c r="I150" s="95">
        <f t="shared" si="14"/>
        <v>662.70267968684038</v>
      </c>
      <c r="J150" s="84">
        <f t="shared" si="15"/>
        <v>7.4384463148785338</v>
      </c>
      <c r="K150" s="84">
        <f t="shared" si="16"/>
        <v>2.0952463456507564</v>
      </c>
      <c r="L150" s="84">
        <f t="shared" si="17"/>
        <v>2.060862429166447</v>
      </c>
      <c r="M150" s="84">
        <f t="shared" si="18"/>
        <v>1880.275900359753</v>
      </c>
      <c r="N150" s="84">
        <f t="shared" si="19"/>
        <v>16.586699999897519</v>
      </c>
      <c r="O150" s="49">
        <f t="shared" si="23"/>
        <v>7.6634376939173963E-14</v>
      </c>
      <c r="P150" s="91">
        <f t="shared" si="20"/>
        <v>4.6642388483296704E-8</v>
      </c>
      <c r="Q150" s="102">
        <f t="shared" si="21"/>
        <v>7.7364330505111744E-7</v>
      </c>
    </row>
    <row r="151" spans="7:17" x14ac:dyDescent="0.2">
      <c r="G151" s="33">
        <v>123</v>
      </c>
      <c r="H151" s="95">
        <f t="shared" si="13"/>
        <v>7064.9224247087368</v>
      </c>
      <c r="I151" s="95">
        <f t="shared" si="14"/>
        <v>666.9224247087368</v>
      </c>
      <c r="J151" s="84">
        <f t="shared" si="15"/>
        <v>7.433911924733323</v>
      </c>
      <c r="K151" s="84">
        <f t="shared" si="16"/>
        <v>2.1130661871081808</v>
      </c>
      <c r="L151" s="84">
        <f t="shared" si="17"/>
        <v>2.0790421584535705</v>
      </c>
      <c r="M151" s="84">
        <f t="shared" si="18"/>
        <v>1896.8626003596505</v>
      </c>
      <c r="N151" s="84">
        <f t="shared" si="19"/>
        <v>16.606426131255148</v>
      </c>
      <c r="O151" s="49">
        <f t="shared" si="23"/>
        <v>7.260814807967086E-14</v>
      </c>
      <c r="P151" s="91">
        <f t="shared" si="20"/>
        <v>4.4138022103410787E-8</v>
      </c>
      <c r="Q151" s="102">
        <f t="shared" si="21"/>
        <v>7.3297480363999817E-7</v>
      </c>
    </row>
    <row r="152" spans="7:17" x14ac:dyDescent="0.2">
      <c r="G152" s="33">
        <v>124</v>
      </c>
      <c r="H152" s="95">
        <f t="shared" si="13"/>
        <v>7069.0995719344655</v>
      </c>
      <c r="I152" s="95">
        <f t="shared" si="14"/>
        <v>671.09957193446553</v>
      </c>
      <c r="J152" s="84">
        <f t="shared" si="15"/>
        <v>7.4294259195467722</v>
      </c>
      <c r="K152" s="84">
        <f t="shared" si="16"/>
        <v>2.1308966217598502</v>
      </c>
      <c r="L152" s="84">
        <f t="shared" si="17"/>
        <v>2.0972435084203944</v>
      </c>
      <c r="M152" s="84">
        <f t="shared" si="18"/>
        <v>1913.4690264909057</v>
      </c>
      <c r="N152" s="84">
        <f t="shared" si="19"/>
        <v>16.625960292738228</v>
      </c>
      <c r="O152" s="49">
        <f t="shared" si="23"/>
        <v>6.8763537807085399E-14</v>
      </c>
      <c r="P152" s="91">
        <f t="shared" si="20"/>
        <v>4.1750474045685032E-8</v>
      </c>
      <c r="Q152" s="102">
        <f t="shared" si="21"/>
        <v>6.9414172368655726E-7</v>
      </c>
    </row>
    <row r="153" spans="7:17" x14ac:dyDescent="0.2">
      <c r="G153" s="33">
        <v>125</v>
      </c>
      <c r="H153" s="95">
        <f t="shared" si="13"/>
        <v>7073.2326866118528</v>
      </c>
      <c r="I153" s="95">
        <f t="shared" si="14"/>
        <v>675.23268661185284</v>
      </c>
      <c r="J153" s="84">
        <f t="shared" si="15"/>
        <v>7.4249897547280614</v>
      </c>
      <c r="K153" s="84">
        <f t="shared" si="16"/>
        <v>2.1487375403172995</v>
      </c>
      <c r="L153" s="84">
        <f t="shared" si="17"/>
        <v>2.1154662686597621</v>
      </c>
      <c r="M153" s="84">
        <f t="shared" si="18"/>
        <v>1930.0949867836439</v>
      </c>
      <c r="N153" s="84">
        <f t="shared" si="19"/>
        <v>16.645295398629059</v>
      </c>
      <c r="O153" s="49">
        <f t="shared" si="23"/>
        <v>6.5349866297893839E-14</v>
      </c>
      <c r="P153" s="91">
        <f t="shared" si="20"/>
        <v>3.9630459332177836E-8</v>
      </c>
      <c r="Q153" s="102">
        <f t="shared" si="21"/>
        <v>6.5966070236745578E-7</v>
      </c>
    </row>
    <row r="154" spans="7:17" x14ac:dyDescent="0.2">
      <c r="G154" s="33">
        <v>126</v>
      </c>
      <c r="H154" s="95">
        <f t="shared" si="13"/>
        <v>7077.3203443808388</v>
      </c>
      <c r="I154" s="95">
        <f t="shared" si="14"/>
        <v>679.32034438083883</v>
      </c>
      <c r="J154" s="84">
        <f t="shared" si="15"/>
        <v>7.4206048721647972</v>
      </c>
      <c r="K154" s="84">
        <f t="shared" si="16"/>
        <v>2.1665888298850398</v>
      </c>
      <c r="L154" s="84">
        <f t="shared" si="17"/>
        <v>2.1337102209982719</v>
      </c>
      <c r="M154" s="84">
        <f t="shared" si="18"/>
        <v>1946.7402821822729</v>
      </c>
      <c r="N154" s="84">
        <f t="shared" si="19"/>
        <v>16.664424402019904</v>
      </c>
      <c r="O154" s="49">
        <f t="shared" si="23"/>
        <v>6.1973739102184449E-14</v>
      </c>
      <c r="P154" s="91">
        <f t="shared" si="20"/>
        <v>3.7538680159590212E-8</v>
      </c>
      <c r="Q154" s="102">
        <f t="shared" si="21"/>
        <v>6.2556049767109558E-7</v>
      </c>
    </row>
    <row r="155" spans="7:17" x14ac:dyDescent="0.2">
      <c r="G155" s="33">
        <v>127</v>
      </c>
      <c r="H155" s="95">
        <f t="shared" si="13"/>
        <v>7081.3611319119073</v>
      </c>
      <c r="I155" s="95">
        <f t="shared" si="14"/>
        <v>683.36113191190725</v>
      </c>
      <c r="J155" s="84">
        <f t="shared" si="15"/>
        <v>7.4162726996720432</v>
      </c>
      <c r="K155" s="84">
        <f t="shared" si="16"/>
        <v>2.1844503739876875</v>
      </c>
      <c r="L155" s="84">
        <f t="shared" si="17"/>
        <v>2.1519751395388096</v>
      </c>
      <c r="M155" s="84">
        <f t="shared" si="18"/>
        <v>1963.4047065842929</v>
      </c>
      <c r="N155" s="84">
        <f t="shared" si="19"/>
        <v>16.683340298197436</v>
      </c>
      <c r="O155" s="49">
        <f t="shared" si="23"/>
        <v>5.9005932527263389E-14</v>
      </c>
      <c r="P155" s="91">
        <f t="shared" si="20"/>
        <v>3.5699303641406919E-8</v>
      </c>
      <c r="Q155" s="102">
        <f t="shared" si="21"/>
        <v>5.9558363105827055E-7</v>
      </c>
    </row>
    <row r="156" spans="7:17" x14ac:dyDescent="0.2">
      <c r="G156" s="33">
        <v>128</v>
      </c>
      <c r="H156" s="95">
        <f t="shared" si="13"/>
        <v>7085.3536475457631</v>
      </c>
      <c r="I156" s="95">
        <f t="shared" si="14"/>
        <v>687.35364754576312</v>
      </c>
      <c r="J156" s="84">
        <f t="shared" si="15"/>
        <v>7.4119946504431073</v>
      </c>
      <c r="K156" s="84">
        <f t="shared" si="16"/>
        <v>2.2023220525985008</v>
      </c>
      <c r="L156" s="84">
        <f t="shared" si="17"/>
        <v>2.1702607907067981</v>
      </c>
      <c r="M156" s="84">
        <f t="shared" si="18"/>
        <v>1980.0880468824903</v>
      </c>
      <c r="N156" s="84">
        <f t="shared" si="19"/>
        <v>16.70203612840578</v>
      </c>
      <c r="O156" s="49">
        <f t="shared" ref="O156:O187" si="24">CHOOSE($I$18,LinearInterp($S$31:$S$131,$V$31:$V$131,I156),LinearInterp($S$31:$S$131,$U$31:$U$131,I156),LinearInterp($S$31:$S$131,$T$31:$T$131,I156))*1000</f>
        <v>5.6147425764763056E-14</v>
      </c>
      <c r="P156" s="91">
        <f t="shared" si="20"/>
        <v>3.3930692953646207E-8</v>
      </c>
      <c r="Q156" s="102">
        <f t="shared" si="21"/>
        <v>5.6671165957364243E-7</v>
      </c>
    </row>
    <row r="157" spans="7:17" x14ac:dyDescent="0.2">
      <c r="G157" s="33">
        <v>129</v>
      </c>
      <c r="H157" s="95">
        <f t="shared" ref="H157:H208" si="25">$D$20/(1+$D$16*COS(RADIANS(G157)))</f>
        <v>7089.2965019338353</v>
      </c>
      <c r="I157" s="95">
        <f t="shared" ref="I157:I208" si="26">H157-$D$5</f>
        <v>691.29650193383532</v>
      </c>
      <c r="J157" s="84">
        <f t="shared" ref="J157:J208" si="27">SQRT($D$4*((2/(I157+$D$5))-1/$D$15))</f>
        <v>7.4077721225023359</v>
      </c>
      <c r="K157" s="84">
        <f t="shared" ref="K157:K208" si="28">ACOS((1-H157/$D$15)/$D$16)</f>
        <v>2.220203742169689</v>
      </c>
      <c r="L157" s="84">
        <f t="shared" ref="L157:L208" si="29">K157-$D$16*SIN(K157)</f>
        <v>2.1885669333005668</v>
      </c>
      <c r="M157" s="84">
        <f t="shared" ref="M157:M208" si="30">(L157/$D$21)*60*60*24</f>
        <v>1996.7900830108961</v>
      </c>
      <c r="N157" s="84">
        <f t="shared" ref="N157:N207" si="31">M158-M157</f>
        <v>16.720504983422643</v>
      </c>
      <c r="O157" s="49">
        <f t="shared" si="24"/>
        <v>5.3444514826253006E-14</v>
      </c>
      <c r="P157" s="91">
        <f t="shared" ref="P157:P208" si="32">(1/2)*O157*$I$11*$I$13*J157^2*10^6</f>
        <v>3.2260496889833891E-8</v>
      </c>
      <c r="Q157" s="102">
        <f t="shared" ref="Q157:Q208" si="33">(P157*N157)/$I$12</f>
        <v>5.3941179901415826E-7</v>
      </c>
    </row>
    <row r="158" spans="7:17" x14ac:dyDescent="0.2">
      <c r="G158" s="33">
        <v>130</v>
      </c>
      <c r="H158" s="95">
        <f t="shared" si="25"/>
        <v>7093.1883186791229</v>
      </c>
      <c r="I158" s="95">
        <f t="shared" si="26"/>
        <v>695.18831867912286</v>
      </c>
      <c r="J158" s="84">
        <f t="shared" si="27"/>
        <v>7.4036064981602738</v>
      </c>
      <c r="K158" s="84">
        <f t="shared" si="28"/>
        <v>2.2380953156642844</v>
      </c>
      <c r="L158" s="84">
        <f t="shared" si="29"/>
        <v>2.2068933185456427</v>
      </c>
      <c r="M158" s="84">
        <f t="shared" si="30"/>
        <v>2013.5105879943187</v>
      </c>
      <c r="N158" s="84">
        <f t="shared" si="31"/>
        <v>16.738740007156366</v>
      </c>
      <c r="O158" s="49">
        <f t="shared" si="24"/>
        <v>5.1018439174599105E-14</v>
      </c>
      <c r="P158" s="91">
        <f t="shared" si="32"/>
        <v>3.0761429179944144E-8</v>
      </c>
      <c r="Q158" s="102">
        <f t="shared" si="33"/>
        <v>5.1490756529163827E-7</v>
      </c>
    </row>
    <row r="159" spans="7:17" x14ac:dyDescent="0.2">
      <c r="G159" s="33">
        <v>131</v>
      </c>
      <c r="H159" s="95">
        <f t="shared" si="25"/>
        <v>7097.027734976903</v>
      </c>
      <c r="I159" s="95">
        <f t="shared" si="26"/>
        <v>699.02773497690305</v>
      </c>
      <c r="J159" s="84">
        <f t="shared" si="27"/>
        <v>7.3994991434714903</v>
      </c>
      <c r="K159" s="84">
        <f t="shared" si="28"/>
        <v>2.2559966425895834</v>
      </c>
      <c r="L159" s="84">
        <f t="shared" si="29"/>
        <v>2.2252396901529874</v>
      </c>
      <c r="M159" s="84">
        <f t="shared" si="30"/>
        <v>2030.2493280014751</v>
      </c>
      <c r="N159" s="84">
        <f t="shared" si="31"/>
        <v>16.756734400423966</v>
      </c>
      <c r="O159" s="49">
        <f t="shared" si="24"/>
        <v>4.8625028845634747E-14</v>
      </c>
      <c r="P159" s="91">
        <f t="shared" si="32"/>
        <v>2.9285807651873694E-8</v>
      </c>
      <c r="Q159" s="102">
        <f t="shared" si="33"/>
        <v>4.9073450052435132E-7</v>
      </c>
    </row>
    <row r="160" spans="7:17" x14ac:dyDescent="0.2">
      <c r="G160" s="33">
        <v>132</v>
      </c>
      <c r="H160" s="95">
        <f t="shared" si="25"/>
        <v>7100.813402254842</v>
      </c>
      <c r="I160" s="95">
        <f t="shared" si="26"/>
        <v>702.813402254842</v>
      </c>
      <c r="J160" s="84">
        <f t="shared" si="27"/>
        <v>7.3954514076953775</v>
      </c>
      <c r="K160" s="84">
        <f t="shared" si="28"/>
        <v>2.2739075890323122</v>
      </c>
      <c r="L160" s="84">
        <f t="shared" si="29"/>
        <v>2.2436057843813648</v>
      </c>
      <c r="M160" s="84">
        <f t="shared" si="30"/>
        <v>2047.006062401899</v>
      </c>
      <c r="N160" s="84">
        <f t="shared" si="31"/>
        <v>16.774481424484065</v>
      </c>
      <c r="O160" s="49">
        <f t="shared" si="24"/>
        <v>4.6501405786014818E-14</v>
      </c>
      <c r="P160" s="91">
        <f t="shared" si="32"/>
        <v>2.7976162577897047E-8</v>
      </c>
      <c r="Q160" s="102">
        <f t="shared" si="33"/>
        <v>4.6928561949128025E-7</v>
      </c>
    </row>
    <row r="161" spans="7:17" x14ac:dyDescent="0.2">
      <c r="G161" s="33">
        <v>133</v>
      </c>
      <c r="H161" s="95">
        <f t="shared" si="25"/>
        <v>7104.5439868119829</v>
      </c>
      <c r="I161" s="95">
        <f t="shared" si="26"/>
        <v>706.5439868119829</v>
      </c>
      <c r="J161" s="84">
        <f t="shared" si="27"/>
        <v>7.3914646227602896</v>
      </c>
      <c r="K161" s="84">
        <f t="shared" si="28"/>
        <v>2.2918280176952774</v>
      </c>
      <c r="L161" s="84">
        <f t="shared" si="29"/>
        <v>2.2619913301035943</v>
      </c>
      <c r="M161" s="84">
        <f t="shared" si="30"/>
        <v>2063.7805438263831</v>
      </c>
      <c r="N161" s="84">
        <f t="shared" si="31"/>
        <v>16.791974404832672</v>
      </c>
      <c r="O161" s="49">
        <f t="shared" si="24"/>
        <v>4.44891489227289E-14</v>
      </c>
      <c r="P161" s="91">
        <f t="shared" si="32"/>
        <v>2.673669908204426E-8</v>
      </c>
      <c r="Q161" s="102">
        <f t="shared" si="33"/>
        <v>4.4896196665540043E-7</v>
      </c>
    </row>
    <row r="162" spans="7:17" x14ac:dyDescent="0.2">
      <c r="G162" s="33">
        <v>134</v>
      </c>
      <c r="H162" s="95">
        <f t="shared" si="25"/>
        <v>7108.2181704561499</v>
      </c>
      <c r="I162" s="95">
        <f t="shared" si="26"/>
        <v>710.21817045614989</v>
      </c>
      <c r="J162" s="84">
        <f t="shared" si="27"/>
        <v>7.387540102731295</v>
      </c>
      <c r="K162" s="84">
        <f t="shared" si="28"/>
        <v>2.3097577879357343</v>
      </c>
      <c r="L162" s="84">
        <f t="shared" si="29"/>
        <v>2.2803960488769524</v>
      </c>
      <c r="M162" s="84">
        <f t="shared" si="30"/>
        <v>2080.5725182312158</v>
      </c>
      <c r="N162" s="84">
        <f t="shared" si="31"/>
        <v>16.809206734827967</v>
      </c>
      <c r="O162" s="49">
        <f t="shared" si="24"/>
        <v>4.2522053684749082E-14</v>
      </c>
      <c r="P162" s="91">
        <f t="shared" si="32"/>
        <v>2.5527402109665379E-8</v>
      </c>
      <c r="Q162" s="102">
        <f t="shared" si="33"/>
        <v>4.2909537946444893E-7</v>
      </c>
    </row>
    <row r="163" spans="7:17" x14ac:dyDescent="0.2">
      <c r="G163" s="33">
        <v>135</v>
      </c>
      <c r="H163" s="95">
        <f t="shared" si="25"/>
        <v>7111.8346511392401</v>
      </c>
      <c r="I163" s="95">
        <f t="shared" si="26"/>
        <v>713.83465113924012</v>
      </c>
      <c r="J163" s="84">
        <f t="shared" si="27"/>
        <v>7.3836791432819089</v>
      </c>
      <c r="K163" s="84">
        <f t="shared" si="28"/>
        <v>2.3276967558053085</v>
      </c>
      <c r="L163" s="84">
        <f t="shared" si="29"/>
        <v>2.2988196550175566</v>
      </c>
      <c r="M163" s="84">
        <f t="shared" si="30"/>
        <v>2097.3817249660437</v>
      </c>
      <c r="N163" s="84">
        <f t="shared" si="31"/>
        <v>16.826171879381036</v>
      </c>
      <c r="O163" s="49">
        <f t="shared" si="24"/>
        <v>4.0815668054974739E-14</v>
      </c>
      <c r="P163" s="91">
        <f t="shared" si="32"/>
        <v>2.4477396724617475E-8</v>
      </c>
      <c r="Q163" s="102">
        <f t="shared" si="33"/>
        <v>4.1186088444821205E-7</v>
      </c>
    </row>
    <row r="164" spans="7:17" x14ac:dyDescent="0.2">
      <c r="G164" s="33">
        <v>136</v>
      </c>
      <c r="H164" s="95">
        <f t="shared" si="25"/>
        <v>7115.3921435898919</v>
      </c>
      <c r="I164" s="95">
        <f t="shared" si="26"/>
        <v>717.39214358989193</v>
      </c>
      <c r="J164" s="84">
        <f t="shared" si="27"/>
        <v>7.3798830211701469</v>
      </c>
      <c r="K164" s="84">
        <f t="shared" si="28"/>
        <v>2.3456447740915158</v>
      </c>
      <c r="L164" s="84">
        <f t="shared" si="29"/>
        <v>2.317261855678789</v>
      </c>
      <c r="M164" s="84">
        <f t="shared" si="30"/>
        <v>2114.2078968454248</v>
      </c>
      <c r="N164" s="84">
        <f t="shared" si="31"/>
        <v>16.842863378659786</v>
      </c>
      <c r="O164" s="49">
        <f t="shared" si="24"/>
        <v>3.9137115194397636E-14</v>
      </c>
      <c r="P164" s="91">
        <f t="shared" si="32"/>
        <v>2.3446631151807177E-8</v>
      </c>
      <c r="Q164" s="102">
        <f t="shared" si="33"/>
        <v>3.949084051797168E-7</v>
      </c>
    </row>
    <row r="165" spans="7:17" x14ac:dyDescent="0.2">
      <c r="G165" s="33">
        <v>137</v>
      </c>
      <c r="H165" s="95">
        <f t="shared" si="25"/>
        <v>7118.8893799430389</v>
      </c>
      <c r="I165" s="95">
        <f t="shared" si="26"/>
        <v>720.88937994303888</v>
      </c>
      <c r="J165" s="84">
        <f t="shared" si="27"/>
        <v>7.3761529937191925</v>
      </c>
      <c r="K165" s="84">
        <f t="shared" si="28"/>
        <v>2.3636016923608967</v>
      </c>
      <c r="L165" s="84">
        <f t="shared" si="29"/>
        <v>2.3357223509337786</v>
      </c>
      <c r="M165" s="84">
        <f t="shared" si="30"/>
        <v>2131.0507602240846</v>
      </c>
      <c r="N165" s="84">
        <f t="shared" si="31"/>
        <v>16.859274851742612</v>
      </c>
      <c r="O165" s="49">
        <f t="shared" si="24"/>
        <v>3.7541444318156422E-14</v>
      </c>
      <c r="P165" s="91">
        <f t="shared" si="32"/>
        <v>2.2467952366803503E-8</v>
      </c>
      <c r="Q165" s="102">
        <f t="shared" si="33"/>
        <v>3.787933843078012E-7</v>
      </c>
    </row>
    <row r="166" spans="7:17" x14ac:dyDescent="0.2">
      <c r="G166" s="33">
        <v>138</v>
      </c>
      <c r="H166" s="95">
        <f t="shared" si="25"/>
        <v>7122.3251103657976</v>
      </c>
      <c r="I166" s="95">
        <f t="shared" si="26"/>
        <v>724.32511036579763</v>
      </c>
      <c r="J166" s="84">
        <f t="shared" si="27"/>
        <v>7.3724902983030614</v>
      </c>
      <c r="K166" s="84">
        <f t="shared" si="28"/>
        <v>2.3815673570037172</v>
      </c>
      <c r="L166" s="84">
        <f t="shared" si="29"/>
        <v>2.3542008338618956</v>
      </c>
      <c r="M166" s="84">
        <f t="shared" si="30"/>
        <v>2147.9100350758272</v>
      </c>
      <c r="N166" s="84">
        <f t="shared" si="31"/>
        <v>16.875400000328227</v>
      </c>
      <c r="O166" s="49">
        <f t="shared" si="24"/>
        <v>3.613069074854884E-14</v>
      </c>
      <c r="P166" s="91">
        <f t="shared" si="32"/>
        <v>2.1602169484982625E-8</v>
      </c>
      <c r="Q166" s="102">
        <f t="shared" si="33"/>
        <v>3.6454525093396621E-7</v>
      </c>
    </row>
    <row r="167" spans="7:17" x14ac:dyDescent="0.2">
      <c r="G167" s="33">
        <v>139</v>
      </c>
      <c r="H167" s="95">
        <f t="shared" si="25"/>
        <v>7125.6981036791904</v>
      </c>
      <c r="I167" s="95">
        <f t="shared" si="26"/>
        <v>727.69810367919035</v>
      </c>
      <c r="J167" s="84">
        <f t="shared" si="27"/>
        <v>7.3688961518375775</v>
      </c>
      <c r="K167" s="84">
        <f t="shared" si="28"/>
        <v>2.3995416112802777</v>
      </c>
      <c r="L167" s="84">
        <f t="shared" si="29"/>
        <v>2.3726969906393016</v>
      </c>
      <c r="M167" s="84">
        <f t="shared" si="30"/>
        <v>2164.7854350761554</v>
      </c>
      <c r="N167" s="84">
        <f t="shared" si="31"/>
        <v>16.891232612309068</v>
      </c>
      <c r="O167" s="49">
        <f t="shared" si="24"/>
        <v>3.4745697814990789E-14</v>
      </c>
      <c r="P167" s="91">
        <f t="shared" si="32"/>
        <v>2.0753846282368964E-8</v>
      </c>
      <c r="Q167" s="102">
        <f t="shared" si="33"/>
        <v>3.5055804515559994E-7</v>
      </c>
    </row>
    <row r="168" spans="7:17" x14ac:dyDescent="0.2">
      <c r="G168" s="33">
        <v>140</v>
      </c>
      <c r="H168" s="95">
        <f t="shared" si="25"/>
        <v>7129.0071479751568</v>
      </c>
      <c r="I168" s="95">
        <f t="shared" si="26"/>
        <v>731.00714797515684</v>
      </c>
      <c r="J168" s="84">
        <f t="shared" si="27"/>
        <v>7.3653717502770091</v>
      </c>
      <c r="K168" s="84">
        <f t="shared" si="28"/>
        <v>2.4175242953687057</v>
      </c>
      <c r="L168" s="84">
        <f t="shared" si="29"/>
        <v>2.3912105006334241</v>
      </c>
      <c r="M168" s="84">
        <f t="shared" si="30"/>
        <v>2181.6766676884645</v>
      </c>
      <c r="N168" s="84">
        <f t="shared" si="31"/>
        <v>16.906766565479302</v>
      </c>
      <c r="O168" s="49">
        <f t="shared" si="24"/>
        <v>3.3439125585446899E-14</v>
      </c>
      <c r="P168" s="91">
        <f t="shared" si="32"/>
        <v>1.9954320388725125E-8</v>
      </c>
      <c r="Q168" s="102">
        <f t="shared" si="33"/>
        <v>3.3736303678495988E-7</v>
      </c>
    </row>
    <row r="169" spans="7:17" x14ac:dyDescent="0.2">
      <c r="G169" s="33">
        <v>141</v>
      </c>
      <c r="H169" s="95">
        <f t="shared" si="25"/>
        <v>7132.2510512283425</v>
      </c>
      <c r="I169" s="95">
        <f t="shared" si="26"/>
        <v>734.25105122834248</v>
      </c>
      <c r="J169" s="84">
        <f t="shared" si="27"/>
        <v>7.3619182681166953</v>
      </c>
      <c r="K169" s="84">
        <f t="shared" si="28"/>
        <v>2.4355152464143743</v>
      </c>
      <c r="L169" s="84">
        <f t="shared" si="29"/>
        <v>2.4097410365014946</v>
      </c>
      <c r="M169" s="84">
        <f t="shared" si="30"/>
        <v>2198.5834342539438</v>
      </c>
      <c r="N169" s="84">
        <f t="shared" si="31"/>
        <v>16.921995831173717</v>
      </c>
      <c r="O169" s="49">
        <f t="shared" si="24"/>
        <v>3.2275147629322968E-14</v>
      </c>
      <c r="P169" s="91">
        <f t="shared" si="32"/>
        <v>1.9241676367293061E-8</v>
      </c>
      <c r="Q169" s="102">
        <f t="shared" si="33"/>
        <v>3.2560756727212699E-7</v>
      </c>
    </row>
    <row r="170" spans="7:17" x14ac:dyDescent="0.2">
      <c r="G170" s="33">
        <v>142</v>
      </c>
      <c r="H170" s="95">
        <f t="shared" si="25"/>
        <v>7135.42864190212</v>
      </c>
      <c r="I170" s="95">
        <f t="shared" si="26"/>
        <v>737.42864190212003</v>
      </c>
      <c r="J170" s="84">
        <f t="shared" si="27"/>
        <v>7.3585368579020107</v>
      </c>
      <c r="K170" s="84">
        <f t="shared" si="28"/>
        <v>2.4535142985808704</v>
      </c>
      <c r="L170" s="84">
        <f t="shared" si="29"/>
        <v>2.4282882642930668</v>
      </c>
      <c r="M170" s="84">
        <f t="shared" si="30"/>
        <v>2215.5054300851175</v>
      </c>
      <c r="N170" s="84">
        <f t="shared" si="31"/>
        <v>16.93691447773972</v>
      </c>
      <c r="O170" s="49">
        <f t="shared" si="24"/>
        <v>3.1134963965019829E-14</v>
      </c>
      <c r="P170" s="91">
        <f t="shared" si="32"/>
        <v>1.8544878471578426E-8</v>
      </c>
      <c r="Q170" s="102">
        <f t="shared" si="33"/>
        <v>3.1409302067320027E-7</v>
      </c>
    </row>
    <row r="171" spans="7:17" x14ac:dyDescent="0.2">
      <c r="G171" s="33">
        <v>143</v>
      </c>
      <c r="H171" s="95">
        <f t="shared" si="25"/>
        <v>7138.5387695483041</v>
      </c>
      <c r="I171" s="95">
        <f t="shared" si="26"/>
        <v>740.53876954830412</v>
      </c>
      <c r="J171" s="84">
        <f t="shared" si="27"/>
        <v>7.355228649744034</v>
      </c>
      <c r="K171" s="84">
        <f t="shared" si="28"/>
        <v>2.4715212831023692</v>
      </c>
      <c r="L171" s="84">
        <f t="shared" si="29"/>
        <v>2.4468518435563555</v>
      </c>
      <c r="M171" s="84">
        <f t="shared" si="30"/>
        <v>2232.4423445628572</v>
      </c>
      <c r="N171" s="84">
        <f t="shared" si="31"/>
        <v>16.951516674283539</v>
      </c>
      <c r="O171" s="49">
        <f t="shared" si="24"/>
        <v>3.0043090573557354E-14</v>
      </c>
      <c r="P171" s="91">
        <f t="shared" si="32"/>
        <v>1.7878441112175602E-8</v>
      </c>
      <c r="Q171" s="102">
        <f t="shared" si="33"/>
        <v>3.0306669262324106E-7</v>
      </c>
    </row>
    <row r="172" spans="7:17" x14ac:dyDescent="0.2">
      <c r="G172" s="33">
        <v>144</v>
      </c>
      <c r="H172" s="95">
        <f t="shared" si="25"/>
        <v>7141.5803054000535</v>
      </c>
      <c r="I172" s="95">
        <f t="shared" si="26"/>
        <v>743.58030540005348</v>
      </c>
      <c r="J172" s="84">
        <f t="shared" si="27"/>
        <v>7.3519947508421941</v>
      </c>
      <c r="K172" s="84">
        <f t="shared" si="28"/>
        <v>2.4895360283376906</v>
      </c>
      <c r="L172" s="84">
        <f t="shared" si="29"/>
        <v>2.4654314274486637</v>
      </c>
      <c r="M172" s="84">
        <f t="shared" si="30"/>
        <v>2249.3938612371408</v>
      </c>
      <c r="N172" s="84">
        <f t="shared" si="31"/>
        <v>16.965796693983521</v>
      </c>
      <c r="O172" s="49">
        <f t="shared" si="24"/>
        <v>2.9087796690498923E-14</v>
      </c>
      <c r="P172" s="91">
        <f t="shared" si="32"/>
        <v>1.7294734041044088E-8</v>
      </c>
      <c r="Q172" s="102">
        <f t="shared" si="33"/>
        <v>2.9341894161687002E-7</v>
      </c>
    </row>
    <row r="173" spans="7:17" x14ac:dyDescent="0.2">
      <c r="G173" s="33">
        <v>145</v>
      </c>
      <c r="H173" s="95">
        <f t="shared" si="25"/>
        <v>7144.5521429573937</v>
      </c>
      <c r="I173" s="95">
        <f t="shared" si="26"/>
        <v>746.5521429573937</v>
      </c>
      <c r="J173" s="84">
        <f t="shared" si="27"/>
        <v>7.3488362450143168</v>
      </c>
      <c r="K173" s="84">
        <f t="shared" si="28"/>
        <v>2.5075583598256195</v>
      </c>
      <c r="L173" s="84">
        <f t="shared" si="29"/>
        <v>2.4840266628504564</v>
      </c>
      <c r="M173" s="84">
        <f t="shared" si="30"/>
        <v>2266.3596579311243</v>
      </c>
      <c r="N173" s="84">
        <f t="shared" si="31"/>
        <v>16.979748917824963</v>
      </c>
      <c r="O173" s="49">
        <f t="shared" si="24"/>
        <v>2.8154393838009918E-14</v>
      </c>
      <c r="P173" s="91">
        <f t="shared" si="32"/>
        <v>1.6725380500906004E-8</v>
      </c>
      <c r="Q173" s="102">
        <f t="shared" si="33"/>
        <v>2.8399276146046945E-7</v>
      </c>
    </row>
    <row r="174" spans="7:17" x14ac:dyDescent="0.2">
      <c r="G174" s="33">
        <v>146</v>
      </c>
      <c r="H174" s="95">
        <f t="shared" si="25"/>
        <v>7147.4531985648518</v>
      </c>
      <c r="I174" s="95">
        <f t="shared" si="26"/>
        <v>749.45319856485185</v>
      </c>
      <c r="J174" s="84">
        <f t="shared" si="27"/>
        <v>7.345754192234347</v>
      </c>
      <c r="K174" s="84">
        <f t="shared" si="28"/>
        <v>2.5255881003419387</v>
      </c>
      <c r="L174" s="84">
        <f t="shared" si="29"/>
        <v>2.5026371904835178</v>
      </c>
      <c r="M174" s="84">
        <f t="shared" si="30"/>
        <v>2283.3394068489492</v>
      </c>
      <c r="N174" s="84">
        <f t="shared" si="31"/>
        <v>16.99336783786066</v>
      </c>
      <c r="O174" s="49">
        <f t="shared" si="24"/>
        <v>2.7243222373559433E-14</v>
      </c>
      <c r="P174" s="91">
        <f t="shared" si="32"/>
        <v>1.6170518433903035E-8</v>
      </c>
      <c r="Q174" s="102">
        <f t="shared" si="33"/>
        <v>2.7479156787622076E-7</v>
      </c>
    </row>
    <row r="175" spans="7:17" x14ac:dyDescent="0.2">
      <c r="G175" s="33">
        <v>147</v>
      </c>
      <c r="H175" s="95">
        <f t="shared" si="25"/>
        <v>7150.2824119806664</v>
      </c>
      <c r="I175" s="95">
        <f t="shared" si="26"/>
        <v>752.28241198066644</v>
      </c>
      <c r="J175" s="84">
        <f t="shared" si="27"/>
        <v>7.3427496281781028</v>
      </c>
      <c r="K175" s="84">
        <f t="shared" si="28"/>
        <v>2.5436250699577014</v>
      </c>
      <c r="L175" s="84">
        <f t="shared" si="29"/>
        <v>2.5212626450326896</v>
      </c>
      <c r="M175" s="84">
        <f t="shared" si="30"/>
        <v>2300.3327746868099</v>
      </c>
      <c r="N175" s="84">
        <f t="shared" si="31"/>
        <v>17.00664806075747</v>
      </c>
      <c r="O175" s="49">
        <f t="shared" si="24"/>
        <v>2.6444404097325804E-14</v>
      </c>
      <c r="P175" s="91">
        <f t="shared" si="32"/>
        <v>1.5683533289251663E-8</v>
      </c>
      <c r="Q175" s="102">
        <f t="shared" si="33"/>
        <v>2.6672433099947705E-7</v>
      </c>
    </row>
    <row r="176" spans="7:17" x14ac:dyDescent="0.2">
      <c r="G176" s="33">
        <v>148</v>
      </c>
      <c r="H176" s="95">
        <f t="shared" si="25"/>
        <v>7153.0387469370362</v>
      </c>
      <c r="I176" s="95">
        <f t="shared" si="26"/>
        <v>755.03874693703619</v>
      </c>
      <c r="J176" s="84">
        <f t="shared" si="27"/>
        <v>7.3398235637774105</v>
      </c>
      <c r="K176" s="84">
        <f t="shared" si="28"/>
        <v>2.5616690860990596</v>
      </c>
      <c r="L176" s="84">
        <f t="shared" si="29"/>
        <v>2.5399026552714874</v>
      </c>
      <c r="M176" s="84">
        <f t="shared" si="30"/>
        <v>2317.3394227475674</v>
      </c>
      <c r="N176" s="84">
        <f t="shared" si="31"/>
        <v>17.019584311098697</v>
      </c>
      <c r="O176" s="49">
        <f t="shared" si="24"/>
        <v>2.5687119548424665E-14</v>
      </c>
      <c r="P176" s="91">
        <f t="shared" si="32"/>
        <v>1.5222266916470635E-8</v>
      </c>
      <c r="Q176" s="102">
        <f t="shared" si="33"/>
        <v>2.5907665519092033E-7</v>
      </c>
    </row>
    <row r="177" spans="7:17" x14ac:dyDescent="0.2">
      <c r="G177" s="33">
        <v>149</v>
      </c>
      <c r="H177" s="95">
        <f t="shared" si="25"/>
        <v>7155.7211916909018</v>
      </c>
      <c r="I177" s="95">
        <f t="shared" si="26"/>
        <v>757.72119169090183</v>
      </c>
      <c r="J177" s="84">
        <f t="shared" si="27"/>
        <v>7.3369769847829236</v>
      </c>
      <c r="K177" s="84">
        <f t="shared" si="28"/>
        <v>2.5797199636084338</v>
      </c>
      <c r="L177" s="84">
        <f t="shared" si="29"/>
        <v>2.5585568441913487</v>
      </c>
      <c r="M177" s="84">
        <f t="shared" si="30"/>
        <v>2334.3590070586661</v>
      </c>
      <c r="N177" s="84">
        <f t="shared" si="31"/>
        <v>17.032171434706015</v>
      </c>
      <c r="O177" s="49">
        <f t="shared" si="24"/>
        <v>2.49501358372509E-14</v>
      </c>
      <c r="P177" s="91">
        <f t="shared" si="32"/>
        <v>1.4774061858639221E-8</v>
      </c>
      <c r="Q177" s="102">
        <f t="shared" si="33"/>
        <v>2.516343543632946E-7</v>
      </c>
    </row>
    <row r="178" spans="7:17" x14ac:dyDescent="0.2">
      <c r="G178" s="33">
        <v>150</v>
      </c>
      <c r="H178" s="95">
        <f t="shared" si="25"/>
        <v>7158.328759564718</v>
      </c>
      <c r="I178" s="95">
        <f t="shared" si="26"/>
        <v>760.32875956471798</v>
      </c>
      <c r="J178" s="84">
        <f t="shared" si="27"/>
        <v>7.3342108513359898</v>
      </c>
      <c r="K178" s="84">
        <f t="shared" si="28"/>
        <v>2.5977775148070537</v>
      </c>
      <c r="L178" s="84">
        <f t="shared" si="29"/>
        <v>2.5772248291345115</v>
      </c>
      <c r="M178" s="84">
        <f t="shared" si="30"/>
        <v>2351.3911784933721</v>
      </c>
      <c r="N178" s="84">
        <f t="shared" si="31"/>
        <v>17.04440440196322</v>
      </c>
      <c r="O178" s="49">
        <f t="shared" si="24"/>
        <v>2.4244789304230325E-14</v>
      </c>
      <c r="P178" s="91">
        <f t="shared" si="32"/>
        <v>1.4345572416793882E-8</v>
      </c>
      <c r="Q178" s="102">
        <f t="shared" si="33"/>
        <v>2.4451173764948381E-7</v>
      </c>
    </row>
    <row r="179" spans="7:17" x14ac:dyDescent="0.2">
      <c r="G179" s="33">
        <v>151</v>
      </c>
      <c r="H179" s="95">
        <f t="shared" si="25"/>
        <v>7160.8604894767241</v>
      </c>
      <c r="I179" s="95">
        <f t="shared" si="26"/>
        <v>762.86048947672407</v>
      </c>
      <c r="J179" s="84">
        <f t="shared" si="27"/>
        <v>7.331526097549836</v>
      </c>
      <c r="K179" s="84">
        <f t="shared" si="28"/>
        <v>2.615841549558914</v>
      </c>
      <c r="L179" s="84">
        <f t="shared" si="29"/>
        <v>2.5959062219305391</v>
      </c>
      <c r="M179" s="84">
        <f t="shared" si="30"/>
        <v>2368.4355828953353</v>
      </c>
      <c r="N179" s="84">
        <f t="shared" si="31"/>
        <v>17.0562783109458</v>
      </c>
      <c r="O179" s="49">
        <f t="shared" si="24"/>
        <v>2.3634425433890661E-14</v>
      </c>
      <c r="P179" s="91">
        <f t="shared" si="32"/>
        <v>1.3974185489560416E-8</v>
      </c>
      <c r="Q179" s="102">
        <f t="shared" si="33"/>
        <v>2.3834759687872283E-7</v>
      </c>
    </row>
    <row r="180" spans="7:17" x14ac:dyDescent="0.2">
      <c r="G180" s="33">
        <v>152</v>
      </c>
      <c r="H180" s="95">
        <f t="shared" si="25"/>
        <v>7163.3154464601803</v>
      </c>
      <c r="I180" s="95">
        <f t="shared" si="26"/>
        <v>765.31544646018028</v>
      </c>
      <c r="J180" s="84">
        <f t="shared" si="27"/>
        <v>7.3289236311004613</v>
      </c>
      <c r="K180" s="84">
        <f t="shared" si="28"/>
        <v>2.6339118753359774</v>
      </c>
      <c r="L180" s="84">
        <f t="shared" si="29"/>
        <v>2.6146006290362784</v>
      </c>
      <c r="M180" s="84">
        <f t="shared" si="30"/>
        <v>2385.4918612062811</v>
      </c>
      <c r="N180" s="84">
        <f t="shared" si="31"/>
        <v>17.067788390600981</v>
      </c>
      <c r="O180" s="49">
        <f t="shared" si="24"/>
        <v>2.3042570418537774E-14</v>
      </c>
      <c r="P180" s="91">
        <f t="shared" si="32"/>
        <v>1.3614572253135061E-8</v>
      </c>
      <c r="Q180" s="102">
        <f t="shared" si="33"/>
        <v>2.3237063824505684E-7</v>
      </c>
    </row>
    <row r="181" spans="7:17" x14ac:dyDescent="0.2">
      <c r="G181" s="33">
        <v>153</v>
      </c>
      <c r="H181" s="95">
        <f t="shared" si="25"/>
        <v>7165.6927221710921</v>
      </c>
      <c r="I181" s="95">
        <f t="shared" si="26"/>
        <v>767.6927221710921</v>
      </c>
      <c r="J181" s="84">
        <f t="shared" si="27"/>
        <v>7.3264043328274866</v>
      </c>
      <c r="K181" s="84">
        <f t="shared" si="28"/>
        <v>2.6519882972847011</v>
      </c>
      <c r="L181" s="84">
        <f t="shared" si="29"/>
        <v>2.6333076516792975</v>
      </c>
      <c r="M181" s="84">
        <f t="shared" si="30"/>
        <v>2402.5596495968821</v>
      </c>
      <c r="N181" s="84">
        <f t="shared" si="31"/>
        <v>17.07893000389322</v>
      </c>
      <c r="O181" s="49">
        <f t="shared" si="24"/>
        <v>2.2469443246916663E-14</v>
      </c>
      <c r="P181" s="91">
        <f t="shared" si="32"/>
        <v>1.326681773645918E-8</v>
      </c>
      <c r="Q181" s="102">
        <f t="shared" si="33"/>
        <v>2.2658305149539544E-7</v>
      </c>
    </row>
    <row r="182" spans="7:17" x14ac:dyDescent="0.2">
      <c r="G182" s="33">
        <v>154</v>
      </c>
      <c r="H182" s="95">
        <f t="shared" si="25"/>
        <v>7167.9914353839058</v>
      </c>
      <c r="I182" s="95">
        <f t="shared" si="26"/>
        <v>769.99143538390581</v>
      </c>
      <c r="J182" s="84">
        <f t="shared" si="27"/>
        <v>7.3239690563453195</v>
      </c>
      <c r="K182" s="84">
        <f t="shared" si="28"/>
        <v>2.6700706182939058</v>
      </c>
      <c r="L182" s="84">
        <f t="shared" si="29"/>
        <v>2.6520268860047773</v>
      </c>
      <c r="M182" s="84">
        <f t="shared" si="30"/>
        <v>2419.6385796007753</v>
      </c>
      <c r="N182" s="84">
        <f t="shared" si="31"/>
        <v>17.089698650657738</v>
      </c>
      <c r="O182" s="49">
        <f t="shared" si="24"/>
        <v>2.1915256369904116E-14</v>
      </c>
      <c r="P182" s="91">
        <f t="shared" si="32"/>
        <v>1.2931003883881578E-8</v>
      </c>
      <c r="Q182" s="102">
        <f t="shared" si="33"/>
        <v>2.2098695962602098E-7</v>
      </c>
    </row>
    <row r="183" spans="7:17" x14ac:dyDescent="0.2">
      <c r="G183" s="33">
        <v>155</v>
      </c>
      <c r="H183" s="95">
        <f t="shared" si="25"/>
        <v>7170.2107324746912</v>
      </c>
      <c r="I183" s="95">
        <f t="shared" si="26"/>
        <v>772.21073247469121</v>
      </c>
      <c r="J183" s="84">
        <f t="shared" si="27"/>
        <v>7.3216186276649191</v>
      </c>
      <c r="K183" s="84">
        <f t="shared" si="28"/>
        <v>2.6881586390637091</v>
      </c>
      <c r="L183" s="84">
        <f t="shared" si="29"/>
        <v>2.6707579232255267</v>
      </c>
      <c r="M183" s="84">
        <f t="shared" si="30"/>
        <v>2436.728278251433</v>
      </c>
      <c r="N183" s="84">
        <f t="shared" si="31"/>
        <v>17.100089970680074</v>
      </c>
      <c r="O183" s="49">
        <f t="shared" si="24"/>
        <v>2.1444412518498446E-14</v>
      </c>
      <c r="P183" s="91">
        <f t="shared" si="32"/>
        <v>1.2645064382698373E-8</v>
      </c>
      <c r="Q183" s="102">
        <f t="shared" si="33"/>
        <v>2.1623173862918428E-7</v>
      </c>
    </row>
    <row r="184" spans="7:17" x14ac:dyDescent="0.2">
      <c r="G184" s="33">
        <v>156</v>
      </c>
      <c r="H184" s="95">
        <f t="shared" si="25"/>
        <v>7172.3497878913486</v>
      </c>
      <c r="I184" s="95">
        <f t="shared" si="26"/>
        <v>774.34978789134857</v>
      </c>
      <c r="J184" s="84">
        <f t="shared" si="27"/>
        <v>7.3193538448264635</v>
      </c>
      <c r="K184" s="84">
        <f t="shared" si="28"/>
        <v>2.7062521581758094</v>
      </c>
      <c r="L184" s="84">
        <f t="shared" si="29"/>
        <v>2.6895003497753738</v>
      </c>
      <c r="M184" s="84">
        <f t="shared" si="30"/>
        <v>2453.8283682221131</v>
      </c>
      <c r="N184" s="84">
        <f t="shared" si="31"/>
        <v>17.110099746529613</v>
      </c>
      <c r="O184" s="49">
        <f t="shared" si="24"/>
        <v>2.0990832373986004E-14</v>
      </c>
      <c r="P184" s="91">
        <f t="shared" si="32"/>
        <v>1.2369946799500775E-8</v>
      </c>
      <c r="Q184" s="102">
        <f t="shared" si="33"/>
        <v>2.1165102359872301E-7</v>
      </c>
    </row>
    <row r="185" spans="7:17" x14ac:dyDescent="0.2">
      <c r="G185" s="33">
        <v>157</v>
      </c>
      <c r="H185" s="95">
        <f t="shared" si="25"/>
        <v>7174.4078046103559</v>
      </c>
      <c r="I185" s="95">
        <f t="shared" si="26"/>
        <v>776.40780461035592</v>
      </c>
      <c r="J185" s="84">
        <f t="shared" si="27"/>
        <v>7.3171754775431967</v>
      </c>
      <c r="K185" s="84">
        <f t="shared" si="28"/>
        <v>2.7243509721649088</v>
      </c>
      <c r="L185" s="84">
        <f t="shared" si="29"/>
        <v>2.7082537474656636</v>
      </c>
      <c r="M185" s="84">
        <f t="shared" si="30"/>
        <v>2470.9384679686427</v>
      </c>
      <c r="N185" s="84">
        <f t="shared" si="31"/>
        <v>17.119723906309446</v>
      </c>
      <c r="O185" s="49">
        <f t="shared" si="24"/>
        <v>2.0554436236912052E-14</v>
      </c>
      <c r="P185" s="91">
        <f t="shared" si="32"/>
        <v>1.2105568656824113E-8</v>
      </c>
      <c r="Q185" s="102">
        <f t="shared" si="33"/>
        <v>2.0724399313370209E-7</v>
      </c>
    </row>
    <row r="186" spans="7:17" x14ac:dyDescent="0.2">
      <c r="G186" s="33">
        <v>158</v>
      </c>
      <c r="H186" s="95">
        <f t="shared" si="25"/>
        <v>7176.3840145796021</v>
      </c>
      <c r="I186" s="95">
        <f t="shared" si="26"/>
        <v>778.38401457960208</v>
      </c>
      <c r="J186" s="84">
        <f t="shared" si="27"/>
        <v>7.3150842668567897</v>
      </c>
      <c r="K186" s="84">
        <f t="shared" si="28"/>
        <v>2.742454875591231</v>
      </c>
      <c r="L186" s="84">
        <f t="shared" si="29"/>
        <v>2.727017693644767</v>
      </c>
      <c r="M186" s="84">
        <f t="shared" si="30"/>
        <v>2488.0581918749522</v>
      </c>
      <c r="N186" s="84">
        <f t="shared" si="31"/>
        <v>17.128958526361657</v>
      </c>
      <c r="O186" s="49">
        <f t="shared" si="24"/>
        <v>2.0135386970372556E-14</v>
      </c>
      <c r="P186" s="91">
        <f t="shared" si="32"/>
        <v>1.1851991529326648E-8</v>
      </c>
      <c r="Q186" s="102">
        <f t="shared" si="33"/>
        <v>2.0301227136062583E-7</v>
      </c>
    </row>
    <row r="187" spans="7:17" x14ac:dyDescent="0.2">
      <c r="G187" s="33">
        <v>159</v>
      </c>
      <c r="H187" s="95">
        <f t="shared" si="25"/>
        <v>7178.2776791468505</v>
      </c>
      <c r="I187" s="95">
        <f t="shared" si="26"/>
        <v>780.27767914685046</v>
      </c>
      <c r="J187" s="84">
        <f t="shared" si="27"/>
        <v>7.3130809248044306</v>
      </c>
      <c r="K187" s="84">
        <f t="shared" si="28"/>
        <v>2.7605636611141504</v>
      </c>
      <c r="L187" s="84">
        <f t="shared" si="29"/>
        <v>2.7457917613605605</v>
      </c>
      <c r="M187" s="84">
        <f t="shared" si="30"/>
        <v>2505.1871504013138</v>
      </c>
      <c r="N187" s="84">
        <f t="shared" si="31"/>
        <v>17.137799833937152</v>
      </c>
      <c r="O187" s="49">
        <f t="shared" si="24"/>
        <v>1.9740970347472581E-14</v>
      </c>
      <c r="P187" s="91">
        <f t="shared" si="32"/>
        <v>1.1613468326643977E-8</v>
      </c>
      <c r="Q187" s="102">
        <f t="shared" si="33"/>
        <v>1.9902929555979353E-7</v>
      </c>
    </row>
    <row r="188" spans="7:17" x14ac:dyDescent="0.2">
      <c r="G188" s="33">
        <v>160</v>
      </c>
      <c r="H188" s="95">
        <f t="shared" si="25"/>
        <v>7180.0880894734246</v>
      </c>
      <c r="I188" s="95">
        <f t="shared" si="26"/>
        <v>782.08808947342459</v>
      </c>
      <c r="J188" s="84">
        <f t="shared" si="27"/>
        <v>7.3111661340979692</v>
      </c>
      <c r="K188" s="84">
        <f t="shared" si="28"/>
        <v>2.7786771195669315</v>
      </c>
      <c r="L188" s="84">
        <f t="shared" si="29"/>
        <v>2.764575519525827</v>
      </c>
      <c r="M188" s="84">
        <f t="shared" si="30"/>
        <v>2522.324950235251</v>
      </c>
      <c r="N188" s="84">
        <f t="shared" si="31"/>
        <v>17.146244209629913</v>
      </c>
      <c r="O188" s="49">
        <f t="shared" ref="O188:O208" si="34">CHOOSE($I$18,LinearInterp($S$31:$S$131,$V$31:$V$131,I188),LinearInterp($S$31:$S$131,$U$31:$U$131,I188),LinearInterp($S$31:$S$131,$T$31:$T$131,I188))*1000</f>
        <v>1.9403558925223387E-14</v>
      </c>
      <c r="P188" s="91">
        <f t="shared" si="32"/>
        <v>1.1408994854708576E-8</v>
      </c>
      <c r="Q188" s="102">
        <f t="shared" si="33"/>
        <v>1.9562141196524437E-7</v>
      </c>
    </row>
    <row r="189" spans="7:17" x14ac:dyDescent="0.2">
      <c r="G189" s="33">
        <v>161</v>
      </c>
      <c r="H189" s="95">
        <f t="shared" si="25"/>
        <v>7181.8145669326532</v>
      </c>
      <c r="I189" s="95">
        <f t="shared" si="26"/>
        <v>783.81456693265318</v>
      </c>
      <c r="J189" s="84">
        <f t="shared" si="27"/>
        <v>7.3093405478153404</v>
      </c>
      <c r="K189" s="84">
        <f t="shared" si="28"/>
        <v>2.7967950400323991</v>
      </c>
      <c r="L189" s="84">
        <f t="shared" si="29"/>
        <v>2.7833685330863256</v>
      </c>
      <c r="M189" s="84">
        <f t="shared" si="30"/>
        <v>2539.4711944448809</v>
      </c>
      <c r="N189" s="84">
        <f t="shared" si="31"/>
        <v>17.154288189971794</v>
      </c>
      <c r="O189" s="49">
        <f t="shared" si="34"/>
        <v>1.9081790314843307E-14</v>
      </c>
      <c r="P189" s="91">
        <f t="shared" si="32"/>
        <v>1.1214197418130701E-8</v>
      </c>
      <c r="Q189" s="102">
        <f t="shared" si="33"/>
        <v>1.9237157432985166E-7</v>
      </c>
    </row>
    <row r="190" spans="7:17" x14ac:dyDescent="0.2">
      <c r="G190" s="33">
        <v>162</v>
      </c>
      <c r="H190" s="95">
        <f t="shared" si="25"/>
        <v>7183.4564634927056</v>
      </c>
      <c r="I190" s="95">
        <f t="shared" si="26"/>
        <v>785.45646349270555</v>
      </c>
      <c r="J190" s="84">
        <f t="shared" si="27"/>
        <v>7.3076047891045519</v>
      </c>
      <c r="K190" s="84">
        <f t="shared" si="28"/>
        <v>2.8149172099197624</v>
      </c>
      <c r="L190" s="84">
        <f t="shared" si="29"/>
        <v>2.8021703631917063</v>
      </c>
      <c r="M190" s="84">
        <f t="shared" si="30"/>
        <v>2556.6254826348527</v>
      </c>
      <c r="N190" s="84">
        <f t="shared" si="31"/>
        <v>17.161928469510258</v>
      </c>
      <c r="O190" s="49">
        <f t="shared" si="34"/>
        <v>1.8775785291903742E-14</v>
      </c>
      <c r="P190" s="91">
        <f t="shared" si="32"/>
        <v>1.1029120938202439E-8</v>
      </c>
      <c r="Q190" s="102">
        <f t="shared" si="33"/>
        <v>1.8928098462300812E-7</v>
      </c>
    </row>
    <row r="191" spans="7:17" x14ac:dyDescent="0.2">
      <c r="G191" s="33">
        <v>163</v>
      </c>
      <c r="H191" s="95">
        <f t="shared" si="25"/>
        <v>7185.0131620833845</v>
      </c>
      <c r="I191" s="95">
        <f t="shared" si="26"/>
        <v>787.01316208338449</v>
      </c>
      <c r="J191" s="84">
        <f t="shared" si="27"/>
        <v>7.3059594509004526</v>
      </c>
      <c r="K191" s="84">
        <f t="shared" si="28"/>
        <v>2.83304341504211</v>
      </c>
      <c r="L191" s="84">
        <f t="shared" si="29"/>
        <v>2.8209805673687041</v>
      </c>
      <c r="M191" s="84">
        <f t="shared" si="30"/>
        <v>2573.7874111043629</v>
      </c>
      <c r="N191" s="84">
        <f t="shared" si="31"/>
        <v>17.169161903331769</v>
      </c>
      <c r="O191" s="49">
        <f t="shared" si="34"/>
        <v>1.8485658861566682E-14</v>
      </c>
      <c r="P191" s="91">
        <f t="shared" si="32"/>
        <v>1.0853807988614379E-8</v>
      </c>
      <c r="Q191" s="102">
        <f t="shared" si="33"/>
        <v>1.8635078662419601E-7</v>
      </c>
    </row>
    <row r="192" spans="7:17" x14ac:dyDescent="0.2">
      <c r="G192" s="33">
        <v>164</v>
      </c>
      <c r="H192" s="95">
        <f t="shared" si="25"/>
        <v>7186.4840769465291</v>
      </c>
      <c r="I192" s="95">
        <f t="shared" si="26"/>
        <v>788.48407694652906</v>
      </c>
      <c r="J192" s="84">
        <f t="shared" si="27"/>
        <v>7.3044050956545563</v>
      </c>
      <c r="K192" s="84">
        <f t="shared" si="28"/>
        <v>2.8511734396951036</v>
      </c>
      <c r="L192" s="84">
        <f t="shared" si="29"/>
        <v>2.8397986996970941</v>
      </c>
      <c r="M192" s="84">
        <f t="shared" si="30"/>
        <v>2590.9565730076947</v>
      </c>
      <c r="N192" s="84">
        <f t="shared" si="31"/>
        <v>17.175985509003567</v>
      </c>
      <c r="O192" s="49">
        <f t="shared" si="34"/>
        <v>1.8211520193279113E-14</v>
      </c>
      <c r="P192" s="91">
        <f t="shared" si="32"/>
        <v>1.0688298801659512E-8</v>
      </c>
      <c r="Q192" s="102">
        <f t="shared" si="33"/>
        <v>1.8358206533320397E-7</v>
      </c>
    </row>
    <row r="193" spans="7:17" x14ac:dyDescent="0.2">
      <c r="G193" s="33">
        <v>165</v>
      </c>
      <c r="H193" s="95">
        <f t="shared" si="25"/>
        <v>7187.8686539696373</v>
      </c>
      <c r="I193" s="95">
        <f t="shared" si="26"/>
        <v>789.86865396963731</v>
      </c>
      <c r="J193" s="84">
        <f t="shared" si="27"/>
        <v>7.3029422550781016</v>
      </c>
      <c r="K193" s="84">
        <f t="shared" si="28"/>
        <v>2.8693070667363254</v>
      </c>
      <c r="L193" s="84">
        <f t="shared" si="29"/>
        <v>2.8586243109877776</v>
      </c>
      <c r="M193" s="84">
        <f t="shared" si="30"/>
        <v>2608.1325585166983</v>
      </c>
      <c r="N193" s="84">
        <f t="shared" si="31"/>
        <v>17.182396468800562</v>
      </c>
      <c r="O193" s="49">
        <f t="shared" si="34"/>
        <v>1.7953472558594797E-14</v>
      </c>
      <c r="P193" s="91">
        <f t="shared" si="32"/>
        <v>1.053263127429764E-8</v>
      </c>
      <c r="Q193" s="102">
        <f t="shared" si="33"/>
        <v>1.8097584641467013E-7</v>
      </c>
    </row>
    <row r="194" spans="7:17" x14ac:dyDescent="0.2">
      <c r="G194" s="33">
        <v>166</v>
      </c>
      <c r="H194" s="95">
        <f t="shared" si="25"/>
        <v>7189.1663710023759</v>
      </c>
      <c r="I194" s="95">
        <f t="shared" si="26"/>
        <v>791.16637100237585</v>
      </c>
      <c r="J194" s="84">
        <f t="shared" si="27"/>
        <v>7.3015714298985994</v>
      </c>
      <c r="K194" s="84">
        <f t="shared" si="28"/>
        <v>2.8874440776656485</v>
      </c>
      <c r="L194" s="84">
        <f t="shared" si="29"/>
        <v>2.8774569489633102</v>
      </c>
      <c r="M194" s="84">
        <f t="shared" si="30"/>
        <v>2625.3149549854988</v>
      </c>
      <c r="N194" s="84">
        <f t="shared" si="31"/>
        <v>17.188392131346518</v>
      </c>
      <c r="O194" s="49">
        <f t="shared" si="34"/>
        <v>1.7736872349802335E-14</v>
      </c>
      <c r="P194" s="91">
        <f t="shared" si="32"/>
        <v>1.0401653968116624E-8</v>
      </c>
      <c r="Q194" s="102">
        <f t="shared" si="33"/>
        <v>1.7878770721856507E-7</v>
      </c>
    </row>
    <row r="195" spans="7:17" x14ac:dyDescent="0.2">
      <c r="G195" s="33">
        <v>167</v>
      </c>
      <c r="H195" s="95">
        <f t="shared" si="25"/>
        <v>7190.3767381556281</v>
      </c>
      <c r="I195" s="95">
        <f t="shared" si="26"/>
        <v>792.37673815562812</v>
      </c>
      <c r="J195" s="84">
        <f t="shared" si="27"/>
        <v>7.3002930896300722</v>
      </c>
      <c r="K195" s="84">
        <f t="shared" si="28"/>
        <v>2.9055842527060713</v>
      </c>
      <c r="L195" s="84">
        <f t="shared" si="29"/>
        <v>2.8962961584402249</v>
      </c>
      <c r="M195" s="84">
        <f t="shared" si="30"/>
        <v>2642.5033471168454</v>
      </c>
      <c r="N195" s="84">
        <f t="shared" si="31"/>
        <v>17.193970013726357</v>
      </c>
      <c r="O195" s="49">
        <f t="shared" si="34"/>
        <v>1.7537504577535496E-14</v>
      </c>
      <c r="P195" s="91">
        <f t="shared" si="32"/>
        <v>1.0281135318630097E-8</v>
      </c>
      <c r="Q195" s="102">
        <f t="shared" si="33"/>
        <v>1.7677353237558888E-7</v>
      </c>
    </row>
    <row r="196" spans="7:17" x14ac:dyDescent="0.2">
      <c r="G196" s="33">
        <v>168</v>
      </c>
      <c r="H196" s="95">
        <f t="shared" si="25"/>
        <v>7191.499298082781</v>
      </c>
      <c r="I196" s="95">
        <f t="shared" si="26"/>
        <v>793.49929808278102</v>
      </c>
      <c r="J196" s="84">
        <f t="shared" si="27"/>
        <v>7.2991076723571569</v>
      </c>
      <c r="K196" s="84">
        <f t="shared" si="28"/>
        <v>2.9237273708855978</v>
      </c>
      <c r="L196" s="84">
        <f t="shared" si="29"/>
        <v>2.9151414815136762</v>
      </c>
      <c r="M196" s="84">
        <f t="shared" si="30"/>
        <v>2659.6973171305717</v>
      </c>
      <c r="N196" s="84">
        <f t="shared" si="31"/>
        <v>17.199127803110059</v>
      </c>
      <c r="O196" s="49">
        <f t="shared" si="34"/>
        <v>1.73526001282441E-14</v>
      </c>
      <c r="P196" s="91">
        <f t="shared" si="32"/>
        <v>1.0169434057876229E-8</v>
      </c>
      <c r="Q196" s="102">
        <f t="shared" si="33"/>
        <v>1.7490539604671339E-7</v>
      </c>
    </row>
    <row r="197" spans="7:17" x14ac:dyDescent="0.2">
      <c r="G197" s="33">
        <v>169</v>
      </c>
      <c r="H197" s="95">
        <f t="shared" si="25"/>
        <v>7192.5336262429446</v>
      </c>
      <c r="I197" s="95">
        <f t="shared" si="26"/>
        <v>794.53362624294459</v>
      </c>
      <c r="J197" s="84">
        <f t="shared" si="27"/>
        <v>7.2980155845332755</v>
      </c>
      <c r="K197" s="84">
        <f t="shared" si="28"/>
        <v>2.9418732101196992</v>
      </c>
      <c r="L197" s="84">
        <f t="shared" si="29"/>
        <v>2.9339924577438556</v>
      </c>
      <c r="M197" s="84">
        <f t="shared" si="30"/>
        <v>2676.8964449336818</v>
      </c>
      <c r="N197" s="84">
        <f t="shared" si="31"/>
        <v>17.203863358230592</v>
      </c>
      <c r="O197" s="49">
        <f t="shared" si="34"/>
        <v>1.7182228930933784E-14</v>
      </c>
      <c r="P197" s="91">
        <f t="shared" si="32"/>
        <v>1.0066575594362424E-8</v>
      </c>
      <c r="Q197" s="102">
        <f t="shared" si="33"/>
        <v>1.7318399101071003E-7</v>
      </c>
    </row>
    <row r="198" spans="7:17" x14ac:dyDescent="0.2">
      <c r="G198" s="33">
        <v>170</v>
      </c>
      <c r="H198" s="95">
        <f t="shared" si="25"/>
        <v>7193.4793311458188</v>
      </c>
      <c r="I198" s="95">
        <f t="shared" si="26"/>
        <v>795.47933114581883</v>
      </c>
      <c r="J198" s="84">
        <f t="shared" si="27"/>
        <v>7.297017200793058</v>
      </c>
      <c r="K198" s="84">
        <f t="shared" si="28"/>
        <v>2.9600215472943034</v>
      </c>
      <c r="L198" s="84">
        <f t="shared" si="29"/>
        <v>2.9528486243440377</v>
      </c>
      <c r="M198" s="84">
        <f t="shared" si="30"/>
        <v>2694.1003082919124</v>
      </c>
      <c r="N198" s="84">
        <f t="shared" si="31"/>
        <v>17.208174711061474</v>
      </c>
      <c r="O198" s="49">
        <f t="shared" si="34"/>
        <v>1.702645547062362E-14</v>
      </c>
      <c r="P198" s="91">
        <f t="shared" si="32"/>
        <v>9.9725832871113487E-9</v>
      </c>
      <c r="Q198" s="102">
        <f t="shared" si="33"/>
        <v>1.7160995552522383E-7</v>
      </c>
    </row>
    <row r="199" spans="7:17" x14ac:dyDescent="0.2">
      <c r="G199" s="33">
        <v>171</v>
      </c>
      <c r="H199" s="95">
        <f t="shared" si="25"/>
        <v>7194.3360545779597</v>
      </c>
      <c r="I199" s="95">
        <f t="shared" si="26"/>
        <v>796.33605457795966</v>
      </c>
      <c r="J199" s="84">
        <f t="shared" si="27"/>
        <v>7.2961128637791433</v>
      </c>
      <c r="K199" s="84">
        <f t="shared" si="28"/>
        <v>2.9781721583495702</v>
      </c>
      <c r="L199" s="84">
        <f t="shared" si="29"/>
        <v>2.9717095163704541</v>
      </c>
      <c r="M199" s="84">
        <f t="shared" si="30"/>
        <v>2711.3084830029738</v>
      </c>
      <c r="N199" s="84">
        <f t="shared" si="31"/>
        <v>17.212060067989114</v>
      </c>
      <c r="O199" s="49">
        <f t="shared" si="34"/>
        <v>1.6885338751076359E-14</v>
      </c>
      <c r="P199" s="91">
        <f t="shared" si="32"/>
        <v>9.8874784497088231E-9</v>
      </c>
      <c r="Q199" s="102">
        <f t="shared" si="33"/>
        <v>1.7018387299733613E-7</v>
      </c>
    </row>
    <row r="200" spans="7:17" x14ac:dyDescent="0.2">
      <c r="G200" s="33">
        <v>172</v>
      </c>
      <c r="H200" s="95">
        <f t="shared" si="25"/>
        <v>7195.1034718101891</v>
      </c>
      <c r="I200" s="95">
        <f t="shared" si="26"/>
        <v>797.10347181018915</v>
      </c>
      <c r="J200" s="84">
        <f t="shared" si="27"/>
        <v>7.2953028839835428</v>
      </c>
      <c r="K200" s="84">
        <f t="shared" si="28"/>
        <v>2.9963248183640125</v>
      </c>
      <c r="L200" s="84">
        <f t="shared" si="29"/>
        <v>2.990574666913461</v>
      </c>
      <c r="M200" s="84">
        <f t="shared" si="30"/>
        <v>2728.520543070963</v>
      </c>
      <c r="N200" s="84">
        <f t="shared" si="31"/>
        <v>17.215517811289828</v>
      </c>
      <c r="O200" s="49">
        <f t="shared" si="34"/>
        <v>1.6758932260634455E-14</v>
      </c>
      <c r="P200" s="91">
        <f t="shared" si="32"/>
        <v>9.8112803540663076E-9</v>
      </c>
      <c r="Q200" s="102">
        <f t="shared" si="33"/>
        <v>1.6890627168698649E-7</v>
      </c>
    </row>
    <row r="201" spans="7:17" x14ac:dyDescent="0.2">
      <c r="G201" s="33">
        <v>173</v>
      </c>
      <c r="H201" s="95">
        <f t="shared" si="25"/>
        <v>7195.7812917859392</v>
      </c>
      <c r="I201" s="95">
        <f t="shared" si="26"/>
        <v>797.78129178593917</v>
      </c>
      <c r="J201" s="84">
        <f t="shared" si="27"/>
        <v>7.2945875396036906</v>
      </c>
      <c r="K201" s="84">
        <f t="shared" si="28"/>
        <v>3.0144793016393585</v>
      </c>
      <c r="L201" s="84">
        <f t="shared" si="29"/>
        <v>3.0094436072903199</v>
      </c>
      <c r="M201" s="84">
        <f t="shared" si="30"/>
        <v>2745.7360608822528</v>
      </c>
      <c r="N201" s="84">
        <f t="shared" si="31"/>
        <v>17.218546499922468</v>
      </c>
      <c r="O201" s="49">
        <f t="shared" si="34"/>
        <v>1.6647283941196721E-14</v>
      </c>
      <c r="P201" s="91">
        <f t="shared" si="32"/>
        <v>9.7440062338791504E-9</v>
      </c>
      <c r="Q201" s="102">
        <f t="shared" si="33"/>
        <v>1.6777762443358255E-7</v>
      </c>
    </row>
    <row r="202" spans="7:17" x14ac:dyDescent="0.2">
      <c r="G202" s="33">
        <v>174</v>
      </c>
      <c r="H202" s="95">
        <f t="shared" si="25"/>
        <v>7196.3692572903137</v>
      </c>
      <c r="I202" s="95">
        <f t="shared" si="26"/>
        <v>798.36925729031373</v>
      </c>
      <c r="J202" s="84">
        <f t="shared" si="27"/>
        <v>7.2939670764132973</v>
      </c>
      <c r="K202" s="84">
        <f t="shared" si="28"/>
        <v>3.0326353817855072</v>
      </c>
      <c r="L202" s="84">
        <f t="shared" si="29"/>
        <v>3.028315867238851</v>
      </c>
      <c r="M202" s="84">
        <f t="shared" si="30"/>
        <v>2762.9546073821753</v>
      </c>
      <c r="N202" s="84">
        <f t="shared" si="31"/>
        <v>17.22114487105182</v>
      </c>
      <c r="O202" s="49">
        <f t="shared" si="34"/>
        <v>1.6550436160370938E-14</v>
      </c>
      <c r="P202" s="91">
        <f t="shared" si="32"/>
        <v>9.685671287765515E-9</v>
      </c>
      <c r="Q202" s="102">
        <f t="shared" si="33"/>
        <v>1.6679834841999697E-7</v>
      </c>
    </row>
    <row r="203" spans="7:17" x14ac:dyDescent="0.2">
      <c r="G203" s="33">
        <v>175</v>
      </c>
      <c r="H203" s="95">
        <f t="shared" si="25"/>
        <v>7196.8671450996999</v>
      </c>
      <c r="I203" s="95">
        <f t="shared" si="26"/>
        <v>798.86714509969988</v>
      </c>
      <c r="J203" s="84">
        <f t="shared" si="27"/>
        <v>7.2934417076481433</v>
      </c>
      <c r="K203" s="84">
        <f t="shared" si="28"/>
        <v>3.0507928318064303</v>
      </c>
      <c r="L203" s="84">
        <f t="shared" si="29"/>
        <v>3.0471909751127497</v>
      </c>
      <c r="M203" s="84">
        <f t="shared" si="30"/>
        <v>2780.1757522532271</v>
      </c>
      <c r="N203" s="84">
        <f t="shared" si="31"/>
        <v>17.2233118402537</v>
      </c>
      <c r="O203" s="49">
        <f t="shared" si="34"/>
        <v>1.6468425686830397E-14</v>
      </c>
      <c r="P203" s="91">
        <f t="shared" si="32"/>
        <v>9.6362886820703246E-9</v>
      </c>
      <c r="Q203" s="102">
        <f t="shared" si="33"/>
        <v>1.6596880495400455E-7</v>
      </c>
    </row>
    <row r="204" spans="7:17" x14ac:dyDescent="0.2">
      <c r="G204" s="33">
        <v>176</v>
      </c>
      <c r="H204" s="95">
        <f t="shared" si="25"/>
        <v>7197.2747661117573</v>
      </c>
      <c r="I204" s="95">
        <f t="shared" si="26"/>
        <v>799.27476611175734</v>
      </c>
      <c r="J204" s="84">
        <f t="shared" si="27"/>
        <v>7.293011613906879</v>
      </c>
      <c r="K204" s="84">
        <f t="shared" si="28"/>
        <v>3.0689514241857196</v>
      </c>
      <c r="L204" s="84">
        <f t="shared" si="29"/>
        <v>3.0660684580771411</v>
      </c>
      <c r="M204" s="84">
        <f t="shared" si="30"/>
        <v>2797.3990640934808</v>
      </c>
      <c r="N204" s="84">
        <f t="shared" si="31"/>
        <v>17.22504650299561</v>
      </c>
      <c r="O204" s="49">
        <f t="shared" si="34"/>
        <v>1.6401283668902457E-14</v>
      </c>
      <c r="P204" s="91">
        <f t="shared" si="32"/>
        <v>9.5958695533219897E-9</v>
      </c>
      <c r="Q204" s="102">
        <f t="shared" si="33"/>
        <v>1.6528929929265099E-7</v>
      </c>
    </row>
    <row r="205" spans="7:17" x14ac:dyDescent="0.2">
      <c r="G205" s="33">
        <v>177</v>
      </c>
      <c r="H205" s="95">
        <f t="shared" si="25"/>
        <v>7197.5919654556501</v>
      </c>
      <c r="I205" s="95">
        <f t="shared" si="26"/>
        <v>799.5919654556501</v>
      </c>
      <c r="J205" s="84">
        <f t="shared" si="27"/>
        <v>7.2926769430669527</v>
      </c>
      <c r="K205" s="84">
        <f t="shared" si="28"/>
        <v>3.0871109309731821</v>
      </c>
      <c r="L205" s="84">
        <f t="shared" si="29"/>
        <v>3.0849478423057408</v>
      </c>
      <c r="M205" s="84">
        <f t="shared" si="30"/>
        <v>2814.6241105964764</v>
      </c>
      <c r="N205" s="84">
        <f t="shared" si="31"/>
        <v>17.226348134616728</v>
      </c>
      <c r="O205" s="49">
        <f t="shared" si="34"/>
        <v>1.6349035616411545E-14</v>
      </c>
      <c r="P205" s="91">
        <f t="shared" si="32"/>
        <v>9.5644230103303572E-9</v>
      </c>
      <c r="Q205" s="102">
        <f t="shared" si="33"/>
        <v>1.6476008048268967E-7</v>
      </c>
    </row>
    <row r="206" spans="7:17" x14ac:dyDescent="0.2">
      <c r="G206" s="33">
        <v>178</v>
      </c>
      <c r="H206" s="95">
        <f t="shared" si="25"/>
        <v>7197.8186225823947</v>
      </c>
      <c r="I206" s="95">
        <f t="shared" si="26"/>
        <v>799.81862258239471</v>
      </c>
      <c r="J206" s="84">
        <f t="shared" si="27"/>
        <v>7.2924378102157208</v>
      </c>
      <c r="K206" s="84">
        <f t="shared" si="28"/>
        <v>3.1052711238710118</v>
      </c>
      <c r="L206" s="84">
        <f t="shared" si="29"/>
        <v>3.1038286531780073</v>
      </c>
      <c r="M206" s="84">
        <f t="shared" si="30"/>
        <v>2831.8504587310931</v>
      </c>
      <c r="N206" s="84">
        <f t="shared" si="31"/>
        <v>17.227216191216485</v>
      </c>
      <c r="O206" s="49">
        <f t="shared" si="34"/>
        <v>1.6311701385797262E-14</v>
      </c>
      <c r="P206" s="91">
        <f t="shared" si="32"/>
        <v>9.5419561359168071E-9</v>
      </c>
      <c r="Q206" s="102">
        <f t="shared" si="33"/>
        <v>1.643813412405435E-7</v>
      </c>
    </row>
    <row r="207" spans="7:17" x14ac:dyDescent="0.2">
      <c r="G207" s="33">
        <v>179</v>
      </c>
      <c r="H207" s="95">
        <f t="shared" si="25"/>
        <v>7197.9546513352425</v>
      </c>
      <c r="I207" s="95">
        <f t="shared" si="26"/>
        <v>799.95465133524249</v>
      </c>
      <c r="J207" s="84">
        <f t="shared" si="27"/>
        <v>7.2922942975967917</v>
      </c>
      <c r="K207" s="84">
        <f t="shared" si="28"/>
        <v>3.1234317743205566</v>
      </c>
      <c r="L207" s="84">
        <f t="shared" si="29"/>
        <v>3.1227104154772594</v>
      </c>
      <c r="M207" s="84">
        <f t="shared" si="30"/>
        <v>2849.0776749223096</v>
      </c>
      <c r="N207" s="84">
        <f t="shared" si="31"/>
        <v>17.227650310559511</v>
      </c>
      <c r="O207" s="49">
        <f t="shared" si="34"/>
        <v>1.6289295168521263E-14</v>
      </c>
      <c r="P207" s="91">
        <f t="shared" si="32"/>
        <v>9.5284739882671526E-9</v>
      </c>
      <c r="Q207" s="102">
        <f t="shared" si="33"/>
        <v>1.6415321786312884E-7</v>
      </c>
    </row>
    <row r="208" spans="7:17" ht="13.5" thickBot="1" x14ac:dyDescent="0.25">
      <c r="G208" s="24">
        <v>180</v>
      </c>
      <c r="H208" s="95">
        <f t="shared" si="25"/>
        <v>7198</v>
      </c>
      <c r="I208" s="95">
        <f t="shared" si="26"/>
        <v>800</v>
      </c>
      <c r="J208" s="84">
        <f t="shared" si="27"/>
        <v>7.2922464545716812</v>
      </c>
      <c r="K208" s="84">
        <f t="shared" si="28"/>
        <v>3.1415926535897931</v>
      </c>
      <c r="L208" s="84">
        <f t="shared" si="29"/>
        <v>3.1415926535897931</v>
      </c>
      <c r="M208" s="84">
        <f t="shared" si="30"/>
        <v>2866.3053252328691</v>
      </c>
      <c r="N208" s="84">
        <f>N207</f>
        <v>17.227650310559511</v>
      </c>
      <c r="O208" s="49">
        <f t="shared" si="34"/>
        <v>1.6281825482778646E-14</v>
      </c>
      <c r="P208" s="91">
        <f t="shared" si="32"/>
        <v>9.523979601903139E-9</v>
      </c>
      <c r="Q208" s="102">
        <f t="shared" si="33"/>
        <v>1.6407579014648905E-7</v>
      </c>
    </row>
    <row r="209" spans="7:25" x14ac:dyDescent="0.2">
      <c r="G209" s="89"/>
      <c r="H209" s="96"/>
      <c r="I209" s="97"/>
      <c r="J209" s="97"/>
      <c r="K209" s="97"/>
      <c r="L209" s="97"/>
      <c r="M209" s="97"/>
      <c r="N209" s="30"/>
      <c r="O209" s="98"/>
      <c r="P209" s="99"/>
    </row>
    <row r="210" spans="7:25" x14ac:dyDescent="0.2">
      <c r="G210" s="89"/>
    </row>
    <row r="211" spans="7:25" x14ac:dyDescent="0.2">
      <c r="G211" s="89"/>
      <c r="W211" s="2"/>
      <c r="X211" s="2"/>
      <c r="Y211" s="2"/>
    </row>
    <row r="212" spans="7:25" s="2" customFormat="1" x14ac:dyDescent="0.2">
      <c r="G212" s="89"/>
      <c r="H212"/>
      <c r="I212"/>
      <c r="J212"/>
      <c r="K212"/>
      <c r="L212"/>
      <c r="M212"/>
      <c r="N212"/>
      <c r="O212"/>
      <c r="P212"/>
      <c r="Q212"/>
      <c r="R212"/>
      <c r="S212"/>
      <c r="T212"/>
      <c r="U212"/>
      <c r="V212"/>
      <c r="W212"/>
      <c r="X212"/>
      <c r="Y212"/>
    </row>
    <row r="213" spans="7:25" x14ac:dyDescent="0.2">
      <c r="G213" s="89"/>
      <c r="Q213" s="2"/>
    </row>
    <row r="214" spans="7:25" x14ac:dyDescent="0.2">
      <c r="G214" s="89"/>
      <c r="V214" s="2"/>
    </row>
    <row r="215" spans="7:25" x14ac:dyDescent="0.2">
      <c r="G215" s="89"/>
    </row>
    <row r="223" spans="7:25" x14ac:dyDescent="0.2">
      <c r="R223" s="2"/>
      <c r="S223" s="2"/>
      <c r="T223" s="2"/>
      <c r="U223" s="2"/>
    </row>
  </sheetData>
  <mergeCells count="4">
    <mergeCell ref="G15:J15"/>
    <mergeCell ref="S25:V25"/>
    <mergeCell ref="S28:V28"/>
    <mergeCell ref="T29:V29"/>
  </mergeCells>
  <pageMargins left="0.75" right="0.75" top="1" bottom="1" header="0.5" footer="0.5"/>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85028" r:id="rId4" name="Group Box 4">
              <controlPr defaultSize="0" autoFill="0" autoPict="0">
                <anchor moveWithCells="1">
                  <from>
                    <xdr:col>6</xdr:col>
                    <xdr:colOff>1000125</xdr:colOff>
                    <xdr:row>17</xdr:row>
                    <xdr:rowOff>0</xdr:rowOff>
                  </from>
                  <to>
                    <xdr:col>8</xdr:col>
                    <xdr:colOff>9525</xdr:colOff>
                    <xdr:row>18</xdr:row>
                    <xdr:rowOff>0</xdr:rowOff>
                  </to>
                </anchor>
              </controlPr>
            </control>
          </mc:Choice>
        </mc:AlternateContent>
        <mc:AlternateContent xmlns:mc="http://schemas.openxmlformats.org/markup-compatibility/2006">
          <mc:Choice Requires="x14">
            <control shapeId="385029" r:id="rId5" name="Button 5">
              <controlPr defaultSize="0" print="0" autoFill="0" autoPict="0" macro="[0]!ExampleTable">
                <anchor moveWithCells="1" sizeWithCells="1">
                  <from>
                    <xdr:col>25</xdr:col>
                    <xdr:colOff>257175</xdr:colOff>
                    <xdr:row>20</xdr:row>
                    <xdr:rowOff>104775</xdr:rowOff>
                  </from>
                  <to>
                    <xdr:col>26</xdr:col>
                    <xdr:colOff>371475</xdr:colOff>
                    <xdr:row>22</xdr:row>
                    <xdr:rowOff>123825</xdr:rowOff>
                  </to>
                </anchor>
              </controlPr>
            </control>
          </mc:Choice>
        </mc:AlternateContent>
        <mc:AlternateContent xmlns:mc="http://schemas.openxmlformats.org/markup-compatibility/2006">
          <mc:Choice Requires="x14">
            <control shapeId="385030" r:id="rId6" name="Button 6">
              <controlPr defaultSize="0" print="0" autoFill="0" autoPict="0" macro="[0]!InputOutputsTable">
                <anchor moveWithCells="1" sizeWithCells="1">
                  <from>
                    <xdr:col>26</xdr:col>
                    <xdr:colOff>257175</xdr:colOff>
                    <xdr:row>16</xdr:row>
                    <xdr:rowOff>104775</xdr:rowOff>
                  </from>
                  <to>
                    <xdr:col>28</xdr:col>
                    <xdr:colOff>19050</xdr:colOff>
                    <xdr:row>18</xdr:row>
                    <xdr:rowOff>123825</xdr:rowOff>
                  </to>
                </anchor>
              </controlPr>
            </control>
          </mc:Choice>
        </mc:AlternateContent>
        <mc:AlternateContent xmlns:mc="http://schemas.openxmlformats.org/markup-compatibility/2006">
          <mc:Choice Requires="x14">
            <control shapeId="385046" r:id="rId7" name="Option Button 22">
              <controlPr defaultSize="0" autoFill="0" autoLine="0" autoPict="0" altText="LOW">
                <anchor moveWithCells="1">
                  <from>
                    <xdr:col>6</xdr:col>
                    <xdr:colOff>971550</xdr:colOff>
                    <xdr:row>16</xdr:row>
                    <xdr:rowOff>190500</xdr:rowOff>
                  </from>
                  <to>
                    <xdr:col>6</xdr:col>
                    <xdr:colOff>1314450</xdr:colOff>
                    <xdr:row>18</xdr:row>
                    <xdr:rowOff>19050</xdr:rowOff>
                  </to>
                </anchor>
              </controlPr>
            </control>
          </mc:Choice>
        </mc:AlternateContent>
        <mc:AlternateContent xmlns:mc="http://schemas.openxmlformats.org/markup-compatibility/2006">
          <mc:Choice Requires="x14">
            <control shapeId="385047" r:id="rId8" name="Option Button 23">
              <controlPr defaultSize="0" autoFill="0" autoLine="0" autoPict="0">
                <anchor moveWithCells="1">
                  <from>
                    <xdr:col>6</xdr:col>
                    <xdr:colOff>1381125</xdr:colOff>
                    <xdr:row>16</xdr:row>
                    <xdr:rowOff>200025</xdr:rowOff>
                  </from>
                  <to>
                    <xdr:col>7</xdr:col>
                    <xdr:colOff>247650</xdr:colOff>
                    <xdr:row>18</xdr:row>
                    <xdr:rowOff>19050</xdr:rowOff>
                  </to>
                </anchor>
              </controlPr>
            </control>
          </mc:Choice>
        </mc:AlternateContent>
        <mc:AlternateContent xmlns:mc="http://schemas.openxmlformats.org/markup-compatibility/2006">
          <mc:Choice Requires="x14">
            <control shapeId="385048" r:id="rId9" name="Option Button 24">
              <controlPr defaultSize="0" autoFill="0" autoLine="0" autoPict="0">
                <anchor moveWithCells="1">
                  <from>
                    <xdr:col>7</xdr:col>
                    <xdr:colOff>333375</xdr:colOff>
                    <xdr:row>16</xdr:row>
                    <xdr:rowOff>200025</xdr:rowOff>
                  </from>
                  <to>
                    <xdr:col>7</xdr:col>
                    <xdr:colOff>638175</xdr:colOff>
                    <xdr:row>18</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1:O38"/>
  <sheetViews>
    <sheetView tabSelected="1" zoomScaleNormal="100" workbookViewId="0">
      <selection activeCell="I31" sqref="I31"/>
    </sheetView>
  </sheetViews>
  <sheetFormatPr defaultColWidth="8.85546875" defaultRowHeight="12.75" x14ac:dyDescent="0.2"/>
  <cols>
    <col min="1" max="1" width="4" customWidth="1"/>
    <col min="2" max="2" width="28.140625" customWidth="1"/>
    <col min="3" max="3" width="9" customWidth="1"/>
    <col min="4" max="4" width="8.85546875" customWidth="1"/>
    <col min="5" max="5" width="7.85546875" customWidth="1"/>
    <col min="6" max="6" width="4.140625" customWidth="1"/>
    <col min="7" max="7" width="30.28515625" customWidth="1"/>
    <col min="8" max="8" width="9" customWidth="1"/>
    <col min="9" max="9" width="8.85546875" customWidth="1"/>
    <col min="10" max="10" width="7.85546875" customWidth="1"/>
    <col min="11" max="11" width="3.85546875" customWidth="1"/>
    <col min="12" max="12" width="28.140625" customWidth="1"/>
    <col min="13" max="13" width="9" customWidth="1"/>
    <col min="14" max="14" width="8.85546875" customWidth="1"/>
    <col min="15" max="15" width="7.85546875" customWidth="1"/>
    <col min="16" max="16" width="3.7109375" customWidth="1"/>
    <col min="17" max="17" width="28.140625" customWidth="1"/>
    <col min="18" max="18" width="9" customWidth="1"/>
    <col min="19" max="19" width="8.85546875" customWidth="1"/>
    <col min="20" max="20" width="7.85546875" customWidth="1"/>
  </cols>
  <sheetData>
    <row r="1" spans="2:10" ht="26.25" thickBot="1" x14ac:dyDescent="0.4">
      <c r="B1" s="1" t="s">
        <v>119</v>
      </c>
      <c r="C1" s="1"/>
      <c r="D1" s="1"/>
    </row>
    <row r="2" spans="2:10" x14ac:dyDescent="0.2">
      <c r="B2" s="19" t="s">
        <v>61</v>
      </c>
      <c r="C2" s="18" t="s">
        <v>33</v>
      </c>
      <c r="D2" s="18" t="s">
        <v>10</v>
      </c>
      <c r="E2" s="20" t="s">
        <v>11</v>
      </c>
    </row>
    <row r="3" spans="2:10" ht="14.25" x14ac:dyDescent="0.2">
      <c r="B3" s="3" t="s">
        <v>14</v>
      </c>
      <c r="C3" s="123" t="s">
        <v>7</v>
      </c>
      <c r="D3" s="13">
        <v>398600.5</v>
      </c>
      <c r="E3" s="4" t="s">
        <v>15</v>
      </c>
    </row>
    <row r="4" spans="2:10" ht="16.5" thickBot="1" x14ac:dyDescent="0.35">
      <c r="B4" s="28" t="s">
        <v>18</v>
      </c>
      <c r="C4" s="25" t="s">
        <v>34</v>
      </c>
      <c r="D4" s="86">
        <v>6378</v>
      </c>
      <c r="E4" s="34" t="s">
        <v>8</v>
      </c>
    </row>
    <row r="5" spans="2:10" x14ac:dyDescent="0.2">
      <c r="C5" s="124"/>
      <c r="D5" s="2"/>
      <c r="E5" s="2"/>
    </row>
    <row r="6" spans="2:10" ht="21" thickBot="1" x14ac:dyDescent="0.35">
      <c r="B6" s="58" t="s">
        <v>129</v>
      </c>
      <c r="C6" s="124"/>
      <c r="G6" s="58" t="s">
        <v>130</v>
      </c>
    </row>
    <row r="7" spans="2:10" x14ac:dyDescent="0.2">
      <c r="B7" s="19" t="s">
        <v>78</v>
      </c>
      <c r="C7" s="18" t="s">
        <v>33</v>
      </c>
      <c r="D7" s="18" t="s">
        <v>10</v>
      </c>
      <c r="E7" s="20" t="s">
        <v>11</v>
      </c>
      <c r="G7" s="19" t="s">
        <v>78</v>
      </c>
      <c r="H7" s="18" t="s">
        <v>33</v>
      </c>
      <c r="I7" s="18" t="s">
        <v>10</v>
      </c>
      <c r="J7" s="20" t="s">
        <v>11</v>
      </c>
    </row>
    <row r="8" spans="2:10" ht="15.75" x14ac:dyDescent="0.3">
      <c r="B8" s="10" t="s">
        <v>59</v>
      </c>
      <c r="C8" s="107" t="s">
        <v>35</v>
      </c>
      <c r="D8" s="14">
        <v>200</v>
      </c>
      <c r="E8" s="12" t="s">
        <v>19</v>
      </c>
      <c r="G8" s="10" t="s">
        <v>59</v>
      </c>
      <c r="H8" s="107" t="s">
        <v>35</v>
      </c>
      <c r="I8" s="14">
        <v>35786</v>
      </c>
      <c r="J8" s="12" t="s">
        <v>19</v>
      </c>
    </row>
    <row r="9" spans="2:10" ht="15.75" x14ac:dyDescent="0.3">
      <c r="B9" s="5" t="s">
        <v>60</v>
      </c>
      <c r="C9" s="72" t="s">
        <v>36</v>
      </c>
      <c r="D9" s="6">
        <v>200</v>
      </c>
      <c r="E9" s="7" t="s">
        <v>8</v>
      </c>
      <c r="G9" s="5" t="s">
        <v>60</v>
      </c>
      <c r="H9" s="72" t="s">
        <v>36</v>
      </c>
      <c r="I9" s="6">
        <v>35786</v>
      </c>
      <c r="J9" s="7" t="s">
        <v>8</v>
      </c>
    </row>
    <row r="10" spans="2:10" x14ac:dyDescent="0.2">
      <c r="B10" s="5" t="s">
        <v>53</v>
      </c>
      <c r="C10" s="72" t="s">
        <v>62</v>
      </c>
      <c r="D10" s="6">
        <v>0</v>
      </c>
      <c r="E10" s="7" t="s">
        <v>57</v>
      </c>
      <c r="G10" s="5" t="s">
        <v>53</v>
      </c>
      <c r="H10" s="72" t="s">
        <v>62</v>
      </c>
      <c r="I10" s="6">
        <v>0</v>
      </c>
      <c r="J10" s="7" t="s">
        <v>57</v>
      </c>
    </row>
    <row r="11" spans="2:10" ht="15.75" x14ac:dyDescent="0.3">
      <c r="B11" s="5" t="s">
        <v>16</v>
      </c>
      <c r="C11" s="72" t="s">
        <v>37</v>
      </c>
      <c r="D11" s="35">
        <f>D4+D8</f>
        <v>6578</v>
      </c>
      <c r="E11" s="7" t="s">
        <v>8</v>
      </c>
      <c r="G11" s="5" t="s">
        <v>16</v>
      </c>
      <c r="H11" s="72" t="s">
        <v>37</v>
      </c>
      <c r="I11" s="35">
        <f>D4+I8</f>
        <v>42164</v>
      </c>
      <c r="J11" s="7" t="s">
        <v>8</v>
      </c>
    </row>
    <row r="12" spans="2:10" ht="15.75" x14ac:dyDescent="0.3">
      <c r="B12" s="5" t="s">
        <v>17</v>
      </c>
      <c r="C12" s="72" t="s">
        <v>38</v>
      </c>
      <c r="D12" s="35">
        <f>D4+D9</f>
        <v>6578</v>
      </c>
      <c r="E12" s="7" t="s">
        <v>8</v>
      </c>
      <c r="G12" s="5" t="s">
        <v>17</v>
      </c>
      <c r="H12" s="72" t="s">
        <v>38</v>
      </c>
      <c r="I12" s="35">
        <f>D4+I9</f>
        <v>42164</v>
      </c>
      <c r="J12" s="7" t="s">
        <v>8</v>
      </c>
    </row>
    <row r="13" spans="2:10" x14ac:dyDescent="0.2">
      <c r="B13" s="8" t="s">
        <v>103</v>
      </c>
      <c r="C13" s="90" t="s">
        <v>24</v>
      </c>
      <c r="D13" s="36">
        <f>(D11+D12)/2</f>
        <v>6578</v>
      </c>
      <c r="E13" s="9" t="s">
        <v>8</v>
      </c>
      <c r="G13" s="8" t="s">
        <v>103</v>
      </c>
      <c r="H13" s="90" t="s">
        <v>24</v>
      </c>
      <c r="I13" s="36">
        <f>(I11+I12)/2</f>
        <v>42164</v>
      </c>
      <c r="J13" s="9" t="s">
        <v>8</v>
      </c>
    </row>
    <row r="14" spans="2:10" x14ac:dyDescent="0.2">
      <c r="B14" s="8" t="s">
        <v>13</v>
      </c>
      <c r="C14" s="90" t="s">
        <v>25</v>
      </c>
      <c r="D14" s="36">
        <f>(D12/D13)-1</f>
        <v>0</v>
      </c>
      <c r="E14" s="9"/>
      <c r="G14" s="8" t="s">
        <v>13</v>
      </c>
      <c r="H14" s="90" t="s">
        <v>25</v>
      </c>
      <c r="I14" s="36">
        <f>(I12/I13)-1</f>
        <v>0</v>
      </c>
      <c r="J14" s="9"/>
    </row>
    <row r="15" spans="2:10" ht="15.75" x14ac:dyDescent="0.3">
      <c r="B15" s="8" t="s">
        <v>83</v>
      </c>
      <c r="C15" s="108" t="s">
        <v>84</v>
      </c>
      <c r="D15" s="57">
        <f>2*PI()*SQRT((D13^3)/(D3))/60</f>
        <v>88.491285101487946</v>
      </c>
      <c r="E15" s="9" t="s">
        <v>63</v>
      </c>
      <c r="G15" s="8" t="s">
        <v>83</v>
      </c>
      <c r="H15" s="108" t="s">
        <v>84</v>
      </c>
      <c r="I15" s="57">
        <f>2*PI()*SQRT((I13^3)/(D3))/60</f>
        <v>1436.0594043361621</v>
      </c>
      <c r="J15" s="9" t="s">
        <v>63</v>
      </c>
    </row>
    <row r="16" spans="2:10" ht="15.75" x14ac:dyDescent="0.3">
      <c r="B16" s="5" t="s">
        <v>20</v>
      </c>
      <c r="C16" s="72" t="s">
        <v>39</v>
      </c>
      <c r="D16" s="56">
        <f>SQRT((2*D3*D12)/(D11*(D11+D12)))</f>
        <v>7.7843433778490718</v>
      </c>
      <c r="E16" s="7" t="s">
        <v>9</v>
      </c>
      <c r="G16" s="5" t="s">
        <v>20</v>
      </c>
      <c r="H16" s="72" t="s">
        <v>39</v>
      </c>
      <c r="I16" s="56">
        <f>SQRT((2*D3*I12)/(I11*(I11+I12)))</f>
        <v>3.074666508595036</v>
      </c>
      <c r="J16" s="7" t="s">
        <v>9</v>
      </c>
    </row>
    <row r="17" spans="2:15" ht="15.75" x14ac:dyDescent="0.3">
      <c r="B17" s="5" t="s">
        <v>21</v>
      </c>
      <c r="C17" s="72" t="s">
        <v>40</v>
      </c>
      <c r="D17" s="56">
        <f>SQRT((2*D3*D11)/(D12*(D11+D12)))</f>
        <v>7.7843433778490718</v>
      </c>
      <c r="E17" s="7" t="s">
        <v>9</v>
      </c>
      <c r="G17" s="5" t="s">
        <v>21</v>
      </c>
      <c r="H17" s="72" t="s">
        <v>40</v>
      </c>
      <c r="I17" s="56">
        <f>SQRT((2*D3*I11)/(I12*(I11+I12)))</f>
        <v>3.074666508595036</v>
      </c>
      <c r="J17" s="7" t="s">
        <v>9</v>
      </c>
    </row>
    <row r="18" spans="2:15" x14ac:dyDescent="0.2">
      <c r="B18" s="5" t="s">
        <v>22</v>
      </c>
      <c r="C18" s="72" t="s">
        <v>41</v>
      </c>
      <c r="D18" s="56">
        <f>D13*(1-D14^2)</f>
        <v>6578</v>
      </c>
      <c r="E18" s="7" t="s">
        <v>8</v>
      </c>
      <c r="G18" s="5" t="s">
        <v>22</v>
      </c>
      <c r="H18" s="72" t="s">
        <v>41</v>
      </c>
      <c r="I18" s="56">
        <f>I13*(1-I14^2)</f>
        <v>42164</v>
      </c>
      <c r="J18" s="7" t="s">
        <v>8</v>
      </c>
    </row>
    <row r="19" spans="2:15" x14ac:dyDescent="0.2">
      <c r="B19" s="5" t="s">
        <v>69</v>
      </c>
      <c r="C19" s="72" t="s">
        <v>77</v>
      </c>
      <c r="D19" s="56">
        <f>(2*PI())/(D15/1440)</f>
        <v>102.24494798512616</v>
      </c>
      <c r="E19" s="7" t="s">
        <v>86</v>
      </c>
      <c r="G19" s="5" t="s">
        <v>69</v>
      </c>
      <c r="H19" s="72" t="s">
        <v>77</v>
      </c>
      <c r="I19" s="56">
        <f>(2*PI())/(I15/1440)</f>
        <v>6.3004265805571373</v>
      </c>
      <c r="J19" s="7" t="s">
        <v>86</v>
      </c>
    </row>
    <row r="20" spans="2:15" ht="13.5" thickBot="1" x14ac:dyDescent="0.25">
      <c r="B20" s="63" t="s">
        <v>69</v>
      </c>
      <c r="C20" s="109" t="s">
        <v>77</v>
      </c>
      <c r="D20" s="64">
        <f>D19/(2*PI())</f>
        <v>16.272788878006555</v>
      </c>
      <c r="E20" s="65" t="s">
        <v>70</v>
      </c>
      <c r="G20" s="63" t="s">
        <v>69</v>
      </c>
      <c r="H20" s="109" t="s">
        <v>77</v>
      </c>
      <c r="I20" s="64">
        <f>I19/(2*PI())</f>
        <v>1.0027440338832359</v>
      </c>
      <c r="J20" s="65" t="s">
        <v>70</v>
      </c>
    </row>
    <row r="21" spans="2:15" x14ac:dyDescent="0.2">
      <c r="C21" s="124"/>
    </row>
    <row r="22" spans="2:15" ht="21" thickBot="1" x14ac:dyDescent="0.35">
      <c r="B22" s="58" t="s">
        <v>131</v>
      </c>
      <c r="C22" s="124"/>
      <c r="G22" s="117" t="s">
        <v>145</v>
      </c>
      <c r="H22" s="30"/>
      <c r="I22" s="30"/>
      <c r="J22" s="30"/>
      <c r="L22" s="117" t="s">
        <v>146</v>
      </c>
      <c r="M22" s="30"/>
      <c r="N22" s="30"/>
      <c r="O22" s="30"/>
    </row>
    <row r="23" spans="2:15" x14ac:dyDescent="0.2">
      <c r="B23" s="19" t="s">
        <v>78</v>
      </c>
      <c r="C23" s="18" t="s">
        <v>33</v>
      </c>
      <c r="D23" s="18" t="s">
        <v>10</v>
      </c>
      <c r="E23" s="20" t="s">
        <v>11</v>
      </c>
      <c r="G23" s="19" t="s">
        <v>78</v>
      </c>
      <c r="H23" s="18" t="s">
        <v>33</v>
      </c>
      <c r="I23" s="18" t="s">
        <v>10</v>
      </c>
      <c r="J23" s="20" t="s">
        <v>11</v>
      </c>
      <c r="L23" s="19" t="s">
        <v>78</v>
      </c>
      <c r="M23" s="18" t="s">
        <v>33</v>
      </c>
      <c r="N23" s="18" t="s">
        <v>10</v>
      </c>
      <c r="O23" s="20" t="s">
        <v>11</v>
      </c>
    </row>
    <row r="24" spans="2:15" ht="15.75" x14ac:dyDescent="0.3">
      <c r="B24" s="5" t="s">
        <v>16</v>
      </c>
      <c r="C24" s="72" t="s">
        <v>37</v>
      </c>
      <c r="D24" s="35">
        <f>D11</f>
        <v>6578</v>
      </c>
      <c r="E24" s="7" t="s">
        <v>8</v>
      </c>
      <c r="G24" s="159" t="s">
        <v>147</v>
      </c>
      <c r="H24" s="110" t="s">
        <v>121</v>
      </c>
      <c r="I24" s="112">
        <f>D29-D16</f>
        <v>2.454625253770673</v>
      </c>
      <c r="J24" s="7" t="s">
        <v>9</v>
      </c>
      <c r="L24" s="5" t="s">
        <v>123</v>
      </c>
      <c r="M24" s="110" t="s">
        <v>125</v>
      </c>
      <c r="N24" s="112">
        <f>I17-D30</f>
        <v>1.4772863819752968</v>
      </c>
      <c r="O24" s="7" t="s">
        <v>9</v>
      </c>
    </row>
    <row r="25" spans="2:15" ht="15.75" x14ac:dyDescent="0.3">
      <c r="B25" s="5" t="s">
        <v>17</v>
      </c>
      <c r="C25" s="72" t="s">
        <v>38</v>
      </c>
      <c r="D25" s="35">
        <f>I12</f>
        <v>42164</v>
      </c>
      <c r="E25" s="7" t="s">
        <v>8</v>
      </c>
      <c r="G25" s="159" t="s">
        <v>150</v>
      </c>
      <c r="H25" s="110" t="s">
        <v>121</v>
      </c>
      <c r="I25" s="112">
        <f>ABS(2*D16*SIN(D32/2))</f>
        <v>0</v>
      </c>
      <c r="J25" s="7" t="s">
        <v>9</v>
      </c>
      <c r="L25" s="159" t="s">
        <v>150</v>
      </c>
      <c r="M25" s="110" t="s">
        <v>125</v>
      </c>
      <c r="N25" s="112">
        <f>ABS(2*D30*SIN(D32/2))</f>
        <v>0</v>
      </c>
      <c r="O25" s="7" t="s">
        <v>9</v>
      </c>
    </row>
    <row r="26" spans="2:15" ht="15" thickBot="1" x14ac:dyDescent="0.3">
      <c r="B26" s="8" t="s">
        <v>103</v>
      </c>
      <c r="C26" s="90" t="s">
        <v>24</v>
      </c>
      <c r="D26" s="36">
        <f>(D24+D25)/2</f>
        <v>24371</v>
      </c>
      <c r="E26" s="9" t="s">
        <v>8</v>
      </c>
      <c r="G26" s="160" t="s">
        <v>148</v>
      </c>
      <c r="H26" s="115" t="s">
        <v>121</v>
      </c>
      <c r="I26" s="116">
        <f>SQRT(D16^2+D29^2-2*D16*D29*COS(D32))</f>
        <v>2.4546252537706703</v>
      </c>
      <c r="J26" s="65" t="s">
        <v>9</v>
      </c>
      <c r="L26" s="63" t="s">
        <v>124</v>
      </c>
      <c r="M26" s="115" t="s">
        <v>125</v>
      </c>
      <c r="N26" s="116">
        <f>SQRT(I17^2+D30^2-2*I17*D30*COS(D32))</f>
        <v>1.4772863819752964</v>
      </c>
      <c r="O26" s="65" t="s">
        <v>9</v>
      </c>
    </row>
    <row r="27" spans="2:15" ht="13.5" thickBot="1" x14ac:dyDescent="0.25">
      <c r="B27" s="8" t="s">
        <v>13</v>
      </c>
      <c r="C27" s="90" t="s">
        <v>25</v>
      </c>
      <c r="D27" s="36">
        <f>(D25/D26)-1</f>
        <v>0.73008904025275934</v>
      </c>
      <c r="E27" s="9"/>
    </row>
    <row r="28" spans="2:15" ht="16.5" thickBot="1" x14ac:dyDescent="0.35">
      <c r="B28" s="8" t="s">
        <v>83</v>
      </c>
      <c r="C28" s="108" t="s">
        <v>84</v>
      </c>
      <c r="D28" s="57">
        <f>2*PI()*SQRT((D26^3)/(D3))/60</f>
        <v>631.05864838550292</v>
      </c>
      <c r="E28" s="9" t="s">
        <v>63</v>
      </c>
      <c r="F28" s="30"/>
      <c r="L28" s="162" t="s">
        <v>126</v>
      </c>
      <c r="M28" s="163" t="s">
        <v>127</v>
      </c>
      <c r="N28" s="164">
        <f>I24+N26</f>
        <v>3.9319116357459691</v>
      </c>
      <c r="O28" s="165" t="s">
        <v>9</v>
      </c>
    </row>
    <row r="29" spans="2:15" ht="15.75" x14ac:dyDescent="0.3">
      <c r="B29" s="5" t="s">
        <v>20</v>
      </c>
      <c r="C29" s="72" t="s">
        <v>39</v>
      </c>
      <c r="D29" s="56">
        <f>SQRT((2*D3*D25)/(D24*(D25+D24)))</f>
        <v>10.238968631619745</v>
      </c>
      <c r="E29" s="7" t="s">
        <v>9</v>
      </c>
      <c r="F29" s="30"/>
    </row>
    <row r="30" spans="2:15" ht="15.75" x14ac:dyDescent="0.3">
      <c r="B30" s="5" t="s">
        <v>21</v>
      </c>
      <c r="C30" s="72" t="s">
        <v>40</v>
      </c>
      <c r="D30" s="56">
        <f>SQRT((2*D3*D24)/(D25*(D25+D24)))</f>
        <v>1.5973801266197392</v>
      </c>
      <c r="E30" s="7" t="s">
        <v>9</v>
      </c>
      <c r="F30" s="30"/>
    </row>
    <row r="31" spans="2:15" x14ac:dyDescent="0.2">
      <c r="B31" s="5" t="s">
        <v>122</v>
      </c>
      <c r="C31" s="67" t="s">
        <v>149</v>
      </c>
      <c r="D31" s="56">
        <f>I10-D10</f>
        <v>0</v>
      </c>
      <c r="E31" s="7" t="s">
        <v>57</v>
      </c>
      <c r="F31" s="30"/>
    </row>
    <row r="32" spans="2:15" ht="13.5" thickBot="1" x14ac:dyDescent="0.25">
      <c r="B32" s="63" t="s">
        <v>122</v>
      </c>
      <c r="C32" s="115" t="s">
        <v>120</v>
      </c>
      <c r="D32" s="158">
        <f>RADIANS(D31)</f>
        <v>0</v>
      </c>
      <c r="E32" s="161" t="s">
        <v>151</v>
      </c>
      <c r="F32" s="30"/>
    </row>
    <row r="33" spans="6:11" x14ac:dyDescent="0.2">
      <c r="F33" s="30"/>
    </row>
    <row r="34" spans="6:11" x14ac:dyDescent="0.2">
      <c r="F34" s="30"/>
    </row>
    <row r="35" spans="6:11" x14ac:dyDescent="0.2">
      <c r="F35" s="30"/>
    </row>
    <row r="36" spans="6:11" x14ac:dyDescent="0.2">
      <c r="F36" s="30"/>
    </row>
    <row r="37" spans="6:11" x14ac:dyDescent="0.2">
      <c r="F37" s="30"/>
      <c r="G37" s="30"/>
      <c r="H37" s="113"/>
      <c r="I37" s="114"/>
      <c r="J37" s="30"/>
      <c r="K37" s="30"/>
    </row>
    <row r="38" spans="6:11" x14ac:dyDescent="0.2">
      <c r="F38" s="30"/>
      <c r="G38" s="30"/>
      <c r="H38" s="30"/>
      <c r="I38" s="30"/>
      <c r="J38" s="30"/>
      <c r="K38" s="30"/>
    </row>
  </sheetData>
  <pageMargins left="0.75" right="0.75" top="1" bottom="1" header="0.5" footer="0.5"/>
  <pageSetup orientation="portrait" horizontalDpi="355" verticalDpi="355"/>
  <drawing r:id="rId1"/>
  <legacyDrawing r:id="rId2"/>
  <oleObjects>
    <mc:AlternateContent xmlns:mc="http://schemas.openxmlformats.org/markup-compatibility/2006">
      <mc:Choice Requires="x14">
        <oleObject progId="MS_ClipArt_Gallery" shapeId="386049" r:id="rId3">
          <objectPr defaultSize="0" autoPict="0" r:id="rId4">
            <anchor moveWithCells="1" sizeWithCells="1">
              <from>
                <xdr:col>11</xdr:col>
                <xdr:colOff>1266825</xdr:colOff>
                <xdr:row>8</xdr:row>
                <xdr:rowOff>152400</xdr:rowOff>
              </from>
              <to>
                <xdr:col>12</xdr:col>
                <xdr:colOff>266700</xdr:colOff>
                <xdr:row>14</xdr:row>
                <xdr:rowOff>85725</xdr:rowOff>
              </to>
            </anchor>
          </objectPr>
        </oleObject>
      </mc:Choice>
      <mc:Fallback>
        <oleObject progId="MS_ClipArt_Gallery" shapeId="386049" r:id="rId3"/>
      </mc:Fallback>
    </mc:AlternateContent>
    <mc:AlternateContent xmlns:mc="http://schemas.openxmlformats.org/markup-compatibility/2006">
      <mc:Choice Requires="x14">
        <oleObject progId="MS_ClipArt_Gallery" shapeId="386050" r:id="rId5">
          <objectPr defaultSize="0" autoPict="0" r:id="rId4">
            <anchor moveWithCells="1" sizeWithCells="1">
              <from>
                <xdr:col>11</xdr:col>
                <xdr:colOff>1038225</xdr:colOff>
                <xdr:row>140</xdr:row>
                <xdr:rowOff>47625</xdr:rowOff>
              </from>
              <to>
                <xdr:col>12</xdr:col>
                <xdr:colOff>9525</xdr:colOff>
                <xdr:row>146</xdr:row>
                <xdr:rowOff>85725</xdr:rowOff>
              </to>
            </anchor>
          </objectPr>
        </oleObject>
      </mc:Choice>
      <mc:Fallback>
        <oleObject progId="MS_ClipArt_Gallery" shapeId="386050" r:id="rId5"/>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Y44"/>
  <sheetViews>
    <sheetView zoomScaleNormal="100" workbookViewId="0">
      <selection activeCell="B28" sqref="B28"/>
    </sheetView>
  </sheetViews>
  <sheetFormatPr defaultColWidth="8.85546875" defaultRowHeight="12.75" x14ac:dyDescent="0.2"/>
  <cols>
    <col min="1" max="1" width="4.7109375" customWidth="1"/>
    <col min="2" max="2" width="11.42578125" customWidth="1"/>
    <col min="3" max="3" width="14.140625" customWidth="1"/>
    <col min="4" max="4" width="11.42578125" customWidth="1"/>
    <col min="5" max="5" width="12.42578125" customWidth="1"/>
    <col min="6" max="6" width="11.140625" customWidth="1"/>
  </cols>
  <sheetData>
    <row r="1" spans="2:25" ht="25.5" x14ac:dyDescent="0.35">
      <c r="B1" s="1" t="s">
        <v>132</v>
      </c>
      <c r="C1" s="1"/>
      <c r="D1" s="1"/>
    </row>
    <row r="3" spans="2:25" ht="21" thickBot="1" x14ac:dyDescent="0.35">
      <c r="B3" s="58" t="s">
        <v>133</v>
      </c>
      <c r="C3" s="30"/>
      <c r="D3" s="30"/>
      <c r="E3" s="30"/>
      <c r="O3" s="58" t="s">
        <v>201</v>
      </c>
      <c r="Y3" s="58" t="s">
        <v>203</v>
      </c>
    </row>
    <row r="4" spans="2:25" x14ac:dyDescent="0.2">
      <c r="B4" s="19" t="s">
        <v>78</v>
      </c>
      <c r="C4" s="18" t="s">
        <v>33</v>
      </c>
      <c r="D4" s="18" t="s">
        <v>10</v>
      </c>
      <c r="E4" s="20" t="s">
        <v>11</v>
      </c>
      <c r="G4" s="19" t="s">
        <v>61</v>
      </c>
      <c r="H4" s="18" t="s">
        <v>33</v>
      </c>
      <c r="I4" s="18" t="s">
        <v>10</v>
      </c>
      <c r="J4" s="20" t="s">
        <v>11</v>
      </c>
    </row>
    <row r="5" spans="2:25" ht="15" thickBot="1" x14ac:dyDescent="0.25">
      <c r="B5" s="8" t="s">
        <v>13</v>
      </c>
      <c r="C5" s="90" t="s">
        <v>25</v>
      </c>
      <c r="D5" s="294">
        <v>0</v>
      </c>
      <c r="E5" s="291" t="s">
        <v>202</v>
      </c>
      <c r="G5" s="3" t="s">
        <v>14</v>
      </c>
      <c r="H5" s="123" t="s">
        <v>7</v>
      </c>
      <c r="I5" s="13">
        <v>398600.5</v>
      </c>
      <c r="J5" s="4" t="s">
        <v>15</v>
      </c>
    </row>
    <row r="6" spans="2:25" ht="16.5" thickBot="1" x14ac:dyDescent="0.35">
      <c r="B6" s="15" t="s">
        <v>134</v>
      </c>
      <c r="C6" s="292" t="s">
        <v>135</v>
      </c>
      <c r="D6" s="16" t="s">
        <v>56</v>
      </c>
      <c r="E6" s="17" t="s">
        <v>56</v>
      </c>
      <c r="G6" s="28" t="s">
        <v>18</v>
      </c>
      <c r="H6" s="25" t="s">
        <v>34</v>
      </c>
      <c r="I6" s="86">
        <v>6378</v>
      </c>
      <c r="J6" s="34" t="s">
        <v>8</v>
      </c>
    </row>
    <row r="7" spans="2:25" x14ac:dyDescent="0.2">
      <c r="B7" s="21" t="s">
        <v>8</v>
      </c>
      <c r="C7" s="22" t="s">
        <v>8</v>
      </c>
      <c r="D7" s="22" t="s">
        <v>55</v>
      </c>
      <c r="E7" s="23" t="s">
        <v>57</v>
      </c>
    </row>
    <row r="8" spans="2:25" x14ac:dyDescent="0.2">
      <c r="B8" s="46">
        <v>300</v>
      </c>
      <c r="C8" s="38">
        <f>B8+$I$6</f>
        <v>6678</v>
      </c>
      <c r="D8" s="39">
        <f>ACOS(0.986/((-2.06474*10^14)*(C8^-3.5)*((1-($D$5^2))^-2)))</f>
        <v>1.6872777096370284</v>
      </c>
      <c r="E8" s="40">
        <f>DEGREES(D8)</f>
        <v>96.67389162870171</v>
      </c>
    </row>
    <row r="9" spans="2:25" x14ac:dyDescent="0.2">
      <c r="B9" s="47">
        <v>325</v>
      </c>
      <c r="C9" s="38">
        <f t="shared" ref="C9:C44" si="0">B9+$I$6</f>
        <v>6703</v>
      </c>
      <c r="D9" s="39">
        <f t="shared" ref="D9:D44" si="1">ACOS(0.986/((-2.06474*10^14)*(C9^-3.5)*((1-($D$5^2))^-2)))</f>
        <v>1.6888182008246955</v>
      </c>
      <c r="E9" s="40">
        <f t="shared" ref="E9:E44" si="2">DEGREES(D9)</f>
        <v>96.762155272132134</v>
      </c>
      <c r="H9" s="293"/>
    </row>
    <row r="10" spans="2:25" x14ac:dyDescent="0.2">
      <c r="B10" s="46">
        <v>350</v>
      </c>
      <c r="C10" s="38">
        <f t="shared" si="0"/>
        <v>6728</v>
      </c>
      <c r="D10" s="39">
        <f t="shared" si="1"/>
        <v>1.6903734084178483</v>
      </c>
      <c r="E10" s="40">
        <f t="shared" si="2"/>
        <v>96.851262103486491</v>
      </c>
    </row>
    <row r="11" spans="2:25" x14ac:dyDescent="0.2">
      <c r="B11" s="46">
        <v>375</v>
      </c>
      <c r="C11" s="38">
        <f t="shared" si="0"/>
        <v>6753</v>
      </c>
      <c r="D11" s="39">
        <f t="shared" si="1"/>
        <v>1.6919434252245535</v>
      </c>
      <c r="E11" s="40">
        <f t="shared" si="2"/>
        <v>96.94121744027531</v>
      </c>
    </row>
    <row r="12" spans="2:25" x14ac:dyDescent="0.2">
      <c r="B12" s="47">
        <v>400</v>
      </c>
      <c r="C12" s="38">
        <f t="shared" si="0"/>
        <v>6778</v>
      </c>
      <c r="D12" s="39">
        <f t="shared" si="1"/>
        <v>1.6935283445684137</v>
      </c>
      <c r="E12" s="40">
        <f t="shared" si="2"/>
        <v>97.032026629547147</v>
      </c>
    </row>
    <row r="13" spans="2:25" x14ac:dyDescent="0.2">
      <c r="B13" s="46">
        <v>425</v>
      </c>
      <c r="C13" s="38">
        <f t="shared" si="0"/>
        <v>6803</v>
      </c>
      <c r="D13" s="39">
        <f t="shared" si="1"/>
        <v>1.6951282602978823</v>
      </c>
      <c r="E13" s="40">
        <f t="shared" si="2"/>
        <v>97.123695048422292</v>
      </c>
    </row>
    <row r="14" spans="2:25" x14ac:dyDescent="0.2">
      <c r="B14" s="46">
        <v>450</v>
      </c>
      <c r="C14" s="38">
        <f t="shared" si="0"/>
        <v>6828</v>
      </c>
      <c r="D14" s="39">
        <f t="shared" si="1"/>
        <v>1.696743266795808</v>
      </c>
      <c r="E14" s="40">
        <f t="shared" si="2"/>
        <v>97.216228104639626</v>
      </c>
    </row>
    <row r="15" spans="2:25" x14ac:dyDescent="0.2">
      <c r="B15" s="47">
        <v>475</v>
      </c>
      <c r="C15" s="38">
        <f t="shared" si="0"/>
        <v>6853</v>
      </c>
      <c r="D15" s="39">
        <f t="shared" si="1"/>
        <v>1.6983734589892183</v>
      </c>
      <c r="E15" s="40">
        <f t="shared" si="2"/>
        <v>97.309631237117216</v>
      </c>
    </row>
    <row r="16" spans="2:25" x14ac:dyDescent="0.2">
      <c r="B16" s="46">
        <v>500</v>
      </c>
      <c r="C16" s="38">
        <f t="shared" si="0"/>
        <v>6878</v>
      </c>
      <c r="D16" s="39">
        <f t="shared" si="1"/>
        <v>1.7000189323593473</v>
      </c>
      <c r="E16" s="40">
        <f t="shared" si="2"/>
        <v>97.403909916526771</v>
      </c>
    </row>
    <row r="17" spans="2:5" x14ac:dyDescent="0.2">
      <c r="B17" s="46">
        <v>525</v>
      </c>
      <c r="C17" s="38">
        <f t="shared" si="0"/>
        <v>6903</v>
      </c>
      <c r="D17" s="39">
        <f t="shared" si="1"/>
        <v>1.7016797829519179</v>
      </c>
      <c r="E17" s="40">
        <f t="shared" si="2"/>
        <v>97.499069645882869</v>
      </c>
    </row>
    <row r="18" spans="2:5" x14ac:dyDescent="0.2">
      <c r="B18" s="47">
        <v>550</v>
      </c>
      <c r="C18" s="38">
        <f t="shared" si="0"/>
        <v>6928</v>
      </c>
      <c r="D18" s="39">
        <f t="shared" si="1"/>
        <v>1.7033561073876746</v>
      </c>
      <c r="E18" s="40">
        <f t="shared" si="2"/>
        <v>97.595115961146377</v>
      </c>
    </row>
    <row r="19" spans="2:5" x14ac:dyDescent="0.2">
      <c r="B19" s="46">
        <v>575</v>
      </c>
      <c r="C19" s="38">
        <f t="shared" si="0"/>
        <v>6953</v>
      </c>
      <c r="D19" s="39">
        <f t="shared" si="1"/>
        <v>1.7050480028731847</v>
      </c>
      <c r="E19" s="40">
        <f t="shared" si="2"/>
        <v>97.692054431843346</v>
      </c>
    </row>
    <row r="20" spans="2:5" x14ac:dyDescent="0.2">
      <c r="B20" s="46">
        <v>600</v>
      </c>
      <c r="C20" s="38">
        <f t="shared" si="0"/>
        <v>6978</v>
      </c>
      <c r="D20" s="39">
        <f t="shared" si="1"/>
        <v>1.7067555672119055</v>
      </c>
      <c r="E20" s="40">
        <f t="shared" si="2"/>
        <v>97.78989066169909</v>
      </c>
    </row>
    <row r="21" spans="2:5" x14ac:dyDescent="0.2">
      <c r="B21" s="47">
        <v>625</v>
      </c>
      <c r="C21" s="38">
        <f t="shared" si="0"/>
        <v>7003</v>
      </c>
      <c r="D21" s="39">
        <f t="shared" si="1"/>
        <v>1.7084788988155295</v>
      </c>
      <c r="E21" s="40">
        <f t="shared" si="2"/>
        <v>97.888630289288258</v>
      </c>
    </row>
    <row r="22" spans="2:5" x14ac:dyDescent="0.2">
      <c r="B22" s="46">
        <v>650</v>
      </c>
      <c r="C22" s="38">
        <f t="shared" si="0"/>
        <v>7028</v>
      </c>
      <c r="D22" s="39">
        <f t="shared" si="1"/>
        <v>1.7102180967156129</v>
      </c>
      <c r="E22" s="40">
        <f t="shared" si="2"/>
        <v>97.988278988701055</v>
      </c>
    </row>
    <row r="23" spans="2:5" x14ac:dyDescent="0.2">
      <c r="B23" s="46">
        <v>675</v>
      </c>
      <c r="C23" s="38">
        <f t="shared" si="0"/>
        <v>7053</v>
      </c>
      <c r="D23" s="39">
        <f t="shared" si="1"/>
        <v>1.7119732605754892</v>
      </c>
      <c r="E23" s="40">
        <f t="shared" si="2"/>
        <v>98.088842470225856</v>
      </c>
    </row>
    <row r="24" spans="2:5" x14ac:dyDescent="0.2">
      <c r="B24" s="47">
        <v>700</v>
      </c>
      <c r="C24" s="38">
        <f t="shared" si="0"/>
        <v>7078</v>
      </c>
      <c r="D24" s="39">
        <f t="shared" si="1"/>
        <v>1.7137444907024886</v>
      </c>
      <c r="E24" s="40">
        <f t="shared" si="2"/>
        <v>98.19032648104934</v>
      </c>
    </row>
    <row r="25" spans="2:5" x14ac:dyDescent="0.2">
      <c r="B25" s="46">
        <v>725</v>
      </c>
      <c r="C25" s="38">
        <f t="shared" si="0"/>
        <v>7103</v>
      </c>
      <c r="D25" s="39">
        <f t="shared" si="1"/>
        <v>1.7155318880604522</v>
      </c>
      <c r="E25" s="40">
        <f t="shared" si="2"/>
        <v>98.29273680597349</v>
      </c>
    </row>
    <row r="26" spans="2:5" x14ac:dyDescent="0.2">
      <c r="B26" s="46">
        <v>750</v>
      </c>
      <c r="C26" s="38">
        <f t="shared" si="0"/>
        <v>7128</v>
      </c>
      <c r="D26" s="39">
        <f t="shared" si="1"/>
        <v>1.7173355542825652</v>
      </c>
      <c r="E26" s="40">
        <f t="shared" si="2"/>
        <v>98.396079268150871</v>
      </c>
    </row>
    <row r="27" spans="2:5" x14ac:dyDescent="0.2">
      <c r="B27" s="47">
        <v>775</v>
      </c>
      <c r="C27" s="38">
        <f t="shared" si="0"/>
        <v>7153</v>
      </c>
      <c r="D27" s="39">
        <f t="shared" si="1"/>
        <v>1.7191555916845094</v>
      </c>
      <c r="E27" s="40">
        <f t="shared" si="2"/>
        <v>98.500359729838237</v>
      </c>
    </row>
    <row r="28" spans="2:5" x14ac:dyDescent="0.2">
      <c r="B28" s="46">
        <v>800</v>
      </c>
      <c r="C28" s="38">
        <f t="shared" si="0"/>
        <v>7178</v>
      </c>
      <c r="D28" s="39">
        <f t="shared" si="1"/>
        <v>1.7209921032779389</v>
      </c>
      <c r="E28" s="40">
        <f t="shared" si="2"/>
        <v>98.605584093168588</v>
      </c>
    </row>
    <row r="29" spans="2:5" x14ac:dyDescent="0.2">
      <c r="B29" s="46">
        <v>825</v>
      </c>
      <c r="C29" s="38">
        <f t="shared" si="0"/>
        <v>7203</v>
      </c>
      <c r="D29" s="39">
        <f t="shared" si="1"/>
        <v>1.7228451927843009</v>
      </c>
      <c r="E29" s="40">
        <f t="shared" si="2"/>
        <v>98.711758300943117</v>
      </c>
    </row>
    <row r="30" spans="2:5" x14ac:dyDescent="0.2">
      <c r="B30" s="47">
        <v>850</v>
      </c>
      <c r="C30" s="38">
        <f t="shared" si="0"/>
        <v>7228</v>
      </c>
      <c r="D30" s="39">
        <f t="shared" si="1"/>
        <v>1.7247149646489921</v>
      </c>
      <c r="E30" s="40">
        <f t="shared" si="2"/>
        <v>98.818888337442218</v>
      </c>
    </row>
    <row r="31" spans="2:5" x14ac:dyDescent="0.2">
      <c r="B31" s="46">
        <v>875</v>
      </c>
      <c r="C31" s="38">
        <f t="shared" si="0"/>
        <v>7253</v>
      </c>
      <c r="D31" s="39">
        <f t="shared" si="1"/>
        <v>1.7266015240558796</v>
      </c>
      <c r="E31" s="40">
        <f t="shared" si="2"/>
        <v>98.92698022925758</v>
      </c>
    </row>
    <row r="32" spans="2:5" x14ac:dyDescent="0.2">
      <c r="B32" s="46">
        <v>900</v>
      </c>
      <c r="C32" s="38">
        <f t="shared" si="0"/>
        <v>7278</v>
      </c>
      <c r="D32" s="39">
        <f t="shared" si="1"/>
        <v>1.7285049769421723</v>
      </c>
      <c r="E32" s="40">
        <f t="shared" si="2"/>
        <v>99.036040046144151</v>
      </c>
    </row>
    <row r="33" spans="2:5" x14ac:dyDescent="0.2">
      <c r="B33" s="47">
        <v>925</v>
      </c>
      <c r="C33" s="38">
        <f t="shared" si="0"/>
        <v>7303</v>
      </c>
      <c r="D33" s="39">
        <f t="shared" si="1"/>
        <v>1.7304254300136785</v>
      </c>
      <c r="E33" s="40">
        <f t="shared" si="2"/>
        <v>99.146073901894397</v>
      </c>
    </row>
    <row r="34" spans="2:5" x14ac:dyDescent="0.2">
      <c r="B34" s="46">
        <v>950</v>
      </c>
      <c r="C34" s="38">
        <f t="shared" si="0"/>
        <v>7328</v>
      </c>
      <c r="D34" s="39">
        <f t="shared" si="1"/>
        <v>1.7323629907604361</v>
      </c>
      <c r="E34" s="40">
        <f t="shared" si="2"/>
        <v>99.257087955233814</v>
      </c>
    </row>
    <row r="35" spans="2:5" x14ac:dyDescent="0.2">
      <c r="B35" s="46">
        <v>975</v>
      </c>
      <c r="C35" s="38">
        <f t="shared" si="0"/>
        <v>7353</v>
      </c>
      <c r="D35" s="39">
        <f t="shared" si="1"/>
        <v>1.7343177674727421</v>
      </c>
      <c r="E35" s="40">
        <f t="shared" si="2"/>
        <v>99.369088410739408</v>
      </c>
    </row>
    <row r="36" spans="2:5" x14ac:dyDescent="0.2">
      <c r="B36" s="47">
        <v>1000</v>
      </c>
      <c r="C36" s="38">
        <f t="shared" si="0"/>
        <v>7378</v>
      </c>
      <c r="D36" s="39">
        <f t="shared" si="1"/>
        <v>1.7362898692575763</v>
      </c>
      <c r="E36" s="40">
        <f t="shared" si="2"/>
        <v>99.482081519780621</v>
      </c>
    </row>
    <row r="37" spans="2:5" x14ac:dyDescent="0.2">
      <c r="B37" s="46">
        <v>1025</v>
      </c>
      <c r="C37" s="38">
        <f t="shared" si="0"/>
        <v>7403</v>
      </c>
      <c r="D37" s="39">
        <f t="shared" si="1"/>
        <v>1.7382794060554492</v>
      </c>
      <c r="E37" s="40">
        <f t="shared" si="2"/>
        <v>99.596073581484717</v>
      </c>
    </row>
    <row r="38" spans="2:5" x14ac:dyDescent="0.2">
      <c r="B38" s="46">
        <v>1050</v>
      </c>
      <c r="C38" s="38">
        <f t="shared" si="0"/>
        <v>7428</v>
      </c>
      <c r="D38" s="39">
        <f t="shared" si="1"/>
        <v>1.7402864886576679</v>
      </c>
      <c r="E38" s="40">
        <f t="shared" si="2"/>
        <v>99.711070943725986</v>
      </c>
    </row>
    <row r="39" spans="2:5" x14ac:dyDescent="0.2">
      <c r="B39" s="47">
        <v>1075</v>
      </c>
      <c r="C39" s="38">
        <f t="shared" si="0"/>
        <v>7453</v>
      </c>
      <c r="D39" s="39">
        <f t="shared" si="1"/>
        <v>1.7423112287240348</v>
      </c>
      <c r="E39" s="40">
        <f t="shared" si="2"/>
        <v>99.827080004139845</v>
      </c>
    </row>
    <row r="40" spans="2:5" x14ac:dyDescent="0.2">
      <c r="B40" s="46">
        <v>1100</v>
      </c>
      <c r="C40" s="38">
        <f t="shared" si="0"/>
        <v>7478</v>
      </c>
      <c r="D40" s="39">
        <f t="shared" si="1"/>
        <v>1.7443537388010051</v>
      </c>
      <c r="E40" s="40">
        <f t="shared" si="2"/>
        <v>99.944107211163185</v>
      </c>
    </row>
    <row r="41" spans="2:5" x14ac:dyDescent="0.2">
      <c r="B41" s="46">
        <v>1125</v>
      </c>
      <c r="C41" s="38">
        <f t="shared" si="0"/>
        <v>7503</v>
      </c>
      <c r="D41" s="39">
        <f t="shared" si="1"/>
        <v>1.7464141323402933</v>
      </c>
      <c r="E41" s="40">
        <f t="shared" si="2"/>
        <v>100.06215906510042</v>
      </c>
    </row>
    <row r="42" spans="2:5" x14ac:dyDescent="0.2">
      <c r="B42" s="47">
        <v>1150</v>
      </c>
      <c r="C42" s="38">
        <f t="shared" si="0"/>
        <v>7528</v>
      </c>
      <c r="D42" s="39">
        <f t="shared" si="1"/>
        <v>1.7484925237179565</v>
      </c>
      <c r="E42" s="40">
        <f t="shared" si="2"/>
        <v>100.1812421192169</v>
      </c>
    </row>
    <row r="43" spans="2:5" x14ac:dyDescent="0.2">
      <c r="B43" s="46">
        <v>1175</v>
      </c>
      <c r="C43" s="38">
        <f t="shared" si="0"/>
        <v>7553</v>
      </c>
      <c r="D43" s="39">
        <f t="shared" si="1"/>
        <v>1.7505890282539638</v>
      </c>
      <c r="E43" s="40">
        <f t="shared" si="2"/>
        <v>100.30136298086015</v>
      </c>
    </row>
    <row r="44" spans="2:5" ht="13.5" thickBot="1" x14ac:dyDescent="0.25">
      <c r="B44" s="48">
        <v>1200</v>
      </c>
      <c r="C44" s="38">
        <f t="shared" si="0"/>
        <v>7578</v>
      </c>
      <c r="D44" s="39">
        <f t="shared" si="1"/>
        <v>1.7527037622322621</v>
      </c>
      <c r="E44" s="40">
        <f t="shared" si="2"/>
        <v>100.42252831260956</v>
      </c>
    </row>
  </sheetData>
  <conditionalFormatting sqref="D5">
    <cfRule type="cellIs" dxfId="1" priority="1" operator="greaterThan">
      <formula>1</formula>
    </cfRule>
    <cfRule type="cellIs" dxfId="0" priority="2" operator="lessThan">
      <formula>0</formula>
    </cfRule>
  </conditionalFormatting>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D16"/>
  <sheetViews>
    <sheetView zoomScaleNormal="100" workbookViewId="0">
      <selection activeCell="F32" sqref="F32"/>
    </sheetView>
  </sheetViews>
  <sheetFormatPr defaultRowHeight="12.75" x14ac:dyDescent="0.2"/>
  <sheetData>
    <row r="1" spans="2:4" ht="25.5" x14ac:dyDescent="0.35">
      <c r="B1" s="1" t="s">
        <v>216</v>
      </c>
    </row>
    <row r="3" spans="2:4" x14ac:dyDescent="0.2">
      <c r="B3" t="s">
        <v>204</v>
      </c>
      <c r="C3" t="s">
        <v>205</v>
      </c>
    </row>
    <row r="4" spans="2:4" ht="15.75" x14ac:dyDescent="0.25">
      <c r="B4" s="282">
        <v>1</v>
      </c>
      <c r="C4" s="14">
        <v>20212.224232550354</v>
      </c>
      <c r="D4" s="295" t="s">
        <v>211</v>
      </c>
    </row>
    <row r="5" spans="2:4" x14ac:dyDescent="0.2">
      <c r="B5" s="282"/>
    </row>
    <row r="6" spans="2:4" ht="15.75" x14ac:dyDescent="0.2">
      <c r="B6" s="282">
        <v>2</v>
      </c>
      <c r="C6" s="269">
        <f>360/5</f>
        <v>72</v>
      </c>
      <c r="D6" s="296" t="s">
        <v>209</v>
      </c>
    </row>
    <row r="7" spans="2:4" x14ac:dyDescent="0.2">
      <c r="B7" s="282"/>
    </row>
    <row r="8" spans="2:4" ht="15.75" x14ac:dyDescent="0.25">
      <c r="B8" s="282">
        <v>3</v>
      </c>
      <c r="C8" s="269">
        <v>63.43</v>
      </c>
      <c r="D8" s="295" t="s">
        <v>210</v>
      </c>
    </row>
    <row r="9" spans="2:4" x14ac:dyDescent="0.2">
      <c r="B9" s="282"/>
    </row>
    <row r="10" spans="2:4" ht="15.75" x14ac:dyDescent="0.2">
      <c r="B10" s="282" t="s">
        <v>206</v>
      </c>
      <c r="C10" s="269">
        <v>11.186999999999999</v>
      </c>
      <c r="D10" s="296" t="s">
        <v>212</v>
      </c>
    </row>
    <row r="11" spans="2:4" x14ac:dyDescent="0.2">
      <c r="B11" s="282"/>
    </row>
    <row r="12" spans="2:4" ht="15.75" x14ac:dyDescent="0.25">
      <c r="B12" s="282" t="s">
        <v>207</v>
      </c>
      <c r="C12" s="269">
        <v>280</v>
      </c>
      <c r="D12" s="295" t="s">
        <v>213</v>
      </c>
    </row>
    <row r="13" spans="2:4" x14ac:dyDescent="0.2">
      <c r="B13" s="282"/>
    </row>
    <row r="14" spans="2:4" ht="15.75" x14ac:dyDescent="0.25">
      <c r="B14" s="282" t="s">
        <v>208</v>
      </c>
      <c r="C14" s="269" t="s">
        <v>218</v>
      </c>
      <c r="D14" s="295" t="s">
        <v>214</v>
      </c>
    </row>
    <row r="15" spans="2:4" x14ac:dyDescent="0.2">
      <c r="B15" s="282"/>
    </row>
    <row r="16" spans="2:4" ht="15.75" x14ac:dyDescent="0.25">
      <c r="B16" s="282">
        <v>5</v>
      </c>
      <c r="C16" s="295" t="s">
        <v>215</v>
      </c>
    </row>
  </sheetData>
  <pageMargins left="0.7" right="0.7" top="0.75" bottom="0.75" header="0.3" footer="0.3"/>
  <pageSetup paperSize="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Thermosphere</vt:lpstr>
      <vt:lpstr>Orbital Mechanics Example</vt:lpstr>
      <vt:lpstr>Orbit Transfer Example</vt:lpstr>
      <vt:lpstr>Special Orbits Example</vt:lpstr>
      <vt:lpstr>Orbital Mechanics Blank</vt:lpstr>
      <vt:lpstr>Orbit Transfer Blank</vt:lpstr>
      <vt:lpstr>Special Orbits Blank</vt:lpstr>
      <vt:lpstr>Answers</vt:lpstr>
    </vt:vector>
  </TitlesOfParts>
  <Company>USU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chucks</dc:creator>
  <cp:lastModifiedBy>CSE</cp:lastModifiedBy>
  <dcterms:created xsi:type="dcterms:W3CDTF">2005-09-09T04:12:15Z</dcterms:created>
  <dcterms:modified xsi:type="dcterms:W3CDTF">2017-11-07T16:24:53Z</dcterms:modified>
</cp:coreProperties>
</file>