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e\Desktop\MQP\Plot\"/>
    </mc:Choice>
  </mc:AlternateContent>
  <xr:revisionPtr revIDLastSave="0" documentId="13_ncr:1_{06DD633B-42B1-4923-A3B7-AB39B8AEE75B}" xr6:coauthVersionLast="40" xr6:coauthVersionMax="40" xr10:uidLastSave="{00000000-0000-0000-0000-000000000000}"/>
  <bookViews>
    <workbookView xWindow="0" yWindow="0" windowWidth="23040" windowHeight="12960" tabRatio="881" firstSheet="4" activeTab="4" xr2:uid="{00000000-000D-0000-FFFF-FFFF00000000}"/>
  </bookViews>
  <sheets>
    <sheet name="Draft Value Calculation Tool" sheetId="21" r:id="rId1"/>
    <sheet name="Trendlines" sheetId="20" r:id="rId2"/>
    <sheet name="Value div Salary" sheetId="17" r:id="rId3"/>
    <sheet name="Value div NFL Value" sheetId="22" r:id="rId4"/>
    <sheet name="Clustered Normalized Metrics" sheetId="16" r:id="rId5"/>
    <sheet name="All Metrics vs DraftPos" sheetId="2" r:id="rId6"/>
    <sheet name="Data 1-60" sheetId="1" r:id="rId7"/>
    <sheet name="Clustered Data" sheetId="11" r:id="rId8"/>
    <sheet name="Trendline Data" sheetId="18" r:id="rId9"/>
    <sheet name="NBA Draft Pick Value Chart" sheetId="23" r:id="rId10"/>
    <sheet name="NBA vs NFL Draft Value" sheetId="24" r:id="rId11"/>
    <sheet name="Normalizing Trendlines" sheetId="1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" i="11" l="1"/>
  <c r="H50" i="11"/>
  <c r="H51" i="11"/>
  <c r="H52" i="11"/>
  <c r="H53" i="11"/>
  <c r="H48" i="11"/>
  <c r="G49" i="11"/>
  <c r="G50" i="11"/>
  <c r="G51" i="11"/>
  <c r="G52" i="11"/>
  <c r="G53" i="11"/>
  <c r="G48" i="11"/>
  <c r="F49" i="11"/>
  <c r="F50" i="11"/>
  <c r="F51" i="11"/>
  <c r="F52" i="11"/>
  <c r="F53" i="11"/>
  <c r="F48" i="11"/>
  <c r="E49" i="11"/>
  <c r="E50" i="11"/>
  <c r="E51" i="11"/>
  <c r="E52" i="11"/>
  <c r="E53" i="11"/>
  <c r="E48" i="11"/>
  <c r="D49" i="11"/>
  <c r="D50" i="11"/>
  <c r="D51" i="11"/>
  <c r="D52" i="11"/>
  <c r="D53" i="11"/>
  <c r="D48" i="11"/>
  <c r="C49" i="11"/>
  <c r="C50" i="11"/>
  <c r="C51" i="11"/>
  <c r="C52" i="11"/>
  <c r="C53" i="11"/>
  <c r="C48" i="11"/>
  <c r="D46" i="11"/>
  <c r="E46" i="11"/>
  <c r="F46" i="11"/>
  <c r="G46" i="11"/>
  <c r="H46" i="11"/>
  <c r="C46" i="11"/>
  <c r="D45" i="11"/>
  <c r="E45" i="11"/>
  <c r="F45" i="11"/>
  <c r="G45" i="11"/>
  <c r="H45" i="11"/>
  <c r="C45" i="11"/>
  <c r="D44" i="11"/>
  <c r="E44" i="11"/>
  <c r="F44" i="11"/>
  <c r="G44" i="11"/>
  <c r="H44" i="11"/>
  <c r="C44" i="11"/>
  <c r="D43" i="11"/>
  <c r="E43" i="11"/>
  <c r="F43" i="11"/>
  <c r="G43" i="11"/>
  <c r="H43" i="11"/>
  <c r="C43" i="11"/>
  <c r="D42" i="11"/>
  <c r="E42" i="11"/>
  <c r="F42" i="11"/>
  <c r="G42" i="11"/>
  <c r="H42" i="11"/>
  <c r="C42" i="11"/>
  <c r="D41" i="11"/>
  <c r="E41" i="11"/>
  <c r="F41" i="11"/>
  <c r="G41" i="11"/>
  <c r="H41" i="11"/>
  <c r="C41" i="11"/>
  <c r="J19" i="11"/>
  <c r="J20" i="11"/>
  <c r="J21" i="11"/>
  <c r="J22" i="11"/>
  <c r="J23" i="11"/>
  <c r="J18" i="11"/>
  <c r="J15" i="11"/>
  <c r="J14" i="11"/>
  <c r="J13" i="11"/>
  <c r="J12" i="11"/>
  <c r="J11" i="11"/>
  <c r="J10" i="11"/>
  <c r="I3" i="21" l="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2" i="21"/>
  <c r="H61" i="19"/>
  <c r="Q61" i="19" s="1"/>
  <c r="AA61" i="19" s="1"/>
  <c r="G61" i="19"/>
  <c r="P61" i="19" s="1"/>
  <c r="Z61" i="19" s="1"/>
  <c r="F61" i="19"/>
  <c r="O61" i="19" s="1"/>
  <c r="Y61" i="19" s="1"/>
  <c r="E61" i="19"/>
  <c r="N61" i="19" s="1"/>
  <c r="X61" i="19" s="1"/>
  <c r="D61" i="19"/>
  <c r="M61" i="19" s="1"/>
  <c r="W61" i="19" s="1"/>
  <c r="C61" i="19"/>
  <c r="L61" i="19" s="1"/>
  <c r="B61" i="19"/>
  <c r="K61" i="19" s="1"/>
  <c r="H60" i="19"/>
  <c r="Q60" i="19" s="1"/>
  <c r="AA60" i="19" s="1"/>
  <c r="G60" i="19"/>
  <c r="P60" i="19" s="1"/>
  <c r="Z60" i="19" s="1"/>
  <c r="F60" i="19"/>
  <c r="O60" i="19" s="1"/>
  <c r="Y60" i="19" s="1"/>
  <c r="E60" i="19"/>
  <c r="N60" i="19" s="1"/>
  <c r="X60" i="19" s="1"/>
  <c r="D60" i="19"/>
  <c r="M60" i="19" s="1"/>
  <c r="W60" i="19" s="1"/>
  <c r="C60" i="19"/>
  <c r="L60" i="19" s="1"/>
  <c r="B60" i="19"/>
  <c r="K60" i="19" s="1"/>
  <c r="H59" i="19"/>
  <c r="Q59" i="19" s="1"/>
  <c r="AA59" i="19" s="1"/>
  <c r="G59" i="19"/>
  <c r="P59" i="19" s="1"/>
  <c r="Z59" i="19" s="1"/>
  <c r="F59" i="19"/>
  <c r="O59" i="19" s="1"/>
  <c r="Y59" i="19" s="1"/>
  <c r="E59" i="19"/>
  <c r="N59" i="19" s="1"/>
  <c r="X59" i="19" s="1"/>
  <c r="D59" i="19"/>
  <c r="M59" i="19" s="1"/>
  <c r="W59" i="19" s="1"/>
  <c r="C59" i="19"/>
  <c r="L59" i="19" s="1"/>
  <c r="V59" i="19" s="1"/>
  <c r="B59" i="19"/>
  <c r="K59" i="19" s="1"/>
  <c r="U59" i="19" s="1"/>
  <c r="H58" i="19"/>
  <c r="Q58" i="19" s="1"/>
  <c r="AA58" i="19" s="1"/>
  <c r="G58" i="19"/>
  <c r="P58" i="19" s="1"/>
  <c r="Z58" i="19" s="1"/>
  <c r="F58" i="19"/>
  <c r="O58" i="19" s="1"/>
  <c r="Y58" i="19" s="1"/>
  <c r="E58" i="19"/>
  <c r="N58" i="19" s="1"/>
  <c r="X58" i="19" s="1"/>
  <c r="D58" i="19"/>
  <c r="M58" i="19" s="1"/>
  <c r="W58" i="19" s="1"/>
  <c r="C58" i="19"/>
  <c r="L58" i="19" s="1"/>
  <c r="V58" i="19" s="1"/>
  <c r="B58" i="19"/>
  <c r="K58" i="19" s="1"/>
  <c r="U58" i="19" s="1"/>
  <c r="H57" i="19"/>
  <c r="Q57" i="19" s="1"/>
  <c r="AA57" i="19" s="1"/>
  <c r="G57" i="19"/>
  <c r="P57" i="19" s="1"/>
  <c r="Z57" i="19" s="1"/>
  <c r="F57" i="19"/>
  <c r="O57" i="19" s="1"/>
  <c r="Y57" i="19" s="1"/>
  <c r="E57" i="19"/>
  <c r="N57" i="19" s="1"/>
  <c r="X57" i="19" s="1"/>
  <c r="D57" i="19"/>
  <c r="M57" i="19" s="1"/>
  <c r="W57" i="19" s="1"/>
  <c r="C57" i="19"/>
  <c r="L57" i="19" s="1"/>
  <c r="V57" i="19" s="1"/>
  <c r="B57" i="19"/>
  <c r="K57" i="19" s="1"/>
  <c r="U57" i="19" s="1"/>
  <c r="H56" i="19"/>
  <c r="Q56" i="19" s="1"/>
  <c r="AA56" i="19" s="1"/>
  <c r="G56" i="19"/>
  <c r="P56" i="19" s="1"/>
  <c r="Z56" i="19" s="1"/>
  <c r="F56" i="19"/>
  <c r="O56" i="19" s="1"/>
  <c r="Y56" i="19" s="1"/>
  <c r="E56" i="19"/>
  <c r="N56" i="19" s="1"/>
  <c r="X56" i="19" s="1"/>
  <c r="D56" i="19"/>
  <c r="M56" i="19" s="1"/>
  <c r="W56" i="19" s="1"/>
  <c r="C56" i="19"/>
  <c r="L56" i="19" s="1"/>
  <c r="V56" i="19" s="1"/>
  <c r="B56" i="19"/>
  <c r="K56" i="19" s="1"/>
  <c r="U56" i="19" s="1"/>
  <c r="H55" i="19"/>
  <c r="Q55" i="19" s="1"/>
  <c r="AA55" i="19" s="1"/>
  <c r="G55" i="19"/>
  <c r="P55" i="19" s="1"/>
  <c r="Z55" i="19" s="1"/>
  <c r="F55" i="19"/>
  <c r="O55" i="19" s="1"/>
  <c r="Y55" i="19" s="1"/>
  <c r="E55" i="19"/>
  <c r="N55" i="19" s="1"/>
  <c r="X55" i="19" s="1"/>
  <c r="D55" i="19"/>
  <c r="M55" i="19" s="1"/>
  <c r="W55" i="19" s="1"/>
  <c r="C55" i="19"/>
  <c r="L55" i="19" s="1"/>
  <c r="V55" i="19" s="1"/>
  <c r="B55" i="19"/>
  <c r="K55" i="19" s="1"/>
  <c r="U55" i="19" s="1"/>
  <c r="H54" i="19"/>
  <c r="Q54" i="19" s="1"/>
  <c r="AA54" i="19" s="1"/>
  <c r="G54" i="19"/>
  <c r="P54" i="19" s="1"/>
  <c r="Z54" i="19" s="1"/>
  <c r="F54" i="19"/>
  <c r="O54" i="19" s="1"/>
  <c r="Y54" i="19" s="1"/>
  <c r="E54" i="19"/>
  <c r="N54" i="19" s="1"/>
  <c r="X54" i="19" s="1"/>
  <c r="D54" i="19"/>
  <c r="M54" i="19" s="1"/>
  <c r="W54" i="19" s="1"/>
  <c r="C54" i="19"/>
  <c r="L54" i="19" s="1"/>
  <c r="V54" i="19" s="1"/>
  <c r="B54" i="19"/>
  <c r="K54" i="19" s="1"/>
  <c r="U54" i="19" s="1"/>
  <c r="H53" i="19"/>
  <c r="Q53" i="19" s="1"/>
  <c r="AA53" i="19" s="1"/>
  <c r="G53" i="19"/>
  <c r="P53" i="19" s="1"/>
  <c r="Z53" i="19" s="1"/>
  <c r="F53" i="19"/>
  <c r="O53" i="19" s="1"/>
  <c r="Y53" i="19" s="1"/>
  <c r="E53" i="19"/>
  <c r="N53" i="19" s="1"/>
  <c r="X53" i="19" s="1"/>
  <c r="D53" i="19"/>
  <c r="M53" i="19" s="1"/>
  <c r="W53" i="19" s="1"/>
  <c r="C53" i="19"/>
  <c r="L53" i="19" s="1"/>
  <c r="V53" i="19" s="1"/>
  <c r="B53" i="19"/>
  <c r="K53" i="19" s="1"/>
  <c r="U53" i="19" s="1"/>
  <c r="H52" i="19"/>
  <c r="Q52" i="19" s="1"/>
  <c r="AA52" i="19" s="1"/>
  <c r="G52" i="19"/>
  <c r="P52" i="19" s="1"/>
  <c r="Z52" i="19" s="1"/>
  <c r="F52" i="19"/>
  <c r="O52" i="19" s="1"/>
  <c r="Y52" i="19" s="1"/>
  <c r="E52" i="19"/>
  <c r="N52" i="19" s="1"/>
  <c r="X52" i="19" s="1"/>
  <c r="D52" i="19"/>
  <c r="M52" i="19" s="1"/>
  <c r="W52" i="19" s="1"/>
  <c r="C52" i="19"/>
  <c r="L52" i="19" s="1"/>
  <c r="V52" i="19" s="1"/>
  <c r="B52" i="19"/>
  <c r="K52" i="19" s="1"/>
  <c r="U52" i="19" s="1"/>
  <c r="H51" i="19"/>
  <c r="Q51" i="19" s="1"/>
  <c r="AA51" i="19" s="1"/>
  <c r="G51" i="19"/>
  <c r="P51" i="19" s="1"/>
  <c r="Z51" i="19" s="1"/>
  <c r="F51" i="19"/>
  <c r="O51" i="19" s="1"/>
  <c r="Y51" i="19" s="1"/>
  <c r="E51" i="19"/>
  <c r="N51" i="19" s="1"/>
  <c r="X51" i="19" s="1"/>
  <c r="D51" i="19"/>
  <c r="M51" i="19" s="1"/>
  <c r="W51" i="19" s="1"/>
  <c r="C51" i="19"/>
  <c r="L51" i="19" s="1"/>
  <c r="V51" i="19" s="1"/>
  <c r="B51" i="19"/>
  <c r="K51" i="19" s="1"/>
  <c r="U51" i="19" s="1"/>
  <c r="H50" i="19"/>
  <c r="Q50" i="19" s="1"/>
  <c r="AA50" i="19" s="1"/>
  <c r="G50" i="19"/>
  <c r="P50" i="19" s="1"/>
  <c r="Z50" i="19" s="1"/>
  <c r="F50" i="19"/>
  <c r="O50" i="19" s="1"/>
  <c r="Y50" i="19" s="1"/>
  <c r="E50" i="19"/>
  <c r="N50" i="19" s="1"/>
  <c r="X50" i="19" s="1"/>
  <c r="D50" i="19"/>
  <c r="M50" i="19" s="1"/>
  <c r="W50" i="19" s="1"/>
  <c r="C50" i="19"/>
  <c r="L50" i="19" s="1"/>
  <c r="V50" i="19" s="1"/>
  <c r="B50" i="19"/>
  <c r="K50" i="19" s="1"/>
  <c r="U50" i="19" s="1"/>
  <c r="H49" i="19"/>
  <c r="Q49" i="19" s="1"/>
  <c r="AA49" i="19" s="1"/>
  <c r="G49" i="19"/>
  <c r="P49" i="19" s="1"/>
  <c r="Z49" i="19" s="1"/>
  <c r="F49" i="19"/>
  <c r="O49" i="19" s="1"/>
  <c r="Y49" i="19" s="1"/>
  <c r="E49" i="19"/>
  <c r="N49" i="19" s="1"/>
  <c r="X49" i="19" s="1"/>
  <c r="D49" i="19"/>
  <c r="M49" i="19" s="1"/>
  <c r="W49" i="19" s="1"/>
  <c r="C49" i="19"/>
  <c r="L49" i="19" s="1"/>
  <c r="V49" i="19" s="1"/>
  <c r="B49" i="19"/>
  <c r="K49" i="19" s="1"/>
  <c r="U49" i="19" s="1"/>
  <c r="H48" i="19"/>
  <c r="Q48" i="19" s="1"/>
  <c r="AA48" i="19" s="1"/>
  <c r="G48" i="19"/>
  <c r="P48" i="19" s="1"/>
  <c r="Z48" i="19" s="1"/>
  <c r="F48" i="19"/>
  <c r="O48" i="19" s="1"/>
  <c r="Y48" i="19" s="1"/>
  <c r="E48" i="19"/>
  <c r="N48" i="19" s="1"/>
  <c r="X48" i="19" s="1"/>
  <c r="D48" i="19"/>
  <c r="M48" i="19" s="1"/>
  <c r="W48" i="19" s="1"/>
  <c r="C48" i="19"/>
  <c r="L48" i="19" s="1"/>
  <c r="V48" i="19" s="1"/>
  <c r="B48" i="19"/>
  <c r="K48" i="19" s="1"/>
  <c r="U48" i="19" s="1"/>
  <c r="H47" i="19"/>
  <c r="Q47" i="19" s="1"/>
  <c r="AA47" i="19" s="1"/>
  <c r="G47" i="19"/>
  <c r="P47" i="19" s="1"/>
  <c r="Z47" i="19" s="1"/>
  <c r="F47" i="19"/>
  <c r="O47" i="19" s="1"/>
  <c r="Y47" i="19" s="1"/>
  <c r="E47" i="19"/>
  <c r="N47" i="19" s="1"/>
  <c r="X47" i="19" s="1"/>
  <c r="D47" i="19"/>
  <c r="M47" i="19" s="1"/>
  <c r="W47" i="19" s="1"/>
  <c r="C47" i="19"/>
  <c r="L47" i="19" s="1"/>
  <c r="V47" i="19" s="1"/>
  <c r="B47" i="19"/>
  <c r="K47" i="19" s="1"/>
  <c r="U47" i="19" s="1"/>
  <c r="H46" i="19"/>
  <c r="Q46" i="19" s="1"/>
  <c r="AA46" i="19" s="1"/>
  <c r="G46" i="19"/>
  <c r="P46" i="19" s="1"/>
  <c r="Z46" i="19" s="1"/>
  <c r="F46" i="19"/>
  <c r="O46" i="19" s="1"/>
  <c r="Y46" i="19" s="1"/>
  <c r="E46" i="19"/>
  <c r="N46" i="19" s="1"/>
  <c r="X46" i="19" s="1"/>
  <c r="D46" i="19"/>
  <c r="M46" i="19" s="1"/>
  <c r="W46" i="19" s="1"/>
  <c r="C46" i="19"/>
  <c r="L46" i="19" s="1"/>
  <c r="V46" i="19" s="1"/>
  <c r="B46" i="19"/>
  <c r="K46" i="19" s="1"/>
  <c r="U46" i="19" s="1"/>
  <c r="H45" i="19"/>
  <c r="Q45" i="19" s="1"/>
  <c r="AA45" i="19" s="1"/>
  <c r="G45" i="19"/>
  <c r="P45" i="19" s="1"/>
  <c r="Z45" i="19" s="1"/>
  <c r="F45" i="19"/>
  <c r="O45" i="19" s="1"/>
  <c r="Y45" i="19" s="1"/>
  <c r="E45" i="19"/>
  <c r="N45" i="19" s="1"/>
  <c r="X45" i="19" s="1"/>
  <c r="D45" i="19"/>
  <c r="M45" i="19" s="1"/>
  <c r="W45" i="19" s="1"/>
  <c r="C45" i="19"/>
  <c r="L45" i="19" s="1"/>
  <c r="V45" i="19" s="1"/>
  <c r="B45" i="19"/>
  <c r="K45" i="19" s="1"/>
  <c r="U45" i="19" s="1"/>
  <c r="H44" i="19"/>
  <c r="Q44" i="19" s="1"/>
  <c r="AA44" i="19" s="1"/>
  <c r="G44" i="19"/>
  <c r="P44" i="19" s="1"/>
  <c r="Z44" i="19" s="1"/>
  <c r="F44" i="19"/>
  <c r="O44" i="19" s="1"/>
  <c r="Y44" i="19" s="1"/>
  <c r="E44" i="19"/>
  <c r="N44" i="19" s="1"/>
  <c r="X44" i="19" s="1"/>
  <c r="D44" i="19"/>
  <c r="M44" i="19" s="1"/>
  <c r="W44" i="19" s="1"/>
  <c r="C44" i="19"/>
  <c r="L44" i="19" s="1"/>
  <c r="V44" i="19" s="1"/>
  <c r="B44" i="19"/>
  <c r="K44" i="19" s="1"/>
  <c r="U44" i="19" s="1"/>
  <c r="H43" i="19"/>
  <c r="Q43" i="19" s="1"/>
  <c r="AA43" i="19" s="1"/>
  <c r="G43" i="19"/>
  <c r="P43" i="19" s="1"/>
  <c r="Z43" i="19" s="1"/>
  <c r="F43" i="19"/>
  <c r="O43" i="19" s="1"/>
  <c r="Y43" i="19" s="1"/>
  <c r="E43" i="19"/>
  <c r="N43" i="19" s="1"/>
  <c r="X43" i="19" s="1"/>
  <c r="D43" i="19"/>
  <c r="M43" i="19" s="1"/>
  <c r="W43" i="19" s="1"/>
  <c r="C43" i="19"/>
  <c r="L43" i="19" s="1"/>
  <c r="V43" i="19" s="1"/>
  <c r="B43" i="19"/>
  <c r="K43" i="19" s="1"/>
  <c r="U43" i="19" s="1"/>
  <c r="H42" i="19"/>
  <c r="Q42" i="19" s="1"/>
  <c r="AA42" i="19" s="1"/>
  <c r="G42" i="19"/>
  <c r="P42" i="19" s="1"/>
  <c r="Z42" i="19" s="1"/>
  <c r="F42" i="19"/>
  <c r="O42" i="19" s="1"/>
  <c r="Y42" i="19" s="1"/>
  <c r="E42" i="19"/>
  <c r="N42" i="19" s="1"/>
  <c r="X42" i="19" s="1"/>
  <c r="D42" i="19"/>
  <c r="M42" i="19" s="1"/>
  <c r="W42" i="19" s="1"/>
  <c r="C42" i="19"/>
  <c r="L42" i="19" s="1"/>
  <c r="V42" i="19" s="1"/>
  <c r="B42" i="19"/>
  <c r="K42" i="19" s="1"/>
  <c r="U42" i="19" s="1"/>
  <c r="H41" i="19"/>
  <c r="Q41" i="19" s="1"/>
  <c r="AA41" i="19" s="1"/>
  <c r="G41" i="19"/>
  <c r="P41" i="19" s="1"/>
  <c r="Z41" i="19" s="1"/>
  <c r="F41" i="19"/>
  <c r="O41" i="19" s="1"/>
  <c r="Y41" i="19" s="1"/>
  <c r="E41" i="19"/>
  <c r="N41" i="19" s="1"/>
  <c r="X41" i="19" s="1"/>
  <c r="D41" i="19"/>
  <c r="M41" i="19" s="1"/>
  <c r="W41" i="19" s="1"/>
  <c r="C41" i="19"/>
  <c r="L41" i="19" s="1"/>
  <c r="V41" i="19" s="1"/>
  <c r="B41" i="19"/>
  <c r="K41" i="19" s="1"/>
  <c r="U41" i="19" s="1"/>
  <c r="H40" i="19"/>
  <c r="Q40" i="19" s="1"/>
  <c r="AA40" i="19" s="1"/>
  <c r="G40" i="19"/>
  <c r="P40" i="19" s="1"/>
  <c r="Z40" i="19" s="1"/>
  <c r="F40" i="19"/>
  <c r="O40" i="19" s="1"/>
  <c r="Y40" i="19" s="1"/>
  <c r="E40" i="19"/>
  <c r="N40" i="19" s="1"/>
  <c r="X40" i="19" s="1"/>
  <c r="D40" i="19"/>
  <c r="M40" i="19" s="1"/>
  <c r="W40" i="19" s="1"/>
  <c r="C40" i="19"/>
  <c r="L40" i="19" s="1"/>
  <c r="V40" i="19" s="1"/>
  <c r="B40" i="19"/>
  <c r="K40" i="19" s="1"/>
  <c r="U40" i="19" s="1"/>
  <c r="H39" i="19"/>
  <c r="Q39" i="19" s="1"/>
  <c r="AA39" i="19" s="1"/>
  <c r="G39" i="19"/>
  <c r="P39" i="19" s="1"/>
  <c r="Z39" i="19" s="1"/>
  <c r="F39" i="19"/>
  <c r="O39" i="19" s="1"/>
  <c r="Y39" i="19" s="1"/>
  <c r="E39" i="19"/>
  <c r="N39" i="19" s="1"/>
  <c r="X39" i="19" s="1"/>
  <c r="D39" i="19"/>
  <c r="M39" i="19" s="1"/>
  <c r="W39" i="19" s="1"/>
  <c r="C39" i="19"/>
  <c r="L39" i="19" s="1"/>
  <c r="V39" i="19" s="1"/>
  <c r="B39" i="19"/>
  <c r="K39" i="19" s="1"/>
  <c r="U39" i="19" s="1"/>
  <c r="H38" i="19"/>
  <c r="Q38" i="19" s="1"/>
  <c r="AA38" i="19" s="1"/>
  <c r="G38" i="19"/>
  <c r="P38" i="19" s="1"/>
  <c r="Z38" i="19" s="1"/>
  <c r="F38" i="19"/>
  <c r="O38" i="19" s="1"/>
  <c r="Y38" i="19" s="1"/>
  <c r="E38" i="19"/>
  <c r="N38" i="19" s="1"/>
  <c r="X38" i="19" s="1"/>
  <c r="D38" i="19"/>
  <c r="M38" i="19" s="1"/>
  <c r="W38" i="19" s="1"/>
  <c r="C38" i="19"/>
  <c r="L38" i="19" s="1"/>
  <c r="V38" i="19" s="1"/>
  <c r="B38" i="19"/>
  <c r="K38" i="19" s="1"/>
  <c r="U38" i="19" s="1"/>
  <c r="H37" i="19"/>
  <c r="Q37" i="19" s="1"/>
  <c r="AA37" i="19" s="1"/>
  <c r="G37" i="19"/>
  <c r="P37" i="19" s="1"/>
  <c r="Z37" i="19" s="1"/>
  <c r="F37" i="19"/>
  <c r="O37" i="19" s="1"/>
  <c r="Y37" i="19" s="1"/>
  <c r="E37" i="19"/>
  <c r="N37" i="19" s="1"/>
  <c r="X37" i="19" s="1"/>
  <c r="D37" i="19"/>
  <c r="M37" i="19" s="1"/>
  <c r="W37" i="19" s="1"/>
  <c r="C37" i="19"/>
  <c r="L37" i="19" s="1"/>
  <c r="V37" i="19" s="1"/>
  <c r="B37" i="19"/>
  <c r="K37" i="19" s="1"/>
  <c r="U37" i="19" s="1"/>
  <c r="H36" i="19"/>
  <c r="Q36" i="19" s="1"/>
  <c r="AA36" i="19" s="1"/>
  <c r="G36" i="19"/>
  <c r="P36" i="19" s="1"/>
  <c r="Z36" i="19" s="1"/>
  <c r="F36" i="19"/>
  <c r="O36" i="19" s="1"/>
  <c r="Y36" i="19" s="1"/>
  <c r="E36" i="19"/>
  <c r="N36" i="19" s="1"/>
  <c r="X36" i="19" s="1"/>
  <c r="D36" i="19"/>
  <c r="M36" i="19" s="1"/>
  <c r="W36" i="19" s="1"/>
  <c r="C36" i="19"/>
  <c r="L36" i="19" s="1"/>
  <c r="V36" i="19" s="1"/>
  <c r="B36" i="19"/>
  <c r="K36" i="19" s="1"/>
  <c r="U36" i="19" s="1"/>
  <c r="H35" i="19"/>
  <c r="Q35" i="19" s="1"/>
  <c r="AA35" i="19" s="1"/>
  <c r="G35" i="19"/>
  <c r="P35" i="19" s="1"/>
  <c r="Z35" i="19" s="1"/>
  <c r="F35" i="19"/>
  <c r="O35" i="19" s="1"/>
  <c r="Y35" i="19" s="1"/>
  <c r="E35" i="19"/>
  <c r="N35" i="19" s="1"/>
  <c r="X35" i="19" s="1"/>
  <c r="D35" i="19"/>
  <c r="M35" i="19" s="1"/>
  <c r="W35" i="19" s="1"/>
  <c r="C35" i="19"/>
  <c r="L35" i="19" s="1"/>
  <c r="V35" i="19" s="1"/>
  <c r="B35" i="19"/>
  <c r="K35" i="19" s="1"/>
  <c r="U35" i="19" s="1"/>
  <c r="H34" i="19"/>
  <c r="Q34" i="19" s="1"/>
  <c r="AA34" i="19" s="1"/>
  <c r="G34" i="19"/>
  <c r="P34" i="19" s="1"/>
  <c r="Z34" i="19" s="1"/>
  <c r="F34" i="19"/>
  <c r="O34" i="19" s="1"/>
  <c r="Y34" i="19" s="1"/>
  <c r="E34" i="19"/>
  <c r="N34" i="19" s="1"/>
  <c r="X34" i="19" s="1"/>
  <c r="D34" i="19"/>
  <c r="M34" i="19" s="1"/>
  <c r="W34" i="19" s="1"/>
  <c r="C34" i="19"/>
  <c r="L34" i="19" s="1"/>
  <c r="V34" i="19" s="1"/>
  <c r="B34" i="19"/>
  <c r="K34" i="19" s="1"/>
  <c r="U34" i="19" s="1"/>
  <c r="H33" i="19"/>
  <c r="Q33" i="19" s="1"/>
  <c r="AA33" i="19" s="1"/>
  <c r="G33" i="19"/>
  <c r="P33" i="19" s="1"/>
  <c r="Z33" i="19" s="1"/>
  <c r="F33" i="19"/>
  <c r="O33" i="19" s="1"/>
  <c r="Y33" i="19" s="1"/>
  <c r="E33" i="19"/>
  <c r="N33" i="19" s="1"/>
  <c r="X33" i="19" s="1"/>
  <c r="D33" i="19"/>
  <c r="M33" i="19" s="1"/>
  <c r="W33" i="19" s="1"/>
  <c r="C33" i="19"/>
  <c r="L33" i="19" s="1"/>
  <c r="V33" i="19" s="1"/>
  <c r="B33" i="19"/>
  <c r="K33" i="19" s="1"/>
  <c r="U33" i="19" s="1"/>
  <c r="H32" i="19"/>
  <c r="Q32" i="19" s="1"/>
  <c r="AA32" i="19" s="1"/>
  <c r="G32" i="19"/>
  <c r="P32" i="19" s="1"/>
  <c r="Z32" i="19" s="1"/>
  <c r="F32" i="19"/>
  <c r="O32" i="19" s="1"/>
  <c r="Y32" i="19" s="1"/>
  <c r="E32" i="19"/>
  <c r="N32" i="19" s="1"/>
  <c r="X32" i="19" s="1"/>
  <c r="D32" i="19"/>
  <c r="M32" i="19" s="1"/>
  <c r="W32" i="19" s="1"/>
  <c r="C32" i="19"/>
  <c r="L32" i="19" s="1"/>
  <c r="V32" i="19" s="1"/>
  <c r="B32" i="19"/>
  <c r="K32" i="19" s="1"/>
  <c r="U32" i="19" s="1"/>
  <c r="H31" i="19"/>
  <c r="Q31" i="19" s="1"/>
  <c r="AA31" i="19" s="1"/>
  <c r="G31" i="19"/>
  <c r="P31" i="19" s="1"/>
  <c r="Z31" i="19" s="1"/>
  <c r="F31" i="19"/>
  <c r="O31" i="19" s="1"/>
  <c r="Y31" i="19" s="1"/>
  <c r="E31" i="19"/>
  <c r="N31" i="19" s="1"/>
  <c r="X31" i="19" s="1"/>
  <c r="D31" i="19"/>
  <c r="M31" i="19" s="1"/>
  <c r="W31" i="19" s="1"/>
  <c r="C31" i="19"/>
  <c r="L31" i="19" s="1"/>
  <c r="V31" i="19" s="1"/>
  <c r="B31" i="19"/>
  <c r="K31" i="19" s="1"/>
  <c r="U31" i="19" s="1"/>
  <c r="H30" i="19"/>
  <c r="Q30" i="19" s="1"/>
  <c r="AA30" i="19" s="1"/>
  <c r="G30" i="19"/>
  <c r="P30" i="19" s="1"/>
  <c r="Z30" i="19" s="1"/>
  <c r="F30" i="19"/>
  <c r="O30" i="19" s="1"/>
  <c r="Y30" i="19" s="1"/>
  <c r="E30" i="19"/>
  <c r="N30" i="19" s="1"/>
  <c r="X30" i="19" s="1"/>
  <c r="D30" i="19"/>
  <c r="M30" i="19" s="1"/>
  <c r="W30" i="19" s="1"/>
  <c r="C30" i="19"/>
  <c r="L30" i="19" s="1"/>
  <c r="V30" i="19" s="1"/>
  <c r="B30" i="19"/>
  <c r="K30" i="19" s="1"/>
  <c r="U30" i="19" s="1"/>
  <c r="H29" i="19"/>
  <c r="Q29" i="19" s="1"/>
  <c r="AA29" i="19" s="1"/>
  <c r="G29" i="19"/>
  <c r="P29" i="19" s="1"/>
  <c r="Z29" i="19" s="1"/>
  <c r="F29" i="19"/>
  <c r="O29" i="19" s="1"/>
  <c r="Y29" i="19" s="1"/>
  <c r="E29" i="19"/>
  <c r="N29" i="19" s="1"/>
  <c r="X29" i="19" s="1"/>
  <c r="D29" i="19"/>
  <c r="M29" i="19" s="1"/>
  <c r="W29" i="19" s="1"/>
  <c r="C29" i="19"/>
  <c r="L29" i="19" s="1"/>
  <c r="V29" i="19" s="1"/>
  <c r="B29" i="19"/>
  <c r="K29" i="19" s="1"/>
  <c r="U29" i="19" s="1"/>
  <c r="H28" i="19"/>
  <c r="Q28" i="19" s="1"/>
  <c r="AA28" i="19" s="1"/>
  <c r="G28" i="19"/>
  <c r="P28" i="19" s="1"/>
  <c r="Z28" i="19" s="1"/>
  <c r="F28" i="19"/>
  <c r="O28" i="19" s="1"/>
  <c r="Y28" i="19" s="1"/>
  <c r="E28" i="19"/>
  <c r="N28" i="19" s="1"/>
  <c r="X28" i="19" s="1"/>
  <c r="D28" i="19"/>
  <c r="M28" i="19" s="1"/>
  <c r="W28" i="19" s="1"/>
  <c r="C28" i="19"/>
  <c r="L28" i="19" s="1"/>
  <c r="V28" i="19" s="1"/>
  <c r="B28" i="19"/>
  <c r="K28" i="19" s="1"/>
  <c r="U28" i="19" s="1"/>
  <c r="H27" i="19"/>
  <c r="Q27" i="19" s="1"/>
  <c r="AA27" i="19" s="1"/>
  <c r="G27" i="19"/>
  <c r="P27" i="19" s="1"/>
  <c r="Z27" i="19" s="1"/>
  <c r="F27" i="19"/>
  <c r="O27" i="19" s="1"/>
  <c r="Y27" i="19" s="1"/>
  <c r="E27" i="19"/>
  <c r="N27" i="19" s="1"/>
  <c r="X27" i="19" s="1"/>
  <c r="D27" i="19"/>
  <c r="M27" i="19" s="1"/>
  <c r="W27" i="19" s="1"/>
  <c r="C27" i="19"/>
  <c r="L27" i="19" s="1"/>
  <c r="V27" i="19" s="1"/>
  <c r="B27" i="19"/>
  <c r="K27" i="19" s="1"/>
  <c r="U27" i="19" s="1"/>
  <c r="H26" i="19"/>
  <c r="Q26" i="19" s="1"/>
  <c r="AA26" i="19" s="1"/>
  <c r="G26" i="19"/>
  <c r="P26" i="19" s="1"/>
  <c r="Z26" i="19" s="1"/>
  <c r="F26" i="19"/>
  <c r="O26" i="19" s="1"/>
  <c r="Y26" i="19" s="1"/>
  <c r="E26" i="19"/>
  <c r="N26" i="19" s="1"/>
  <c r="X26" i="19" s="1"/>
  <c r="D26" i="19"/>
  <c r="M26" i="19" s="1"/>
  <c r="W26" i="19" s="1"/>
  <c r="C26" i="19"/>
  <c r="L26" i="19" s="1"/>
  <c r="V26" i="19" s="1"/>
  <c r="B26" i="19"/>
  <c r="K26" i="19" s="1"/>
  <c r="U26" i="19" s="1"/>
  <c r="H25" i="19"/>
  <c r="Q25" i="19" s="1"/>
  <c r="AA25" i="19" s="1"/>
  <c r="G25" i="19"/>
  <c r="P25" i="19" s="1"/>
  <c r="Z25" i="19" s="1"/>
  <c r="F25" i="19"/>
  <c r="O25" i="19" s="1"/>
  <c r="Y25" i="19" s="1"/>
  <c r="E25" i="19"/>
  <c r="N25" i="19" s="1"/>
  <c r="X25" i="19" s="1"/>
  <c r="D25" i="19"/>
  <c r="M25" i="19" s="1"/>
  <c r="W25" i="19" s="1"/>
  <c r="C25" i="19"/>
  <c r="L25" i="19" s="1"/>
  <c r="V25" i="19" s="1"/>
  <c r="B25" i="19"/>
  <c r="K25" i="19" s="1"/>
  <c r="U25" i="19" s="1"/>
  <c r="H24" i="19"/>
  <c r="Q24" i="19" s="1"/>
  <c r="AA24" i="19" s="1"/>
  <c r="G24" i="19"/>
  <c r="P24" i="19" s="1"/>
  <c r="Z24" i="19" s="1"/>
  <c r="F24" i="19"/>
  <c r="O24" i="19" s="1"/>
  <c r="Y24" i="19" s="1"/>
  <c r="E24" i="19"/>
  <c r="N24" i="19" s="1"/>
  <c r="X24" i="19" s="1"/>
  <c r="D24" i="19"/>
  <c r="M24" i="19" s="1"/>
  <c r="W24" i="19" s="1"/>
  <c r="C24" i="19"/>
  <c r="L24" i="19" s="1"/>
  <c r="V24" i="19" s="1"/>
  <c r="B24" i="19"/>
  <c r="K24" i="19" s="1"/>
  <c r="U24" i="19" s="1"/>
  <c r="H23" i="19"/>
  <c r="Q23" i="19" s="1"/>
  <c r="AA23" i="19" s="1"/>
  <c r="G23" i="19"/>
  <c r="P23" i="19" s="1"/>
  <c r="Z23" i="19" s="1"/>
  <c r="F23" i="19"/>
  <c r="O23" i="19" s="1"/>
  <c r="Y23" i="19" s="1"/>
  <c r="E23" i="19"/>
  <c r="N23" i="19" s="1"/>
  <c r="X23" i="19" s="1"/>
  <c r="D23" i="19"/>
  <c r="M23" i="19" s="1"/>
  <c r="W23" i="19" s="1"/>
  <c r="C23" i="19"/>
  <c r="L23" i="19" s="1"/>
  <c r="V23" i="19" s="1"/>
  <c r="B23" i="19"/>
  <c r="K23" i="19" s="1"/>
  <c r="U23" i="19" s="1"/>
  <c r="H22" i="19"/>
  <c r="Q22" i="19" s="1"/>
  <c r="AA22" i="19" s="1"/>
  <c r="G22" i="19"/>
  <c r="P22" i="19" s="1"/>
  <c r="Z22" i="19" s="1"/>
  <c r="F22" i="19"/>
  <c r="O22" i="19" s="1"/>
  <c r="Y22" i="19" s="1"/>
  <c r="E22" i="19"/>
  <c r="N22" i="19" s="1"/>
  <c r="X22" i="19" s="1"/>
  <c r="D22" i="19"/>
  <c r="M22" i="19" s="1"/>
  <c r="W22" i="19" s="1"/>
  <c r="C22" i="19"/>
  <c r="L22" i="19" s="1"/>
  <c r="V22" i="19" s="1"/>
  <c r="B22" i="19"/>
  <c r="K22" i="19" s="1"/>
  <c r="U22" i="19" s="1"/>
  <c r="H21" i="19"/>
  <c r="Q21" i="19" s="1"/>
  <c r="AA21" i="19" s="1"/>
  <c r="G21" i="19"/>
  <c r="P21" i="19" s="1"/>
  <c r="Z21" i="19" s="1"/>
  <c r="F21" i="19"/>
  <c r="O21" i="19" s="1"/>
  <c r="Y21" i="19" s="1"/>
  <c r="E21" i="19"/>
  <c r="N21" i="19" s="1"/>
  <c r="X21" i="19" s="1"/>
  <c r="D21" i="19"/>
  <c r="M21" i="19" s="1"/>
  <c r="W21" i="19" s="1"/>
  <c r="C21" i="19"/>
  <c r="L21" i="19" s="1"/>
  <c r="V21" i="19" s="1"/>
  <c r="B21" i="19"/>
  <c r="K21" i="19" s="1"/>
  <c r="U21" i="19" s="1"/>
  <c r="H20" i="19"/>
  <c r="Q20" i="19" s="1"/>
  <c r="AA20" i="19" s="1"/>
  <c r="G20" i="19"/>
  <c r="P20" i="19" s="1"/>
  <c r="Z20" i="19" s="1"/>
  <c r="F20" i="19"/>
  <c r="O20" i="19" s="1"/>
  <c r="Y20" i="19" s="1"/>
  <c r="E20" i="19"/>
  <c r="N20" i="19" s="1"/>
  <c r="X20" i="19" s="1"/>
  <c r="D20" i="19"/>
  <c r="M20" i="19" s="1"/>
  <c r="W20" i="19" s="1"/>
  <c r="C20" i="19"/>
  <c r="L20" i="19" s="1"/>
  <c r="V20" i="19" s="1"/>
  <c r="B20" i="19"/>
  <c r="K20" i="19" s="1"/>
  <c r="U20" i="19" s="1"/>
  <c r="H19" i="19"/>
  <c r="Q19" i="19" s="1"/>
  <c r="AA19" i="19" s="1"/>
  <c r="G19" i="19"/>
  <c r="P19" i="19" s="1"/>
  <c r="Z19" i="19" s="1"/>
  <c r="F19" i="19"/>
  <c r="O19" i="19" s="1"/>
  <c r="Y19" i="19" s="1"/>
  <c r="E19" i="19"/>
  <c r="N19" i="19" s="1"/>
  <c r="X19" i="19" s="1"/>
  <c r="D19" i="19"/>
  <c r="M19" i="19" s="1"/>
  <c r="W19" i="19" s="1"/>
  <c r="C19" i="19"/>
  <c r="L19" i="19" s="1"/>
  <c r="V19" i="19" s="1"/>
  <c r="B19" i="19"/>
  <c r="K19" i="19" s="1"/>
  <c r="U19" i="19" s="1"/>
  <c r="H18" i="19"/>
  <c r="Q18" i="19" s="1"/>
  <c r="AA18" i="19" s="1"/>
  <c r="G18" i="19"/>
  <c r="P18" i="19" s="1"/>
  <c r="Z18" i="19" s="1"/>
  <c r="F18" i="19"/>
  <c r="O18" i="19" s="1"/>
  <c r="Y18" i="19" s="1"/>
  <c r="E18" i="19"/>
  <c r="N18" i="19" s="1"/>
  <c r="X18" i="19" s="1"/>
  <c r="D18" i="19"/>
  <c r="M18" i="19" s="1"/>
  <c r="W18" i="19" s="1"/>
  <c r="C18" i="19"/>
  <c r="L18" i="19" s="1"/>
  <c r="V18" i="19" s="1"/>
  <c r="B18" i="19"/>
  <c r="K18" i="19" s="1"/>
  <c r="U18" i="19" s="1"/>
  <c r="H17" i="19"/>
  <c r="Q17" i="19" s="1"/>
  <c r="AA17" i="19" s="1"/>
  <c r="G17" i="19"/>
  <c r="P17" i="19" s="1"/>
  <c r="Z17" i="19" s="1"/>
  <c r="F17" i="19"/>
  <c r="O17" i="19" s="1"/>
  <c r="Y17" i="19" s="1"/>
  <c r="E17" i="19"/>
  <c r="N17" i="19" s="1"/>
  <c r="X17" i="19" s="1"/>
  <c r="D17" i="19"/>
  <c r="M17" i="19" s="1"/>
  <c r="W17" i="19" s="1"/>
  <c r="C17" i="19"/>
  <c r="L17" i="19" s="1"/>
  <c r="V17" i="19" s="1"/>
  <c r="B17" i="19"/>
  <c r="K17" i="19" s="1"/>
  <c r="U17" i="19" s="1"/>
  <c r="H16" i="19"/>
  <c r="Q16" i="19" s="1"/>
  <c r="AA16" i="19" s="1"/>
  <c r="G16" i="19"/>
  <c r="P16" i="19" s="1"/>
  <c r="Z16" i="19" s="1"/>
  <c r="F16" i="19"/>
  <c r="O16" i="19" s="1"/>
  <c r="Y16" i="19" s="1"/>
  <c r="E16" i="19"/>
  <c r="N16" i="19" s="1"/>
  <c r="X16" i="19" s="1"/>
  <c r="D16" i="19"/>
  <c r="M16" i="19" s="1"/>
  <c r="W16" i="19" s="1"/>
  <c r="C16" i="19"/>
  <c r="L16" i="19" s="1"/>
  <c r="V16" i="19" s="1"/>
  <c r="B16" i="19"/>
  <c r="K16" i="19" s="1"/>
  <c r="U16" i="19" s="1"/>
  <c r="H15" i="19"/>
  <c r="Q15" i="19" s="1"/>
  <c r="AA15" i="19" s="1"/>
  <c r="G15" i="19"/>
  <c r="P15" i="19" s="1"/>
  <c r="Z15" i="19" s="1"/>
  <c r="F15" i="19"/>
  <c r="O15" i="19" s="1"/>
  <c r="Y15" i="19" s="1"/>
  <c r="E15" i="19"/>
  <c r="N15" i="19" s="1"/>
  <c r="X15" i="19" s="1"/>
  <c r="D15" i="19"/>
  <c r="M15" i="19" s="1"/>
  <c r="W15" i="19" s="1"/>
  <c r="C15" i="19"/>
  <c r="L15" i="19" s="1"/>
  <c r="V15" i="19" s="1"/>
  <c r="B15" i="19"/>
  <c r="K15" i="19" s="1"/>
  <c r="U15" i="19" s="1"/>
  <c r="H14" i="19"/>
  <c r="Q14" i="19" s="1"/>
  <c r="AA14" i="19" s="1"/>
  <c r="G14" i="19"/>
  <c r="P14" i="19" s="1"/>
  <c r="Z14" i="19" s="1"/>
  <c r="F14" i="19"/>
  <c r="O14" i="19" s="1"/>
  <c r="Y14" i="19" s="1"/>
  <c r="E14" i="19"/>
  <c r="N14" i="19" s="1"/>
  <c r="X14" i="19" s="1"/>
  <c r="D14" i="19"/>
  <c r="M14" i="19" s="1"/>
  <c r="W14" i="19" s="1"/>
  <c r="C14" i="19"/>
  <c r="L14" i="19" s="1"/>
  <c r="V14" i="19" s="1"/>
  <c r="B14" i="19"/>
  <c r="K14" i="19" s="1"/>
  <c r="U14" i="19" s="1"/>
  <c r="H13" i="19"/>
  <c r="Q13" i="19" s="1"/>
  <c r="AA13" i="19" s="1"/>
  <c r="G13" i="19"/>
  <c r="P13" i="19" s="1"/>
  <c r="Z13" i="19" s="1"/>
  <c r="F13" i="19"/>
  <c r="O13" i="19" s="1"/>
  <c r="Y13" i="19" s="1"/>
  <c r="E13" i="19"/>
  <c r="N13" i="19" s="1"/>
  <c r="X13" i="19" s="1"/>
  <c r="D13" i="19"/>
  <c r="M13" i="19" s="1"/>
  <c r="W13" i="19" s="1"/>
  <c r="C13" i="19"/>
  <c r="L13" i="19" s="1"/>
  <c r="V13" i="19" s="1"/>
  <c r="B13" i="19"/>
  <c r="K13" i="19" s="1"/>
  <c r="U13" i="19" s="1"/>
  <c r="H12" i="19"/>
  <c r="Q12" i="19" s="1"/>
  <c r="AA12" i="19" s="1"/>
  <c r="G12" i="19"/>
  <c r="P12" i="19" s="1"/>
  <c r="Z12" i="19" s="1"/>
  <c r="F12" i="19"/>
  <c r="O12" i="19" s="1"/>
  <c r="Y12" i="19" s="1"/>
  <c r="E12" i="19"/>
  <c r="N12" i="19" s="1"/>
  <c r="X12" i="19" s="1"/>
  <c r="D12" i="19"/>
  <c r="M12" i="19" s="1"/>
  <c r="W12" i="19" s="1"/>
  <c r="C12" i="19"/>
  <c r="L12" i="19" s="1"/>
  <c r="V12" i="19" s="1"/>
  <c r="B12" i="19"/>
  <c r="K12" i="19" s="1"/>
  <c r="U12" i="19" s="1"/>
  <c r="H11" i="19"/>
  <c r="Q11" i="19" s="1"/>
  <c r="AA11" i="19" s="1"/>
  <c r="G11" i="19"/>
  <c r="P11" i="19" s="1"/>
  <c r="Z11" i="19" s="1"/>
  <c r="F11" i="19"/>
  <c r="O11" i="19" s="1"/>
  <c r="Y11" i="19" s="1"/>
  <c r="E11" i="19"/>
  <c r="N11" i="19" s="1"/>
  <c r="X11" i="19" s="1"/>
  <c r="D11" i="19"/>
  <c r="M11" i="19" s="1"/>
  <c r="W11" i="19" s="1"/>
  <c r="C11" i="19"/>
  <c r="L11" i="19" s="1"/>
  <c r="V11" i="19" s="1"/>
  <c r="B11" i="19"/>
  <c r="K11" i="19" s="1"/>
  <c r="U11" i="19" s="1"/>
  <c r="H10" i="19"/>
  <c r="Q10" i="19" s="1"/>
  <c r="AA10" i="19" s="1"/>
  <c r="G10" i="19"/>
  <c r="P10" i="19" s="1"/>
  <c r="Z10" i="19" s="1"/>
  <c r="F10" i="19"/>
  <c r="O10" i="19" s="1"/>
  <c r="Y10" i="19" s="1"/>
  <c r="E10" i="19"/>
  <c r="N10" i="19" s="1"/>
  <c r="X10" i="19" s="1"/>
  <c r="D10" i="19"/>
  <c r="M10" i="19" s="1"/>
  <c r="W10" i="19" s="1"/>
  <c r="C10" i="19"/>
  <c r="L10" i="19" s="1"/>
  <c r="V10" i="19" s="1"/>
  <c r="B10" i="19"/>
  <c r="K10" i="19" s="1"/>
  <c r="U10" i="19" s="1"/>
  <c r="H9" i="19"/>
  <c r="Q9" i="19" s="1"/>
  <c r="AA9" i="19" s="1"/>
  <c r="G9" i="19"/>
  <c r="P9" i="19" s="1"/>
  <c r="Z9" i="19" s="1"/>
  <c r="F9" i="19"/>
  <c r="O9" i="19" s="1"/>
  <c r="Y9" i="19" s="1"/>
  <c r="E9" i="19"/>
  <c r="N9" i="19" s="1"/>
  <c r="X9" i="19" s="1"/>
  <c r="D9" i="19"/>
  <c r="M9" i="19" s="1"/>
  <c r="W9" i="19" s="1"/>
  <c r="C9" i="19"/>
  <c r="L9" i="19" s="1"/>
  <c r="V9" i="19" s="1"/>
  <c r="B9" i="19"/>
  <c r="K9" i="19" s="1"/>
  <c r="U9" i="19" s="1"/>
  <c r="H8" i="19"/>
  <c r="Q8" i="19" s="1"/>
  <c r="AA8" i="19" s="1"/>
  <c r="G8" i="19"/>
  <c r="P8" i="19" s="1"/>
  <c r="Z8" i="19" s="1"/>
  <c r="F8" i="19"/>
  <c r="O8" i="19" s="1"/>
  <c r="Y8" i="19" s="1"/>
  <c r="E8" i="19"/>
  <c r="N8" i="19" s="1"/>
  <c r="X8" i="19" s="1"/>
  <c r="D8" i="19"/>
  <c r="M8" i="19" s="1"/>
  <c r="W8" i="19" s="1"/>
  <c r="C8" i="19"/>
  <c r="L8" i="19" s="1"/>
  <c r="V8" i="19" s="1"/>
  <c r="B8" i="19"/>
  <c r="K8" i="19" s="1"/>
  <c r="U8" i="19" s="1"/>
  <c r="H7" i="19"/>
  <c r="Q7" i="19" s="1"/>
  <c r="AA7" i="19" s="1"/>
  <c r="G7" i="19"/>
  <c r="P7" i="19" s="1"/>
  <c r="Z7" i="19" s="1"/>
  <c r="F7" i="19"/>
  <c r="O7" i="19" s="1"/>
  <c r="Y7" i="19" s="1"/>
  <c r="E7" i="19"/>
  <c r="N7" i="19" s="1"/>
  <c r="X7" i="19" s="1"/>
  <c r="D7" i="19"/>
  <c r="M7" i="19" s="1"/>
  <c r="W7" i="19" s="1"/>
  <c r="C7" i="19"/>
  <c r="L7" i="19" s="1"/>
  <c r="V7" i="19" s="1"/>
  <c r="B7" i="19"/>
  <c r="K7" i="19" s="1"/>
  <c r="U7" i="19" s="1"/>
  <c r="H6" i="19"/>
  <c r="Q6" i="19" s="1"/>
  <c r="AA6" i="19" s="1"/>
  <c r="G6" i="19"/>
  <c r="P6" i="19" s="1"/>
  <c r="Z6" i="19" s="1"/>
  <c r="F6" i="19"/>
  <c r="O6" i="19" s="1"/>
  <c r="Y6" i="19" s="1"/>
  <c r="E6" i="19"/>
  <c r="N6" i="19" s="1"/>
  <c r="X6" i="19" s="1"/>
  <c r="D6" i="19"/>
  <c r="M6" i="19" s="1"/>
  <c r="W6" i="19" s="1"/>
  <c r="C6" i="19"/>
  <c r="L6" i="19" s="1"/>
  <c r="V6" i="19" s="1"/>
  <c r="B6" i="19"/>
  <c r="K6" i="19" s="1"/>
  <c r="U6" i="19" s="1"/>
  <c r="H5" i="19"/>
  <c r="Q5" i="19" s="1"/>
  <c r="AA5" i="19" s="1"/>
  <c r="G5" i="19"/>
  <c r="P5" i="19" s="1"/>
  <c r="Z5" i="19" s="1"/>
  <c r="F5" i="19"/>
  <c r="O5" i="19" s="1"/>
  <c r="Y5" i="19" s="1"/>
  <c r="E5" i="19"/>
  <c r="N5" i="19" s="1"/>
  <c r="X5" i="19" s="1"/>
  <c r="D5" i="19"/>
  <c r="M5" i="19" s="1"/>
  <c r="W5" i="19" s="1"/>
  <c r="C5" i="19"/>
  <c r="L5" i="19" s="1"/>
  <c r="V5" i="19" s="1"/>
  <c r="B5" i="19"/>
  <c r="K5" i="19" s="1"/>
  <c r="U5" i="19" s="1"/>
  <c r="H4" i="19"/>
  <c r="Q4" i="19" s="1"/>
  <c r="AA4" i="19" s="1"/>
  <c r="G4" i="19"/>
  <c r="P4" i="19" s="1"/>
  <c r="Z4" i="19" s="1"/>
  <c r="F4" i="19"/>
  <c r="O4" i="19" s="1"/>
  <c r="Y4" i="19" s="1"/>
  <c r="E4" i="19"/>
  <c r="N4" i="19" s="1"/>
  <c r="X4" i="19" s="1"/>
  <c r="D4" i="19"/>
  <c r="M4" i="19" s="1"/>
  <c r="W4" i="19" s="1"/>
  <c r="C4" i="19"/>
  <c r="L4" i="19" s="1"/>
  <c r="V4" i="19" s="1"/>
  <c r="B4" i="19"/>
  <c r="K4" i="19" s="1"/>
  <c r="U4" i="19" s="1"/>
  <c r="H3" i="19"/>
  <c r="Q3" i="19" s="1"/>
  <c r="AA3" i="19" s="1"/>
  <c r="G3" i="19"/>
  <c r="P3" i="19" s="1"/>
  <c r="Z3" i="19" s="1"/>
  <c r="F3" i="19"/>
  <c r="O3" i="19" s="1"/>
  <c r="Y3" i="19" s="1"/>
  <c r="E3" i="19"/>
  <c r="N3" i="19" s="1"/>
  <c r="X3" i="19" s="1"/>
  <c r="D3" i="19"/>
  <c r="M3" i="19" s="1"/>
  <c r="W3" i="19" s="1"/>
  <c r="C3" i="19"/>
  <c r="L3" i="19" s="1"/>
  <c r="V3" i="19" s="1"/>
  <c r="B3" i="19"/>
  <c r="K3" i="19" s="1"/>
  <c r="U3" i="19" s="1"/>
  <c r="H2" i="19"/>
  <c r="Q2" i="19" s="1"/>
  <c r="AA2" i="19" s="1"/>
  <c r="G2" i="19"/>
  <c r="P2" i="19" s="1"/>
  <c r="Z2" i="19" s="1"/>
  <c r="F2" i="19"/>
  <c r="O2" i="19" s="1"/>
  <c r="Y2" i="19" s="1"/>
  <c r="E2" i="19"/>
  <c r="N2" i="19" s="1"/>
  <c r="X2" i="19" s="1"/>
  <c r="D2" i="19"/>
  <c r="M2" i="19" s="1"/>
  <c r="W2" i="19" s="1"/>
  <c r="C2" i="19"/>
  <c r="L2" i="19" s="1"/>
  <c r="V2" i="19" s="1"/>
  <c r="B2" i="19"/>
  <c r="K2" i="19" s="1"/>
  <c r="U2" i="19" s="1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11" i="18"/>
  <c r="Q13" i="21"/>
  <c r="Q9" i="21"/>
  <c r="Q12" i="21"/>
  <c r="Q7" i="21"/>
  <c r="Q6" i="21"/>
  <c r="Q8" i="21"/>
  <c r="Q11" i="21"/>
  <c r="Q10" i="21"/>
  <c r="R61" i="19" l="1"/>
  <c r="AB61" i="19" s="1"/>
  <c r="R60" i="19"/>
  <c r="AB60" i="19" s="1"/>
  <c r="R2" i="19"/>
  <c r="AB2" i="19" s="1"/>
  <c r="R6" i="19"/>
  <c r="AB6" i="19" s="1"/>
  <c r="R10" i="19"/>
  <c r="AB10" i="19" s="1"/>
  <c r="R14" i="19"/>
  <c r="AB14" i="19" s="1"/>
  <c r="R18" i="19"/>
  <c r="AB18" i="19" s="1"/>
  <c r="R22" i="19"/>
  <c r="AB22" i="19" s="1"/>
  <c r="R26" i="19"/>
  <c r="AB26" i="19" s="1"/>
  <c r="R30" i="19"/>
  <c r="AB30" i="19" s="1"/>
  <c r="R34" i="19"/>
  <c r="AB34" i="19" s="1"/>
  <c r="R38" i="19"/>
  <c r="AB38" i="19" s="1"/>
  <c r="R42" i="19"/>
  <c r="AB42" i="19" s="1"/>
  <c r="R46" i="19"/>
  <c r="AB46" i="19" s="1"/>
  <c r="R50" i="19"/>
  <c r="AB50" i="19" s="1"/>
  <c r="R54" i="19"/>
  <c r="AB54" i="19" s="1"/>
  <c r="R58" i="19"/>
  <c r="AB58" i="19" s="1"/>
  <c r="R3" i="19"/>
  <c r="AB3" i="19" s="1"/>
  <c r="R7" i="19"/>
  <c r="AB7" i="19" s="1"/>
  <c r="R11" i="19"/>
  <c r="AB11" i="19" s="1"/>
  <c r="R15" i="19"/>
  <c r="AB15" i="19" s="1"/>
  <c r="R19" i="19"/>
  <c r="AB19" i="19" s="1"/>
  <c r="R23" i="19"/>
  <c r="AB23" i="19" s="1"/>
  <c r="R27" i="19"/>
  <c r="AB27" i="19" s="1"/>
  <c r="R31" i="19"/>
  <c r="AB31" i="19" s="1"/>
  <c r="R35" i="19"/>
  <c r="AB35" i="19" s="1"/>
  <c r="R39" i="19"/>
  <c r="AB39" i="19" s="1"/>
  <c r="R43" i="19"/>
  <c r="AB43" i="19" s="1"/>
  <c r="R47" i="19"/>
  <c r="AB47" i="19" s="1"/>
  <c r="R51" i="19"/>
  <c r="AB51" i="19" s="1"/>
  <c r="R55" i="19"/>
  <c r="AB55" i="19" s="1"/>
  <c r="R59" i="19"/>
  <c r="AB59" i="19" s="1"/>
  <c r="R4" i="19"/>
  <c r="AB4" i="19" s="1"/>
  <c r="R8" i="19"/>
  <c r="AB8" i="19" s="1"/>
  <c r="R12" i="19"/>
  <c r="AB12" i="19" s="1"/>
  <c r="R16" i="19"/>
  <c r="AB16" i="19" s="1"/>
  <c r="R20" i="19"/>
  <c r="AB20" i="19" s="1"/>
  <c r="R24" i="19"/>
  <c r="AB24" i="19" s="1"/>
  <c r="R28" i="19"/>
  <c r="AB28" i="19" s="1"/>
  <c r="R32" i="19"/>
  <c r="AB32" i="19" s="1"/>
  <c r="R36" i="19"/>
  <c r="AB36" i="19" s="1"/>
  <c r="R40" i="19"/>
  <c r="AB40" i="19" s="1"/>
  <c r="R44" i="19"/>
  <c r="AB44" i="19" s="1"/>
  <c r="R48" i="19"/>
  <c r="AB48" i="19" s="1"/>
  <c r="R52" i="19"/>
  <c r="AB52" i="19" s="1"/>
  <c r="R56" i="19"/>
  <c r="AB56" i="19" s="1"/>
  <c r="R5" i="19"/>
  <c r="AB5" i="19" s="1"/>
  <c r="R9" i="19"/>
  <c r="AB9" i="19" s="1"/>
  <c r="R13" i="19"/>
  <c r="AB13" i="19" s="1"/>
  <c r="R17" i="19"/>
  <c r="AB17" i="19" s="1"/>
  <c r="R21" i="19"/>
  <c r="AB21" i="19" s="1"/>
  <c r="R25" i="19"/>
  <c r="AB25" i="19" s="1"/>
  <c r="R29" i="19"/>
  <c r="AB29" i="19" s="1"/>
  <c r="R33" i="19"/>
  <c r="AB33" i="19" s="1"/>
  <c r="R37" i="19"/>
  <c r="AB37" i="19" s="1"/>
  <c r="R41" i="19"/>
  <c r="AB41" i="19" s="1"/>
  <c r="R45" i="19"/>
  <c r="AB45" i="19" s="1"/>
  <c r="R49" i="19"/>
  <c r="AB49" i="19" s="1"/>
  <c r="R53" i="19"/>
  <c r="AB53" i="19" s="1"/>
  <c r="R57" i="19"/>
  <c r="AB57" i="19" s="1"/>
  <c r="I7" i="11"/>
  <c r="I15" i="11" s="1"/>
  <c r="I6" i="11"/>
  <c r="I14" i="11" s="1"/>
  <c r="I5" i="11"/>
  <c r="I13" i="11" s="1"/>
  <c r="I4" i="11"/>
  <c r="I12" i="11" s="1"/>
  <c r="I3" i="11"/>
  <c r="I11" i="11" s="1"/>
  <c r="I2" i="11"/>
  <c r="I10" i="11" s="1"/>
  <c r="I18" i="11" s="1"/>
  <c r="I21" i="11" l="1"/>
  <c r="I19" i="11"/>
  <c r="I23" i="11"/>
  <c r="I20" i="11"/>
  <c r="I22" i="11"/>
  <c r="B10" i="11"/>
  <c r="B11" i="11"/>
  <c r="B12" i="11"/>
  <c r="B13" i="11"/>
  <c r="B14" i="11"/>
  <c r="B15" i="11"/>
  <c r="H7" i="11" l="1"/>
  <c r="H15" i="11" s="1"/>
  <c r="H6" i="11"/>
  <c r="H14" i="11" s="1"/>
  <c r="H5" i="11"/>
  <c r="H13" i="11" s="1"/>
  <c r="H4" i="11"/>
  <c r="H12" i="11" s="1"/>
  <c r="H3" i="11"/>
  <c r="H11" i="11" s="1"/>
  <c r="G7" i="11"/>
  <c r="G15" i="11" s="1"/>
  <c r="G6" i="11"/>
  <c r="G14" i="11" s="1"/>
  <c r="G5" i="11"/>
  <c r="G13" i="11" s="1"/>
  <c r="G4" i="11"/>
  <c r="G12" i="11" s="1"/>
  <c r="G3" i="11"/>
  <c r="G11" i="11" s="1"/>
  <c r="G2" i="11"/>
  <c r="G10" i="11" s="1"/>
  <c r="F7" i="11"/>
  <c r="F15" i="11" s="1"/>
  <c r="F6" i="11"/>
  <c r="F14" i="11" s="1"/>
  <c r="F5" i="11"/>
  <c r="F13" i="11" s="1"/>
  <c r="F4" i="11"/>
  <c r="F12" i="11" s="1"/>
  <c r="F3" i="11"/>
  <c r="F11" i="11" s="1"/>
  <c r="F2" i="11"/>
  <c r="F10" i="11" s="1"/>
  <c r="E7" i="11"/>
  <c r="E15" i="11" s="1"/>
  <c r="E6" i="11"/>
  <c r="E14" i="11" s="1"/>
  <c r="E5" i="11"/>
  <c r="E13" i="11" s="1"/>
  <c r="E4" i="11"/>
  <c r="E12" i="11" s="1"/>
  <c r="E3" i="11"/>
  <c r="E11" i="11" s="1"/>
  <c r="D7" i="11"/>
  <c r="D15" i="11" s="1"/>
  <c r="D6" i="11"/>
  <c r="D14" i="11" s="1"/>
  <c r="D5" i="11"/>
  <c r="D13" i="11" s="1"/>
  <c r="D4" i="11"/>
  <c r="D12" i="11" s="1"/>
  <c r="D3" i="11"/>
  <c r="D11" i="11" s="1"/>
  <c r="C4" i="11"/>
  <c r="C12" i="11" s="1"/>
  <c r="C5" i="11"/>
  <c r="C13" i="11" s="1"/>
  <c r="C6" i="11"/>
  <c r="C14" i="11" s="1"/>
  <c r="C7" i="11"/>
  <c r="C15" i="11" s="1"/>
  <c r="C3" i="11"/>
  <c r="C11" i="11" s="1"/>
  <c r="B7" i="11"/>
  <c r="B6" i="11"/>
  <c r="B5" i="11"/>
  <c r="B4" i="11"/>
  <c r="B3" i="11"/>
  <c r="B2" i="11"/>
  <c r="H2" i="11"/>
  <c r="H10" i="11" s="1"/>
  <c r="E2" i="11"/>
  <c r="E10" i="11" s="1"/>
  <c r="D2" i="11"/>
  <c r="D10" i="11" s="1"/>
  <c r="C2" i="11"/>
  <c r="C10" i="1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19" i="11" l="1"/>
  <c r="G27" i="11"/>
  <c r="G34" i="11" s="1"/>
  <c r="G23" i="11"/>
  <c r="G31" i="11"/>
  <c r="G38" i="11" s="1"/>
  <c r="D18" i="11"/>
  <c r="D26" i="11"/>
  <c r="E20" i="11"/>
  <c r="E28" i="11"/>
  <c r="E35" i="11" s="1"/>
  <c r="E22" i="11"/>
  <c r="E30" i="11"/>
  <c r="E37" i="11" s="1"/>
  <c r="C21" i="11"/>
  <c r="C29" i="11"/>
  <c r="C36" i="11" s="1"/>
  <c r="D21" i="11"/>
  <c r="D29" i="11"/>
  <c r="D36" i="11" s="1"/>
  <c r="F18" i="11"/>
  <c r="F26" i="11"/>
  <c r="F22" i="11"/>
  <c r="F30" i="11"/>
  <c r="F37" i="11" s="1"/>
  <c r="G20" i="11"/>
  <c r="G28" i="11"/>
  <c r="G35" i="11" s="1"/>
  <c r="H19" i="11"/>
  <c r="H27" i="11"/>
  <c r="H34" i="11" s="1"/>
  <c r="H23" i="11"/>
  <c r="H31" i="11"/>
  <c r="H38" i="11" s="1"/>
  <c r="E18" i="11"/>
  <c r="E26" i="11"/>
  <c r="C19" i="11"/>
  <c r="C27" i="11"/>
  <c r="C34" i="11" s="1"/>
  <c r="C20" i="11"/>
  <c r="C28" i="11"/>
  <c r="C35" i="11" s="1"/>
  <c r="D22" i="11"/>
  <c r="D30" i="11"/>
  <c r="D37" i="11" s="1"/>
  <c r="E21" i="11"/>
  <c r="E29" i="11"/>
  <c r="E36" i="11" s="1"/>
  <c r="F19" i="11"/>
  <c r="F27" i="11"/>
  <c r="F34" i="11" s="1"/>
  <c r="F23" i="11"/>
  <c r="F31" i="11"/>
  <c r="F38" i="11" s="1"/>
  <c r="G21" i="11"/>
  <c r="G29" i="11"/>
  <c r="G36" i="11" s="1"/>
  <c r="H20" i="11"/>
  <c r="H28" i="11"/>
  <c r="H35" i="11" s="1"/>
  <c r="C18" i="11"/>
  <c r="C26" i="11"/>
  <c r="C22" i="11"/>
  <c r="C30" i="11"/>
  <c r="C37" i="11" s="1"/>
  <c r="H18" i="11"/>
  <c r="H26" i="11"/>
  <c r="C23" i="11"/>
  <c r="C31" i="11"/>
  <c r="C38" i="11" s="1"/>
  <c r="D19" i="11"/>
  <c r="D27" i="11"/>
  <c r="D34" i="11" s="1"/>
  <c r="D23" i="11"/>
  <c r="D31" i="11"/>
  <c r="D38" i="11" s="1"/>
  <c r="F20" i="11"/>
  <c r="F28" i="11"/>
  <c r="F35" i="11" s="1"/>
  <c r="G18" i="11"/>
  <c r="G26" i="11"/>
  <c r="G22" i="11"/>
  <c r="G30" i="11"/>
  <c r="G37" i="11" s="1"/>
  <c r="H21" i="11"/>
  <c r="H29" i="11"/>
  <c r="H36" i="11" s="1"/>
  <c r="D20" i="11"/>
  <c r="D28" i="11"/>
  <c r="D35" i="11" s="1"/>
  <c r="E19" i="11"/>
  <c r="E27" i="11"/>
  <c r="E34" i="11" s="1"/>
  <c r="E23" i="11"/>
  <c r="E31" i="11"/>
  <c r="E38" i="11" s="1"/>
  <c r="F21" i="11"/>
  <c r="F29" i="11"/>
  <c r="F36" i="11" s="1"/>
  <c r="H22" i="11"/>
  <c r="H30" i="11"/>
  <c r="H37" i="11" s="1"/>
</calcChain>
</file>

<file path=xl/sharedStrings.xml><?xml version="1.0" encoding="utf-8"?>
<sst xmlns="http://schemas.openxmlformats.org/spreadsheetml/2006/main" count="164" uniqueCount="83">
  <si>
    <t>Draft Position</t>
  </si>
  <si>
    <t>Number of players computed for</t>
  </si>
  <si>
    <t>Cumulative Normalized PER</t>
  </si>
  <si>
    <t>Cumulative Normalized WS</t>
  </si>
  <si>
    <t>Cumulative Normalized VORP</t>
  </si>
  <si>
    <t>Cumulative Normalized Basic Percentile</t>
  </si>
  <si>
    <t>Cumulative Normalized Advanced Percentile</t>
  </si>
  <si>
    <t>Cumulative Normalized Fantasy Points</t>
  </si>
  <si>
    <t>Cumulative PER</t>
  </si>
  <si>
    <t>Cumulative WS</t>
  </si>
  <si>
    <t>Cumulative VORP</t>
  </si>
  <si>
    <t>Cumulative Basic Percentile</t>
  </si>
  <si>
    <t>Cumulative Advanced Percentile</t>
  </si>
  <si>
    <t>Cumulative Fantasy Points</t>
  </si>
  <si>
    <t>1-3</t>
  </si>
  <si>
    <t>4-7</t>
  </si>
  <si>
    <t>8-14</t>
  </si>
  <si>
    <t>15-30</t>
  </si>
  <si>
    <t>31-45</t>
  </si>
  <si>
    <t>46-60</t>
  </si>
  <si>
    <t>Average PER</t>
  </si>
  <si>
    <t>Average WS</t>
  </si>
  <si>
    <t>Average VORP</t>
  </si>
  <si>
    <t>Average Basic Percentile</t>
  </si>
  <si>
    <t>Average Advanced Percentile</t>
  </si>
  <si>
    <t>Average Fantasy Points</t>
  </si>
  <si>
    <t>Draft Position Midpoint</t>
  </si>
  <si>
    <t>Normalized PER</t>
  </si>
  <si>
    <t>Normalized WS</t>
  </si>
  <si>
    <t>Normalized VORP</t>
  </si>
  <si>
    <t>Normalized Basic Percentile</t>
  </si>
  <si>
    <t>Normalized Advanced Percentile</t>
  </si>
  <si>
    <t>Normalized Fantasy Points</t>
  </si>
  <si>
    <t>AVG</t>
  </si>
  <si>
    <t>Average salary</t>
  </si>
  <si>
    <t>Normalized Rookie Salary</t>
  </si>
  <si>
    <t>Avg PER/Salary</t>
  </si>
  <si>
    <t>Avg WS/Salary</t>
  </si>
  <si>
    <t>Avg VORP/Salary</t>
  </si>
  <si>
    <t>Avg BP/Salary</t>
  </si>
  <si>
    <t>Avg AP/Salary</t>
  </si>
  <si>
    <t>Avg FP/Salary</t>
  </si>
  <si>
    <t>PER</t>
  </si>
  <si>
    <t>WS</t>
  </si>
  <si>
    <t>VORP</t>
  </si>
  <si>
    <t>BP</t>
  </si>
  <si>
    <t>AP</t>
  </si>
  <si>
    <t>FP</t>
  </si>
  <si>
    <t>Draft Pos</t>
  </si>
  <si>
    <t>RS</t>
  </si>
  <si>
    <r>
      <t>y = 0.0243x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- 2.9703x + 102.48</t>
    </r>
  </si>
  <si>
    <t>y = -27.55ln(x) + 116.48</t>
  </si>
  <si>
    <t>y = -29.47ln(x) + 122.26</t>
  </si>
  <si>
    <t>y = -29.32ln(x) + 119.27</t>
  </si>
  <si>
    <r>
      <t>y = -0.0007x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+ 0.088x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- 4.5626x + 105.53</t>
    </r>
  </si>
  <si>
    <r>
      <t>y = -0.0005x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+ 0.0779x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- 4.459x + 106.66</t>
    </r>
  </si>
  <si>
    <r>
      <t>y = 86.572e</t>
    </r>
    <r>
      <rPr>
        <vertAlign val="superscript"/>
        <sz val="9"/>
        <color rgb="FF595959"/>
        <rFont val="Calibri"/>
        <family val="2"/>
        <scheme val="minor"/>
      </rPr>
      <t>-0.068x</t>
    </r>
  </si>
  <si>
    <t>DraftPos</t>
  </si>
  <si>
    <r>
      <t>y = -0.0007x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+ 0.088x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- 4.5626x + 105.53</t>
    </r>
  </si>
  <si>
    <t>Side 1 Picks</t>
  </si>
  <si>
    <t>Side 2 Picks</t>
  </si>
  <si>
    <t>Pick 1</t>
  </si>
  <si>
    <t>Pick 2</t>
  </si>
  <si>
    <t>Pick 3</t>
  </si>
  <si>
    <t>Metric</t>
  </si>
  <si>
    <t>B</t>
  </si>
  <si>
    <t>C</t>
  </si>
  <si>
    <t>D</t>
  </si>
  <si>
    <t>E</t>
  </si>
  <si>
    <t>F</t>
  </si>
  <si>
    <t>G</t>
  </si>
  <si>
    <t>H</t>
  </si>
  <si>
    <t>PUT 62 IN EMPTY FIELDS</t>
  </si>
  <si>
    <t>Error</t>
  </si>
  <si>
    <t>I</t>
  </si>
  <si>
    <t>POSITIVE: SIDE 2 WINS</t>
  </si>
  <si>
    <t>NEGATIVE: SIDE 1 WINS</t>
  </si>
  <si>
    <t>Salary</t>
  </si>
  <si>
    <t>NFL Relative Value</t>
  </si>
  <si>
    <t>PER/NFL Value</t>
  </si>
  <si>
    <t>WS/ NFL Val</t>
  </si>
  <si>
    <t>NFL</t>
  </si>
  <si>
    <t>NBA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</si>
</sst>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49" fontId="0" fillId="0" borderId="0" xfId="0" applyNumberFormat="1" applyFill="1" applyBorder="1"/>
    <xf numFmtId="0" fontId="1" fillId="0" borderId="2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readingOrder="1"/>
    </xf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2.xml"/><Relationship Id="rId12" Type="http://schemas.openxmlformats.org/officeDocument/2006/relationships/worksheet" Target="worksheets/sheet5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4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6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 Best Fit vs Draft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'Normalizing Trendlines'!$J$1</c:f>
              <c:strCache>
                <c:ptCount val="1"/>
                <c:pt idx="0">
                  <c:v>DraftPos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Trendlines'!$J$2:$J$61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8-4779-88C8-BC1EC66300DF}"/>
            </c:ext>
          </c:extLst>
        </c:ser>
        <c:ser>
          <c:idx val="1"/>
          <c:order val="1"/>
          <c:tx>
            <c:strRef>
              <c:f>'Normalizing Trendlines'!$K$1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Trendlines'!$K$2:$K$61</c:f>
              <c:numCache>
                <c:formatCode>General</c:formatCode>
                <c:ptCount val="60"/>
                <c:pt idx="0">
                  <c:v>1</c:v>
                </c:pt>
                <c:pt idx="1">
                  <c:v>0.95741415292905718</c:v>
                </c:pt>
                <c:pt idx="2">
                  <c:v>0.9164868135772013</c:v>
                </c:pt>
                <c:pt idx="3">
                  <c:v>0.87717642029514709</c:v>
                </c:pt>
                <c:pt idx="4">
                  <c:v>0.83944141143360973</c:v>
                </c:pt>
                <c:pt idx="5">
                  <c:v>0.80324022534330419</c:v>
                </c:pt>
                <c:pt idx="6">
                  <c:v>0.76853130037494555</c:v>
                </c:pt>
                <c:pt idx="7">
                  <c:v>0.73527307487924864</c:v>
                </c:pt>
                <c:pt idx="8">
                  <c:v>0.70342398720692856</c:v>
                </c:pt>
                <c:pt idx="9">
                  <c:v>0.67294247570870036</c:v>
                </c:pt>
                <c:pt idx="10">
                  <c:v>0.64378697873527913</c:v>
                </c:pt>
                <c:pt idx="11">
                  <c:v>0.61591593463737959</c:v>
                </c:pt>
                <c:pt idx="12">
                  <c:v>0.58928778176571706</c:v>
                </c:pt>
                <c:pt idx="13">
                  <c:v>0.56386095847100637</c:v>
                </c:pt>
                <c:pt idx="14">
                  <c:v>0.5395939031039626</c:v>
                </c:pt>
                <c:pt idx="15">
                  <c:v>0.51644505401530061</c:v>
                </c:pt>
                <c:pt idx="16">
                  <c:v>0.49437284955573568</c:v>
                </c:pt>
                <c:pt idx="17">
                  <c:v>0.47333572807598256</c:v>
                </c:pt>
                <c:pt idx="18">
                  <c:v>0.45329212792675655</c:v>
                </c:pt>
                <c:pt idx="19">
                  <c:v>0.43420048745877232</c:v>
                </c:pt>
                <c:pt idx="20">
                  <c:v>0.41601924502274512</c:v>
                </c:pt>
                <c:pt idx="21">
                  <c:v>0.39870683896938991</c:v>
                </c:pt>
                <c:pt idx="22">
                  <c:v>0.38222170764942165</c:v>
                </c:pt>
                <c:pt idx="23">
                  <c:v>0.36652228941355536</c:v>
                </c:pt>
                <c:pt idx="24">
                  <c:v>0.35156702261250594</c:v>
                </c:pt>
                <c:pt idx="25">
                  <c:v>0.33731434559698853</c:v>
                </c:pt>
                <c:pt idx="26">
                  <c:v>0.32372269671771842</c:v>
                </c:pt>
                <c:pt idx="27">
                  <c:v>0.3107505143254099</c:v>
                </c:pt>
                <c:pt idx="28">
                  <c:v>0.29835623677077877</c:v>
                </c:pt>
                <c:pt idx="29">
                  <c:v>0.28649830240453933</c:v>
                </c:pt>
                <c:pt idx="30">
                  <c:v>0.27513514957740715</c:v>
                </c:pt>
                <c:pt idx="31">
                  <c:v>0.2642252166400969</c:v>
                </c:pt>
                <c:pt idx="32">
                  <c:v>0.25372694194332374</c:v>
                </c:pt>
                <c:pt idx="33">
                  <c:v>0.24359876383780268</c:v>
                </c:pt>
                <c:pt idx="34">
                  <c:v>0.23379912067424863</c:v>
                </c:pt>
                <c:pt idx="35">
                  <c:v>0.22428645080337664</c:v>
                </c:pt>
                <c:pt idx="36">
                  <c:v>0.21501919257590216</c:v>
                </c:pt>
                <c:pt idx="37">
                  <c:v>0.20595578434253933</c:v>
                </c:pt>
                <c:pt idx="38">
                  <c:v>0.19705466445400355</c:v>
                </c:pt>
                <c:pt idx="39">
                  <c:v>0.1882742712610101</c:v>
                </c:pt>
                <c:pt idx="40">
                  <c:v>0.17957304311427386</c:v>
                </c:pt>
                <c:pt idx="41">
                  <c:v>0.17090941836450946</c:v>
                </c:pt>
                <c:pt idx="42">
                  <c:v>0.16224183536243234</c:v>
                </c:pt>
                <c:pt idx="43">
                  <c:v>0.1535287324587577</c:v>
                </c:pt>
                <c:pt idx="44">
                  <c:v>0.14472854800419988</c:v>
                </c:pt>
                <c:pt idx="45">
                  <c:v>0.1357997203494743</c:v>
                </c:pt>
                <c:pt idx="46">
                  <c:v>0.12670068784529573</c:v>
                </c:pt>
                <c:pt idx="47">
                  <c:v>0.11738988884237936</c:v>
                </c:pt>
                <c:pt idx="48">
                  <c:v>0.10782576169144034</c:v>
                </c:pt>
                <c:pt idx="49">
                  <c:v>9.7966744743193598E-2</c:v>
                </c:pt>
                <c:pt idx="50">
                  <c:v>8.7771276348353577E-2</c:v>
                </c:pt>
                <c:pt idx="51">
                  <c:v>7.7197794857636448E-2</c:v>
                </c:pt>
                <c:pt idx="52">
                  <c:v>6.6204738621756409E-2</c:v>
                </c:pt>
                <c:pt idx="53">
                  <c:v>5.4750545991428493E-2</c:v>
                </c:pt>
                <c:pt idx="54">
                  <c:v>4.2793655317367729E-2</c:v>
                </c:pt>
                <c:pt idx="55">
                  <c:v>3.0292504950289154E-2</c:v>
                </c:pt>
                <c:pt idx="56">
                  <c:v>1.7205533240908087E-2</c:v>
                </c:pt>
                <c:pt idx="57">
                  <c:v>3.491178539939562E-3</c:v>
                </c:pt>
                <c:pt idx="58">
                  <c:v>-1.089212080190251E-2</c:v>
                </c:pt>
                <c:pt idx="59">
                  <c:v>-2.5985926433901688E-2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8-4779-88C8-BC1EC66300DF}"/>
            </c:ext>
          </c:extLst>
        </c:ser>
        <c:ser>
          <c:idx val="2"/>
          <c:order val="2"/>
          <c:tx>
            <c:strRef>
              <c:f>'Normalizing Trendlines'!$L$1</c:f>
              <c:strCache>
                <c:ptCount val="1"/>
                <c:pt idx="0">
                  <c:v>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Trendlines'!$L$2:$L$61</c:f>
              <c:numCache>
                <c:formatCode>General</c:formatCode>
                <c:ptCount val="60"/>
                <c:pt idx="0">
                  <c:v>1</c:v>
                </c:pt>
                <c:pt idx="1">
                  <c:v>0.82960446605166771</c:v>
                </c:pt>
                <c:pt idx="2">
                  <c:v>0.7299294684015345</c:v>
                </c:pt>
                <c:pt idx="3">
                  <c:v>0.65920893210333531</c:v>
                </c:pt>
                <c:pt idx="4">
                  <c:v>0.60435382248203384</c:v>
                </c:pt>
                <c:pt idx="5">
                  <c:v>0.55953393445320221</c:v>
                </c:pt>
                <c:pt idx="6">
                  <c:v>0.5216392590735156</c:v>
                </c:pt>
                <c:pt idx="7">
                  <c:v>0.48881339815500302</c:v>
                </c:pt>
                <c:pt idx="8">
                  <c:v>0.45985893680306905</c:v>
                </c:pt>
                <c:pt idx="9">
                  <c:v>0.43395828853370144</c:v>
                </c:pt>
                <c:pt idx="10">
                  <c:v>0.41052830218455411</c:v>
                </c:pt>
                <c:pt idx="11">
                  <c:v>0.38913840050486981</c:v>
                </c:pt>
                <c:pt idx="12">
                  <c:v>0.36946159838373221</c:v>
                </c:pt>
                <c:pt idx="13">
                  <c:v>0.35124372512518331</c:v>
                </c:pt>
                <c:pt idx="14">
                  <c:v>0.33428329088356834</c:v>
                </c:pt>
                <c:pt idx="15">
                  <c:v>0.31841786420667073</c:v>
                </c:pt>
                <c:pt idx="16">
                  <c:v>0.30351458667118086</c:v>
                </c:pt>
                <c:pt idx="17">
                  <c:v>0.28946340285473682</c:v>
                </c:pt>
                <c:pt idx="18">
                  <c:v>0.27617212317296858</c:v>
                </c:pt>
                <c:pt idx="19">
                  <c:v>0.26356275458536921</c:v>
                </c:pt>
                <c:pt idx="20">
                  <c:v>0.25156872747505016</c:v>
                </c:pt>
                <c:pt idx="21">
                  <c:v>0.24013276823622173</c:v>
                </c:pt>
                <c:pt idx="22">
                  <c:v>0.22920524514930263</c:v>
                </c:pt>
                <c:pt idx="23">
                  <c:v>0.21874286655653746</c:v>
                </c:pt>
                <c:pt idx="24">
                  <c:v>0.20870764496406768</c:v>
                </c:pt>
                <c:pt idx="25">
                  <c:v>0.19906606443539987</c:v>
                </c:pt>
                <c:pt idx="26">
                  <c:v>0.18978840520460352</c:v>
                </c:pt>
                <c:pt idx="27">
                  <c:v>0.18084819117685105</c:v>
                </c:pt>
                <c:pt idx="28">
                  <c:v>0.17222173442438643</c:v>
                </c:pt>
                <c:pt idx="29">
                  <c:v>0.16388775693523605</c:v>
                </c:pt>
                <c:pt idx="30">
                  <c:v>0.15582707440677046</c:v>
                </c:pt>
                <c:pt idx="31">
                  <c:v>0.14802233025833833</c:v>
                </c:pt>
                <c:pt idx="32">
                  <c:v>0.14045777058608869</c:v>
                </c:pt>
                <c:pt idx="33">
                  <c:v>0.13311905272284846</c:v>
                </c:pt>
                <c:pt idx="34">
                  <c:v>0.12599308155554956</c:v>
                </c:pt>
                <c:pt idx="35">
                  <c:v>0.11906786890640442</c:v>
                </c:pt>
                <c:pt idx="36">
                  <c:v>0.11233241218471821</c:v>
                </c:pt>
                <c:pt idx="37">
                  <c:v>0.10577658922463633</c:v>
                </c:pt>
                <c:pt idx="38">
                  <c:v>9.9391066785266713E-2</c:v>
                </c:pt>
                <c:pt idx="39">
                  <c:v>9.3167220637036835E-2</c:v>
                </c:pt>
                <c:pt idx="40">
                  <c:v>8.7097065517143316E-2</c:v>
                </c:pt>
                <c:pt idx="41">
                  <c:v>8.1173193526717799E-2</c:v>
                </c:pt>
                <c:pt idx="42">
                  <c:v>7.5388719777519514E-2</c:v>
                </c:pt>
                <c:pt idx="43">
                  <c:v>6.9737234287889471E-2</c:v>
                </c:pt>
                <c:pt idx="44">
                  <c:v>6.4212759285102908E-2</c:v>
                </c:pt>
                <c:pt idx="45">
                  <c:v>5.8809711200970262E-2</c:v>
                </c:pt>
                <c:pt idx="46">
                  <c:v>5.3522866754934888E-2</c:v>
                </c:pt>
                <c:pt idx="47">
                  <c:v>4.8347332608205187E-2</c:v>
                </c:pt>
                <c:pt idx="48">
                  <c:v>4.3278518147031292E-2</c:v>
                </c:pt>
                <c:pt idx="49">
                  <c:v>3.8312111015735319E-2</c:v>
                </c:pt>
                <c:pt idx="50">
                  <c:v>3.3444055072715438E-2</c:v>
                </c:pt>
                <c:pt idx="51">
                  <c:v>2.867053048706748E-2</c:v>
                </c:pt>
                <c:pt idx="52">
                  <c:v>2.3987935731129218E-2</c:v>
                </c:pt>
                <c:pt idx="53">
                  <c:v>1.9392871256271146E-2</c:v>
                </c:pt>
                <c:pt idx="54">
                  <c:v>1.488212466658796E-2</c:v>
                </c:pt>
                <c:pt idx="55">
                  <c:v>1.0452657228518568E-2</c:v>
                </c:pt>
                <c:pt idx="56">
                  <c:v>6.1015915745030519E-3</c:v>
                </c:pt>
                <c:pt idx="57">
                  <c:v>1.8262004760541718E-3</c:v>
                </c:pt>
                <c:pt idx="58">
                  <c:v>-2.3761034234569666E-3</c:v>
                </c:pt>
                <c:pt idx="59">
                  <c:v>-6.507777013096204E-3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8-4779-88C8-BC1EC66300DF}"/>
            </c:ext>
          </c:extLst>
        </c:ser>
        <c:ser>
          <c:idx val="3"/>
          <c:order val="3"/>
          <c:tx>
            <c:strRef>
              <c:f>'Normalizing Trendlines'!$M$1</c:f>
              <c:strCache>
                <c:ptCount val="1"/>
                <c:pt idx="0">
                  <c:v>VORP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Trendlines'!$M$2:$M$61</c:f>
              <c:numCache>
                <c:formatCode>General</c:formatCode>
                <c:ptCount val="60"/>
                <c:pt idx="0">
                  <c:v>0.99999997179215017</c:v>
                </c:pt>
                <c:pt idx="1">
                  <c:v>0.93426044722373447</c:v>
                </c:pt>
                <c:pt idx="2">
                  <c:v>0.8728426078677054</c:v>
                </c:pt>
                <c:pt idx="3">
                  <c:v>0.81546234818485264</c:v>
                </c:pt>
                <c:pt idx="4">
                  <c:v>0.76185423959956688</c:v>
                </c:pt>
                <c:pt idx="5">
                  <c:v>0.71177030268509944</c:v>
                </c:pt>
                <c:pt idx="6">
                  <c:v>0.66497886006477747</c:v>
                </c:pt>
                <c:pt idx="7">
                  <c:v>0.62126346472295468</c:v>
                </c:pt>
                <c:pt idx="8">
                  <c:v>0.58042189876828809</c:v>
                </c:pt>
                <c:pt idx="9">
                  <c:v>0.54226523801784632</c:v>
                </c:pt>
                <c:pt idx="10">
                  <c:v>0.50661697807501349</c:v>
                </c:pt>
                <c:pt idx="11">
                  <c:v>0.47331221785861899</c:v>
                </c:pt>
                <c:pt idx="12">
                  <c:v>0.44219689680647456</c:v>
                </c:pt>
                <c:pt idx="13">
                  <c:v>0.41312708222479122</c:v>
                </c:pt>
                <c:pt idx="14">
                  <c:v>0.38596830348690592</c:v>
                </c:pt>
                <c:pt idx="15">
                  <c:v>0.3605949300014703</c:v>
                </c:pt>
                <c:pt idx="16">
                  <c:v>0.33688959007271585</c:v>
                </c:pt>
                <c:pt idx="17">
                  <c:v>0.31474262796456881</c:v>
                </c:pt>
                <c:pt idx="18">
                  <c:v>0.29405159665711483</c:v>
                </c:pt>
                <c:pt idx="19">
                  <c:v>0.27472078394901189</c:v>
                </c:pt>
                <c:pt idx="20">
                  <c:v>0.25666076971370722</c:v>
                </c:pt>
                <c:pt idx="21">
                  <c:v>0.2397880122614203</c:v>
                </c:pt>
                <c:pt idx="22">
                  <c:v>0.22402446189349318</c:v>
                </c:pt>
                <c:pt idx="23">
                  <c:v>0.20929719986149536</c:v>
                </c:pt>
                <c:pt idx="24">
                  <c:v>0.19553810106098535</c:v>
                </c:pt>
                <c:pt idx="25">
                  <c:v>0.1826835188996252</c:v>
                </c:pt>
                <c:pt idx="26">
                  <c:v>0.1706739908819157</c:v>
                </c:pt>
                <c:pt idx="27">
                  <c:v>0.1594539635486516</c:v>
                </c:pt>
                <c:pt idx="28">
                  <c:v>0.14897153549872696</c:v>
                </c:pt>
                <c:pt idx="29">
                  <c:v>0.13917821730456534</c:v>
                </c:pt>
                <c:pt idx="30">
                  <c:v>0.13002870721059556</c:v>
                </c:pt>
                <c:pt idx="31">
                  <c:v>0.12148068157720382</c:v>
                </c:pt>
                <c:pt idx="32">
                  <c:v>0.11349459910080113</c:v>
                </c:pt>
                <c:pt idx="33">
                  <c:v>0.10603351790437045</c:v>
                </c:pt>
                <c:pt idx="34">
                  <c:v>9.9062924652395079E-2</c:v>
                </c:pt>
                <c:pt idx="35">
                  <c:v>9.2550574899690444E-2</c:v>
                </c:pt>
                <c:pt idx="36">
                  <c:v>8.6466343935628201E-2</c:v>
                </c:pt>
                <c:pt idx="37">
                  <c:v>8.0782087433790215E-2</c:v>
                </c:pt>
                <c:pt idx="38">
                  <c:v>7.5471511262448721E-2</c:v>
                </c:pt>
                <c:pt idx="39">
                  <c:v>7.0510049853643356E-2</c:v>
                </c:pt>
                <c:pt idx="40">
                  <c:v>6.5874752568217759E-2</c:v>
                </c:pt>
                <c:pt idx="41">
                  <c:v>6.1544177531164888E-2</c:v>
                </c:pt>
                <c:pt idx="42">
                  <c:v>5.7498292446186212E-2</c:v>
                </c:pt>
                <c:pt idx="43">
                  <c:v>5.3718381930655076E-2</c:v>
                </c:pt>
                <c:pt idx="44">
                  <c:v>5.0186960942335428E-2</c:v>
                </c:pt>
                <c:pt idx="45">
                  <c:v>4.6887693897387415E-2</c:v>
                </c:pt>
                <c:pt idx="46">
                  <c:v>4.3805319105516598E-2</c:v>
                </c:pt>
                <c:pt idx="47">
                  <c:v>4.0925578172720883E-2</c:v>
                </c:pt>
                <c:pt idx="48">
                  <c:v>3.8235150045067487E-2</c:v>
                </c:pt>
                <c:pt idx="49">
                  <c:v>3.5721589388400567E-2</c:v>
                </c:pt>
                <c:pt idx="50">
                  <c:v>3.3373269018937876E-2</c:v>
                </c:pt>
                <c:pt idx="51">
                  <c:v>3.1179326118452644E-2</c:v>
                </c:pt>
                <c:pt idx="52">
                  <c:v>2.9129611985243966E-2</c:v>
                </c:pt>
                <c:pt idx="53">
                  <c:v>2.72146450884545E-2</c:v>
                </c:pt>
                <c:pt idx="54">
                  <c:v>2.5425567208575292E-2</c:v>
                </c:pt>
                <c:pt idx="55">
                  <c:v>2.375410246125282E-2</c:v>
                </c:pt>
                <c:pt idx="56">
                  <c:v>2.2192519014851711E-2</c:v>
                </c:pt>
                <c:pt idx="57">
                  <c:v>2.0733593324686675E-2</c:v>
                </c:pt>
                <c:pt idx="58">
                  <c:v>1.9370576718479127E-2</c:v>
                </c:pt>
                <c:pt idx="59">
                  <c:v>1.8097164178470064E-2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E8-4779-88C8-BC1EC66300DF}"/>
            </c:ext>
          </c:extLst>
        </c:ser>
        <c:ser>
          <c:idx val="4"/>
          <c:order val="4"/>
          <c:tx>
            <c:strRef>
              <c:f>'Normalizing Trendlines'!$N$1</c:f>
              <c:strCache>
                <c:ptCount val="1"/>
                <c:pt idx="0">
                  <c:v>BP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Trendlines'!$N$2:$N$61</c:f>
              <c:numCache>
                <c:formatCode>General</c:formatCode>
                <c:ptCount val="60"/>
                <c:pt idx="0">
                  <c:v>0.99999999999999989</c:v>
                </c:pt>
                <c:pt idx="1">
                  <c:v>0.95865402665665467</c:v>
                </c:pt>
                <c:pt idx="2">
                  <c:v>0.91877268318628358</c:v>
                </c:pt>
                <c:pt idx="3">
                  <c:v>0.88032663788248533</c:v>
                </c:pt>
                <c:pt idx="4">
                  <c:v>0.84328655903885863</c:v>
                </c:pt>
                <c:pt idx="5">
                  <c:v>0.80762311494900196</c:v>
                </c:pt>
                <c:pt idx="6">
                  <c:v>0.77330697390651404</c:v>
                </c:pt>
                <c:pt idx="7">
                  <c:v>0.74030880420499345</c:v>
                </c:pt>
                <c:pt idx="8">
                  <c:v>0.70859927413803891</c:v>
                </c:pt>
                <c:pt idx="9">
                  <c:v>0.67814905199924902</c:v>
                </c:pt>
                <c:pt idx="10">
                  <c:v>0.6489288060822227</c:v>
                </c:pt>
                <c:pt idx="11">
                  <c:v>0.6209092046805581</c:v>
                </c:pt>
                <c:pt idx="12">
                  <c:v>0.59406091608785427</c:v>
                </c:pt>
                <c:pt idx="13">
                  <c:v>0.56835460859770981</c:v>
                </c:pt>
                <c:pt idx="14">
                  <c:v>0.54376095050372319</c:v>
                </c:pt>
                <c:pt idx="15">
                  <c:v>0.52025061009949314</c:v>
                </c:pt>
                <c:pt idx="16">
                  <c:v>0.49779425567861829</c:v>
                </c:pt>
                <c:pt idx="17">
                  <c:v>0.47636255553469736</c:v>
                </c:pt>
                <c:pt idx="18">
                  <c:v>0.45592617796132912</c:v>
                </c:pt>
                <c:pt idx="19">
                  <c:v>0.43645579125211187</c:v>
                </c:pt>
                <c:pt idx="20">
                  <c:v>0.4179220637006445</c:v>
                </c:pt>
                <c:pt idx="21">
                  <c:v>0.40029566360052582</c:v>
                </c:pt>
                <c:pt idx="22">
                  <c:v>0.38354725924535382</c:v>
                </c:pt>
                <c:pt idx="23">
                  <c:v>0.36764751892872788</c:v>
                </c:pt>
                <c:pt idx="24">
                  <c:v>0.35256711094424631</c:v>
                </c:pt>
                <c:pt idx="25">
                  <c:v>0.33827670358550777</c:v>
                </c:pt>
                <c:pt idx="26">
                  <c:v>0.32474696514611101</c:v>
                </c:pt>
                <c:pt idx="27">
                  <c:v>0.31194856391965464</c:v>
                </c:pt>
                <c:pt idx="28">
                  <c:v>0.29985216819973737</c:v>
                </c:pt>
                <c:pt idx="29">
                  <c:v>0.28842844627995756</c:v>
                </c:pt>
                <c:pt idx="30">
                  <c:v>0.27764806645391404</c:v>
                </c:pt>
                <c:pt idx="31">
                  <c:v>0.26748169701520558</c:v>
                </c:pt>
                <c:pt idx="32">
                  <c:v>0.2579000062574307</c:v>
                </c:pt>
                <c:pt idx="33">
                  <c:v>0.24887366247418802</c:v>
                </c:pt>
                <c:pt idx="34">
                  <c:v>0.24037333395907634</c:v>
                </c:pt>
                <c:pt idx="35">
                  <c:v>0.23236968900569416</c:v>
                </c:pt>
                <c:pt idx="36">
                  <c:v>0.22483339590764057</c:v>
                </c:pt>
                <c:pt idx="37">
                  <c:v>0.21773512295851347</c:v>
                </c:pt>
                <c:pt idx="38">
                  <c:v>0.21104553845191185</c:v>
                </c:pt>
                <c:pt idx="39">
                  <c:v>0.2047353106814343</c:v>
                </c:pt>
                <c:pt idx="40">
                  <c:v>0.19877510794067951</c:v>
                </c:pt>
                <c:pt idx="41">
                  <c:v>0.19313559852324613</c:v>
                </c:pt>
                <c:pt idx="42">
                  <c:v>0.18778745072273303</c:v>
                </c:pt>
                <c:pt idx="43">
                  <c:v>0.1827013328327392</c:v>
                </c:pt>
                <c:pt idx="44">
                  <c:v>0.17784791314686216</c:v>
                </c:pt>
                <c:pt idx="45">
                  <c:v>0.17319785995870107</c:v>
                </c:pt>
                <c:pt idx="46">
                  <c:v>0.16872184156185474</c:v>
                </c:pt>
                <c:pt idx="47">
                  <c:v>0.16439052624992184</c:v>
                </c:pt>
                <c:pt idx="48">
                  <c:v>0.16017458231650072</c:v>
                </c:pt>
                <c:pt idx="49">
                  <c:v>0.15604467805519062</c:v>
                </c:pt>
                <c:pt idx="50">
                  <c:v>0.15197148175958941</c:v>
                </c:pt>
                <c:pt idx="51">
                  <c:v>0.14792566172329624</c:v>
                </c:pt>
                <c:pt idx="52">
                  <c:v>0.1438778862399101</c:v>
                </c:pt>
                <c:pt idx="53">
                  <c:v>0.13979882360302873</c:v>
                </c:pt>
                <c:pt idx="54">
                  <c:v>0.13565914210625116</c:v>
                </c:pt>
                <c:pt idx="55">
                  <c:v>0.13142951004317646</c:v>
                </c:pt>
                <c:pt idx="56">
                  <c:v>0.12708059570740232</c:v>
                </c:pt>
                <c:pt idx="57">
                  <c:v>0.12258306739252887</c:v>
                </c:pt>
                <c:pt idx="58">
                  <c:v>0.11790759339215329</c:v>
                </c:pt>
                <c:pt idx="59">
                  <c:v>0.11302484199987514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E8-4779-88C8-BC1EC66300DF}"/>
            </c:ext>
          </c:extLst>
        </c:ser>
        <c:ser>
          <c:idx val="5"/>
          <c:order val="5"/>
          <c:tx>
            <c:strRef>
              <c:f>'Normalizing Trendlines'!$O$1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Trendlines'!$O$2:$O$61</c:f>
              <c:numCache>
                <c:formatCode>General</c:formatCode>
                <c:ptCount val="60"/>
                <c:pt idx="0">
                  <c:v>1</c:v>
                </c:pt>
                <c:pt idx="1">
                  <c:v>0.97089034902646332</c:v>
                </c:pt>
                <c:pt idx="2">
                  <c:v>0.94226897341611915</c:v>
                </c:pt>
                <c:pt idx="3">
                  <c:v>0.91413587316896738</c:v>
                </c:pt>
                <c:pt idx="4">
                  <c:v>0.88649104828500813</c:v>
                </c:pt>
                <c:pt idx="5">
                  <c:v>0.85933449876424128</c:v>
                </c:pt>
                <c:pt idx="6">
                  <c:v>0.83266622460666706</c:v>
                </c:pt>
                <c:pt idx="7">
                  <c:v>0.80648622581228524</c:v>
                </c:pt>
                <c:pt idx="8">
                  <c:v>0.78079450238109582</c:v>
                </c:pt>
                <c:pt idx="9">
                  <c:v>0.75559105431309903</c:v>
                </c:pt>
                <c:pt idx="10">
                  <c:v>0.73087588160829475</c:v>
                </c:pt>
                <c:pt idx="11">
                  <c:v>0.70664898426668266</c:v>
                </c:pt>
                <c:pt idx="12">
                  <c:v>0.6829103622882633</c:v>
                </c:pt>
                <c:pt idx="13">
                  <c:v>0.65966001567303634</c:v>
                </c:pt>
                <c:pt idx="14">
                  <c:v>0.63689794442100189</c:v>
                </c:pt>
                <c:pt idx="15">
                  <c:v>0.61462414853215985</c:v>
                </c:pt>
                <c:pt idx="16">
                  <c:v>0.59283862800651033</c:v>
                </c:pt>
                <c:pt idx="17">
                  <c:v>0.5715413828440532</c:v>
                </c:pt>
                <c:pt idx="18">
                  <c:v>0.55073241304478882</c:v>
                </c:pt>
                <c:pt idx="19">
                  <c:v>0.53041171860871661</c:v>
                </c:pt>
                <c:pt idx="20">
                  <c:v>0.51057929953583703</c:v>
                </c:pt>
                <c:pt idx="21">
                  <c:v>0.49123515582614996</c:v>
                </c:pt>
                <c:pt idx="22">
                  <c:v>0.47237928747965519</c:v>
                </c:pt>
                <c:pt idx="23">
                  <c:v>0.45401169449635304</c:v>
                </c:pt>
                <c:pt idx="24">
                  <c:v>0.4361323768762434</c:v>
                </c:pt>
                <c:pt idx="25">
                  <c:v>0.41874133461932606</c:v>
                </c:pt>
                <c:pt idx="26">
                  <c:v>0.40183856772560134</c:v>
                </c:pt>
                <c:pt idx="27">
                  <c:v>0.38542407619506908</c:v>
                </c:pt>
                <c:pt idx="28">
                  <c:v>0.36949786002772927</c:v>
                </c:pt>
                <c:pt idx="29">
                  <c:v>0.35405991922358188</c:v>
                </c:pt>
                <c:pt idx="30">
                  <c:v>0.33911025378262705</c:v>
                </c:pt>
                <c:pt idx="31">
                  <c:v>0.32464886370486473</c:v>
                </c:pt>
                <c:pt idx="32">
                  <c:v>0.31067574899029488</c:v>
                </c:pt>
                <c:pt idx="33">
                  <c:v>0.29719090963891737</c:v>
                </c:pt>
                <c:pt idx="34">
                  <c:v>0.28419434565073248</c:v>
                </c:pt>
                <c:pt idx="35">
                  <c:v>0.27168605702573995</c:v>
                </c:pt>
                <c:pt idx="36">
                  <c:v>0.25966604376393998</c:v>
                </c:pt>
                <c:pt idx="37">
                  <c:v>0.24813430586533258</c:v>
                </c:pt>
                <c:pt idx="38">
                  <c:v>0.23709084332991731</c:v>
                </c:pt>
                <c:pt idx="39">
                  <c:v>0.22653565615769486</c:v>
                </c:pt>
                <c:pt idx="40">
                  <c:v>0.21646874434866484</c:v>
                </c:pt>
                <c:pt idx="41">
                  <c:v>0.20689010790282705</c:v>
                </c:pt>
                <c:pt idx="42">
                  <c:v>0.197799746820182</c:v>
                </c:pt>
                <c:pt idx="43">
                  <c:v>0.18919766110072947</c:v>
                </c:pt>
                <c:pt idx="44">
                  <c:v>0.18108385074446923</c:v>
                </c:pt>
                <c:pt idx="45">
                  <c:v>0.17345831575140153</c:v>
                </c:pt>
                <c:pt idx="46">
                  <c:v>0.16632105612152637</c:v>
                </c:pt>
                <c:pt idx="47">
                  <c:v>0.15967207185484364</c:v>
                </c:pt>
                <c:pt idx="48">
                  <c:v>0.15351136295135331</c:v>
                </c:pt>
                <c:pt idx="49">
                  <c:v>0.1478389294110557</c:v>
                </c:pt>
                <c:pt idx="50">
                  <c:v>0.14265477123395018</c:v>
                </c:pt>
                <c:pt idx="51">
                  <c:v>0.13795888842003737</c:v>
                </c:pt>
                <c:pt idx="52">
                  <c:v>0.1337512809693171</c:v>
                </c:pt>
                <c:pt idx="53">
                  <c:v>0.13003194888178926</c:v>
                </c:pt>
                <c:pt idx="54">
                  <c:v>0.12680089215745369</c:v>
                </c:pt>
                <c:pt idx="55">
                  <c:v>0.12405811079631093</c:v>
                </c:pt>
                <c:pt idx="56">
                  <c:v>0.12180360479836046</c:v>
                </c:pt>
                <c:pt idx="57">
                  <c:v>0.12003737416360238</c:v>
                </c:pt>
                <c:pt idx="58">
                  <c:v>0.11875941889203673</c:v>
                </c:pt>
                <c:pt idx="59">
                  <c:v>0.1179697389836639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E8-4779-88C8-BC1EC66300DF}"/>
            </c:ext>
          </c:extLst>
        </c:ser>
        <c:ser>
          <c:idx val="6"/>
          <c:order val="6"/>
          <c:tx>
            <c:strRef>
              <c:f>'Normalizing Trendlines'!$P$1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Trendlines'!$P$2:$P$61</c:f>
              <c:numCache>
                <c:formatCode>General</c:formatCode>
                <c:ptCount val="60"/>
                <c:pt idx="0">
                  <c:v>1</c:v>
                </c:pt>
                <c:pt idx="1">
                  <c:v>0.83292125461228872</c:v>
                </c:pt>
                <c:pt idx="2">
                  <c:v>0.73518645389293968</c:v>
                </c:pt>
                <c:pt idx="3">
                  <c:v>0.66584250922457733</c:v>
                </c:pt>
                <c:pt idx="4">
                  <c:v>0.61205516702574081</c:v>
                </c:pt>
                <c:pt idx="5">
                  <c:v>0.56810770850522829</c:v>
                </c:pt>
                <c:pt idx="6">
                  <c:v>0.53095066176459937</c:v>
                </c:pt>
                <c:pt idx="7">
                  <c:v>0.4987637638368661</c:v>
                </c:pt>
                <c:pt idx="8">
                  <c:v>0.47037290778587931</c:v>
                </c:pt>
                <c:pt idx="9">
                  <c:v>0.44497642163802942</c:v>
                </c:pt>
                <c:pt idx="10">
                  <c:v>0.42200250540350087</c:v>
                </c:pt>
                <c:pt idx="11">
                  <c:v>0.40102896311751701</c:v>
                </c:pt>
                <c:pt idx="12">
                  <c:v>0.38173517451013023</c:v>
                </c:pt>
                <c:pt idx="13">
                  <c:v>0.36387191637688815</c:v>
                </c:pt>
                <c:pt idx="14">
                  <c:v>0.34724162091868055</c:v>
                </c:pt>
                <c:pt idx="15">
                  <c:v>0.33168501844915471</c:v>
                </c:pt>
                <c:pt idx="16">
                  <c:v>0.31707183666500344</c:v>
                </c:pt>
                <c:pt idx="17">
                  <c:v>0.30329416239816814</c:v>
                </c:pt>
                <c:pt idx="18">
                  <c:v>0.29026160055590555</c:v>
                </c:pt>
                <c:pt idx="19">
                  <c:v>0.27789767625031808</c:v>
                </c:pt>
                <c:pt idx="20">
                  <c:v>0.26613711565753917</c:v>
                </c:pt>
                <c:pt idx="21">
                  <c:v>0.25492376001578959</c:v>
                </c:pt>
                <c:pt idx="22">
                  <c:v>0.24420894369841295</c:v>
                </c:pt>
                <c:pt idx="23">
                  <c:v>0.23395021772980576</c:v>
                </c:pt>
                <c:pt idx="24">
                  <c:v>0.22411033405148159</c:v>
                </c:pt>
                <c:pt idx="25">
                  <c:v>0.21465642912241883</c:v>
                </c:pt>
                <c:pt idx="26">
                  <c:v>0.20555936167881919</c:v>
                </c:pt>
                <c:pt idx="27">
                  <c:v>0.19679317098917673</c:v>
                </c:pt>
                <c:pt idx="28">
                  <c:v>0.18833463021673991</c:v>
                </c:pt>
                <c:pt idx="29">
                  <c:v>0.18016287553096913</c:v>
                </c:pt>
                <c:pt idx="30">
                  <c:v>0.1722590960561324</c:v>
                </c:pt>
                <c:pt idx="31">
                  <c:v>0.16460627306144332</c:v>
                </c:pt>
                <c:pt idx="32">
                  <c:v>0.15718895929644069</c:v>
                </c:pt>
                <c:pt idx="33">
                  <c:v>0.14999309127729202</c:v>
                </c:pt>
                <c:pt idx="34">
                  <c:v>0.14300582879034021</c:v>
                </c:pt>
                <c:pt idx="35">
                  <c:v>0.13621541701045675</c:v>
                </c:pt>
                <c:pt idx="36">
                  <c:v>0.12961106751492485</c:v>
                </c:pt>
                <c:pt idx="37">
                  <c:v>0.12318285516819416</c:v>
                </c:pt>
                <c:pt idx="38">
                  <c:v>0.11692162840306995</c:v>
                </c:pt>
                <c:pt idx="39">
                  <c:v>0.11081893086260682</c:v>
                </c:pt>
                <c:pt idx="40">
                  <c:v>0.10486693271899269</c:v>
                </c:pt>
                <c:pt idx="41">
                  <c:v>9.905837026982775E-2</c:v>
                </c:pt>
                <c:pt idx="42">
                  <c:v>9.3386492642816357E-2</c:v>
                </c:pt>
                <c:pt idx="43">
                  <c:v>8.7845014628078283E-2</c:v>
                </c:pt>
                <c:pt idx="44">
                  <c:v>8.2428074811620247E-2</c:v>
                </c:pt>
                <c:pt idx="45">
                  <c:v>7.7130198310701545E-2</c:v>
                </c:pt>
                <c:pt idx="46">
                  <c:v>7.1946263517132236E-2</c:v>
                </c:pt>
                <c:pt idx="47">
                  <c:v>6.687147234209434E-2</c:v>
                </c:pt>
                <c:pt idx="48">
                  <c:v>6.1901323529198853E-2</c:v>
                </c:pt>
                <c:pt idx="49">
                  <c:v>5.7031588663770193E-2</c:v>
                </c:pt>
                <c:pt idx="50">
                  <c:v>5.2258290557943149E-2</c:v>
                </c:pt>
                <c:pt idx="51">
                  <c:v>4.7577683734707533E-2</c:v>
                </c:pt>
                <c:pt idx="52">
                  <c:v>4.2986236770971541E-2</c:v>
                </c:pt>
                <c:pt idx="53">
                  <c:v>3.8480616291107779E-2</c:v>
                </c:pt>
                <c:pt idx="54">
                  <c:v>3.405767242924166E-2</c:v>
                </c:pt>
                <c:pt idx="55">
                  <c:v>2.9714425601465328E-2</c:v>
                </c:pt>
                <c:pt idx="56">
                  <c:v>2.5448054448845178E-2</c:v>
                </c:pt>
                <c:pt idx="57">
                  <c:v>2.1255884829028605E-2</c:v>
                </c:pt>
                <c:pt idx="58">
                  <c:v>1.7135379748883156E-2</c:v>
                </c:pt>
                <c:pt idx="59">
                  <c:v>1.308413014325795E-2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E8-4779-88C8-BC1EC66300DF}"/>
            </c:ext>
          </c:extLst>
        </c:ser>
        <c:ser>
          <c:idx val="7"/>
          <c:order val="7"/>
          <c:tx>
            <c:strRef>
              <c:f>'Normalizing Trendlines'!$Q$1</c:f>
              <c:strCache>
                <c:ptCount val="1"/>
                <c:pt idx="0">
                  <c:v>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Trendlines'!$Q$2:$Q$61</c:f>
              <c:numCache>
                <c:formatCode>General</c:formatCode>
                <c:ptCount val="60"/>
                <c:pt idx="0">
                  <c:v>1</c:v>
                </c:pt>
                <c:pt idx="1">
                  <c:v>0.83605593385622856</c:v>
                </c:pt>
                <c:pt idx="2">
                  <c:v>0.74015480294637337</c:v>
                </c:pt>
                <c:pt idx="3">
                  <c:v>0.67211186771245723</c:v>
                </c:pt>
                <c:pt idx="4">
                  <c:v>0.61933366683070523</c:v>
                </c:pt>
                <c:pt idx="5">
                  <c:v>0.57621073680260204</c:v>
                </c:pt>
                <c:pt idx="6">
                  <c:v>0.53975081896914601</c:v>
                </c:pt>
                <c:pt idx="7">
                  <c:v>0.50816780156868591</c:v>
                </c:pt>
                <c:pt idx="8">
                  <c:v>0.48030960589274685</c:v>
                </c:pt>
                <c:pt idx="9">
                  <c:v>0.45538960068693368</c:v>
                </c:pt>
                <c:pt idx="10">
                  <c:v>0.43284671389427276</c:v>
                </c:pt>
                <c:pt idx="11">
                  <c:v>0.4122666706588306</c:v>
                </c:pt>
                <c:pt idx="12">
                  <c:v>0.39333486608803803</c:v>
                </c:pt>
                <c:pt idx="13">
                  <c:v>0.37580675282537457</c:v>
                </c:pt>
                <c:pt idx="14">
                  <c:v>0.35948846977707866</c:v>
                </c:pt>
                <c:pt idx="15">
                  <c:v>0.34422373542491441</c:v>
                </c:pt>
                <c:pt idx="16">
                  <c:v>0.32988472159384652</c:v>
                </c:pt>
                <c:pt idx="17">
                  <c:v>0.31636553974897558</c:v>
                </c:pt>
                <c:pt idx="18">
                  <c:v>0.30357749076205853</c:v>
                </c:pt>
                <c:pt idx="19">
                  <c:v>0.29144553454316241</c:v>
                </c:pt>
                <c:pt idx="20">
                  <c:v>0.27990562191551938</c:v>
                </c:pt>
                <c:pt idx="21">
                  <c:v>0.26890264775050127</c:v>
                </c:pt>
                <c:pt idx="22">
                  <c:v>0.25838885947074108</c:v>
                </c:pt>
                <c:pt idx="23">
                  <c:v>0.24832260451505922</c:v>
                </c:pt>
                <c:pt idx="24">
                  <c:v>0.23866733366141032</c:v>
                </c:pt>
                <c:pt idx="25">
                  <c:v>0.2293907999442665</c:v>
                </c:pt>
                <c:pt idx="26">
                  <c:v>0.22046440883912025</c:v>
                </c:pt>
                <c:pt idx="27">
                  <c:v>0.21186268668160316</c:v>
                </c:pt>
                <c:pt idx="28">
                  <c:v>0.20356284240962091</c:v>
                </c:pt>
                <c:pt idx="29">
                  <c:v>0.19554440363330711</c:v>
                </c:pt>
                <c:pt idx="30">
                  <c:v>0.18778891240070586</c:v>
                </c:pt>
                <c:pt idx="31">
                  <c:v>0.180279669281143</c:v>
                </c:pt>
                <c:pt idx="32">
                  <c:v>0.17300151684064619</c:v>
                </c:pt>
                <c:pt idx="33">
                  <c:v>0.16594065545007511</c:v>
                </c:pt>
                <c:pt idx="34">
                  <c:v>0.15908448579985107</c:v>
                </c:pt>
                <c:pt idx="35">
                  <c:v>0.15242147360520403</c:v>
                </c:pt>
                <c:pt idx="36">
                  <c:v>0.1459410328524349</c:v>
                </c:pt>
                <c:pt idx="37">
                  <c:v>0.13963342461828709</c:v>
                </c:pt>
                <c:pt idx="38">
                  <c:v>0.13348966903441145</c:v>
                </c:pt>
                <c:pt idx="39">
                  <c:v>0.12750146839939089</c:v>
                </c:pt>
                <c:pt idx="40">
                  <c:v>0.12166113978619776</c:v>
                </c:pt>
                <c:pt idx="41">
                  <c:v>0.11596155577174799</c:v>
                </c:pt>
                <c:pt idx="42">
                  <c:v>0.11039609214150373</c:v>
                </c:pt>
                <c:pt idx="43">
                  <c:v>0.10495858160672998</c:v>
                </c:pt>
                <c:pt idx="44">
                  <c:v>9.9643272723452053E-2</c:v>
                </c:pt>
                <c:pt idx="45">
                  <c:v>9.4444793326969687E-2</c:v>
                </c:pt>
                <c:pt idx="46">
                  <c:v>8.9358117899106165E-2</c:v>
                </c:pt>
                <c:pt idx="47">
                  <c:v>8.4378538371287809E-2</c:v>
                </c:pt>
                <c:pt idx="48">
                  <c:v>7.9501637938291944E-2</c:v>
                </c:pt>
                <c:pt idx="49">
                  <c:v>7.4723267517638914E-2</c:v>
                </c:pt>
                <c:pt idx="50">
                  <c:v>7.0039524540220055E-2</c:v>
                </c:pt>
                <c:pt idx="51">
                  <c:v>6.5446733800495108E-2</c:v>
                </c:pt>
                <c:pt idx="52">
                  <c:v>6.0941430130829678E-2</c:v>
                </c:pt>
                <c:pt idx="53">
                  <c:v>5.6520342695348849E-2</c:v>
                </c:pt>
                <c:pt idx="54">
                  <c:v>5.2180380724977875E-2</c:v>
                </c:pt>
                <c:pt idx="55">
                  <c:v>4.7918620537831649E-2</c:v>
                </c:pt>
                <c:pt idx="56">
                  <c:v>4.3732293708431798E-2</c:v>
                </c:pt>
                <c:pt idx="57">
                  <c:v>3.9618776265849517E-2</c:v>
                </c:pt>
                <c:pt idx="58">
                  <c:v>3.5575578815225072E-2</c:v>
                </c:pt>
                <c:pt idx="59">
                  <c:v>3.1600337489535835E-2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E8-4779-88C8-BC1EC66300DF}"/>
            </c:ext>
          </c:extLst>
        </c:ser>
        <c:ser>
          <c:idx val="8"/>
          <c:order val="8"/>
          <c:tx>
            <c:strRef>
              <c:f>'Normalizing Trendlines'!$R$1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Trendlines'!$R$2:$R$61</c:f>
              <c:numCache>
                <c:formatCode>General</c:formatCode>
                <c:ptCount val="60"/>
                <c:pt idx="0">
                  <c:v>0.99999999597030709</c:v>
                </c:pt>
                <c:pt idx="1">
                  <c:v>0.90282866147944207</c:v>
                </c:pt>
                <c:pt idx="2">
                  <c:v>0.83652025761259374</c:v>
                </c:pt>
                <c:pt idx="3">
                  <c:v>0.78346636979597473</c:v>
                </c:pt>
                <c:pt idx="4">
                  <c:v>0.73811655924221764</c:v>
                </c:pt>
                <c:pt idx="5">
                  <c:v>0.69797436021466841</c:v>
                </c:pt>
                <c:pt idx="6">
                  <c:v>0.66168915696573805</c:v>
                </c:pt>
                <c:pt idx="7">
                  <c:v>0.62843950474000532</c:v>
                </c:pt>
                <c:pt idx="8">
                  <c:v>0.59768301613943531</c:v>
                </c:pt>
                <c:pt idx="9">
                  <c:v>0.56903887584250845</c:v>
                </c:pt>
                <c:pt idx="10">
                  <c:v>0.54222659514044824</c:v>
                </c:pt>
                <c:pt idx="11">
                  <c:v>0.51703148224635098</c:v>
                </c:pt>
                <c:pt idx="12">
                  <c:v>0.49328394227574429</c:v>
                </c:pt>
                <c:pt idx="13">
                  <c:v>0.47084643704199852</c:v>
                </c:pt>
                <c:pt idx="14">
                  <c:v>0.44960492615641728</c:v>
                </c:pt>
                <c:pt idx="15">
                  <c:v>0.42946305153273773</c:v>
                </c:pt>
                <c:pt idx="16">
                  <c:v>0.41033806689194446</c:v>
                </c:pt>
                <c:pt idx="17">
                  <c:v>0.39215791420302598</c:v>
                </c:pt>
                <c:pt idx="18">
                  <c:v>0.37485907572584598</c:v>
                </c:pt>
                <c:pt idx="19">
                  <c:v>0.35838496380678037</c:v>
                </c:pt>
                <c:pt idx="20">
                  <c:v>0.34268469186014894</c:v>
                </c:pt>
                <c:pt idx="21">
                  <c:v>0.32771212095142838</c:v>
                </c:pt>
                <c:pt idx="22">
                  <c:v>0.31342510922662575</c:v>
                </c:pt>
                <c:pt idx="23">
                  <c:v>0.29978491307164773</c:v>
                </c:pt>
                <c:pt idx="24">
                  <c:v>0.28675570345299156</c:v>
                </c:pt>
                <c:pt idx="25">
                  <c:v>0.274304170886219</c:v>
                </c:pt>
                <c:pt idx="26">
                  <c:v>0.26239919945626994</c:v>
                </c:pt>
                <c:pt idx="27">
                  <c:v>0.25101159526234518</c:v>
                </c:pt>
                <c:pt idx="28">
                  <c:v>0.24011385822110282</c:v>
                </c:pt>
                <c:pt idx="29">
                  <c:v>0.22967998875887949</c:v>
                </c:pt>
                <c:pt idx="30">
                  <c:v>0.21968532284116465</c:v>
                </c:pt>
                <c:pt idx="31">
                  <c:v>0.21010639021975655</c:v>
                </c:pt>
                <c:pt idx="32">
                  <c:v>0.20092079185928943</c:v>
                </c:pt>
                <c:pt idx="33">
                  <c:v>0.1921070933293563</c:v>
                </c:pt>
                <c:pt idx="34">
                  <c:v>0.18364473158317046</c:v>
                </c:pt>
                <c:pt idx="35">
                  <c:v>0.17551393303665236</c:v>
                </c:pt>
                <c:pt idx="36">
                  <c:v>0.16769564124788411</c:v>
                </c:pt>
                <c:pt idx="37">
                  <c:v>0.16017145280161332</c:v>
                </c:pt>
                <c:pt idx="38">
                  <c:v>0.15292356024586137</c:v>
                </c:pt>
                <c:pt idx="39">
                  <c:v>0.14593470112183102</c:v>
                </c:pt>
                <c:pt idx="40">
                  <c:v>0.1391881122848814</c:v>
                </c:pt>
                <c:pt idx="41">
                  <c:v>0.13266748884143445</c:v>
                </c:pt>
                <c:pt idx="42">
                  <c:v>0.12635694713048187</c:v>
                </c:pt>
                <c:pt idx="43">
                  <c:v>0.12024099126365417</c:v>
                </c:pt>
                <c:pt idx="44">
                  <c:v>0.11430448280829171</c:v>
                </c:pt>
                <c:pt idx="45">
                  <c:v>0.1085326132565151</c:v>
                </c:pt>
                <c:pt idx="46">
                  <c:v>0.10291087897219527</c:v>
                </c:pt>
                <c:pt idx="47">
                  <c:v>9.7425058348779014E-2</c:v>
                </c:pt>
                <c:pt idx="48">
                  <c:v>9.2061190945554844E-2</c:v>
                </c:pt>
                <c:pt idx="49">
                  <c:v>8.6805558399283569E-2</c:v>
                </c:pt>
                <c:pt idx="50">
                  <c:v>8.1644666933101392E-2</c:v>
                </c:pt>
                <c:pt idx="51">
                  <c:v>7.6565231305956119E-2</c:v>
                </c:pt>
                <c:pt idx="52">
                  <c:v>7.1554160064165415E-2</c:v>
                </c:pt>
                <c:pt idx="53">
                  <c:v>6.6598541972489822E-2</c:v>
                </c:pt>
                <c:pt idx="54">
                  <c:v>6.168563351577934E-2</c:v>
                </c:pt>
                <c:pt idx="55">
                  <c:v>5.6802847374120689E-2</c:v>
                </c:pt>
                <c:pt idx="56">
                  <c:v>5.1937741784757512E-2</c:v>
                </c:pt>
                <c:pt idx="57">
                  <c:v>4.7078010713098549E-2</c:v>
                </c:pt>
                <c:pt idx="58">
                  <c:v>4.2211474763059698E-2</c:v>
                </c:pt>
                <c:pt idx="59">
                  <c:v>3.7326072763972151E-2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E8-4779-88C8-BC1EC6630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278992"/>
        <c:axId val="413283584"/>
      </c:lineChart>
      <c:catAx>
        <c:axId val="41327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83584"/>
        <c:crosses val="autoZero"/>
        <c:auto val="1"/>
        <c:lblAlgn val="ctr"/>
        <c:lblOffset val="100"/>
        <c:noMultiLvlLbl val="0"/>
      </c:catAx>
      <c:valAx>
        <c:axId val="4132835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7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</a:t>
            </a:r>
            <a:r>
              <a:rPr lang="en-US" baseline="0"/>
              <a:t> of draft picks considering rookie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'Clustered Data'!$C$32</c:f>
              <c:strCache>
                <c:ptCount val="1"/>
                <c:pt idx="0">
                  <c:v>PER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Data'!$C$33:$C$38</c:f>
              <c:numCache>
                <c:formatCode>General</c:formatCode>
                <c:ptCount val="6"/>
                <c:pt idx="0">
                  <c:v>100</c:v>
                </c:pt>
                <c:pt idx="1">
                  <c:v>111.67141208128338</c:v>
                </c:pt>
                <c:pt idx="2">
                  <c:v>140.5945446179922</c:v>
                </c:pt>
                <c:pt idx="3">
                  <c:v>152.70246144030813</c:v>
                </c:pt>
                <c:pt idx="4">
                  <c:v>151.38579688308312</c:v>
                </c:pt>
                <c:pt idx="5">
                  <c:v>78.107399562421406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4-49B7-B000-D8BD855336B4}"/>
            </c:ext>
          </c:extLst>
        </c:ser>
        <c:ser>
          <c:idx val="1"/>
          <c:order val="1"/>
          <c:tx>
            <c:strRef>
              <c:f>'Clustered Data'!$D$32</c:f>
              <c:strCache>
                <c:ptCount val="1"/>
                <c:pt idx="0">
                  <c:v>WS</c:v>
                </c:pt>
              </c:strCache>
            </c:strRef>
          </c:tx>
          <c:spPr>
            <a:ln w="19050" cap="sq">
              <a:solidFill>
                <a:schemeClr val="accent2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Data'!$D$33:$D$38</c:f>
              <c:numCache>
                <c:formatCode>General</c:formatCode>
                <c:ptCount val="6"/>
                <c:pt idx="0">
                  <c:v>100</c:v>
                </c:pt>
                <c:pt idx="1">
                  <c:v>95.737026177859903</c:v>
                </c:pt>
                <c:pt idx="2">
                  <c:v>110.36993830298107</c:v>
                </c:pt>
                <c:pt idx="3">
                  <c:v>95.859016198577635</c:v>
                </c:pt>
                <c:pt idx="4">
                  <c:v>75.540027799417857</c:v>
                </c:pt>
                <c:pt idx="5">
                  <c:v>40.479319296878266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44-49B7-B000-D8BD855336B4}"/>
            </c:ext>
          </c:extLst>
        </c:ser>
        <c:ser>
          <c:idx val="2"/>
          <c:order val="2"/>
          <c:tx>
            <c:strRef>
              <c:f>'Clustered Data'!$E$32</c:f>
              <c:strCache>
                <c:ptCount val="1"/>
                <c:pt idx="0">
                  <c:v>VORP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Data'!$E$33:$E$38</c:f>
              <c:numCache>
                <c:formatCode>General</c:formatCode>
                <c:ptCount val="6"/>
                <c:pt idx="0">
                  <c:v>100</c:v>
                </c:pt>
                <c:pt idx="1">
                  <c:v>84.355186208287265</c:v>
                </c:pt>
                <c:pt idx="2">
                  <c:v>82.105470187435714</c:v>
                </c:pt>
                <c:pt idx="3">
                  <c:v>55.821317001483408</c:v>
                </c:pt>
                <c:pt idx="4">
                  <c:v>34.703568475896006</c:v>
                </c:pt>
                <c:pt idx="5">
                  <c:v>23.857785437618723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44-49B7-B000-D8BD855336B4}"/>
            </c:ext>
          </c:extLst>
        </c:ser>
        <c:ser>
          <c:idx val="3"/>
          <c:order val="3"/>
          <c:tx>
            <c:strRef>
              <c:f>'Clustered Data'!$F$32</c:f>
              <c:strCache>
                <c:ptCount val="1"/>
                <c:pt idx="0">
                  <c:v>BP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Data'!$F$33:$F$38</c:f>
              <c:numCache>
                <c:formatCode>General</c:formatCode>
                <c:ptCount val="6"/>
                <c:pt idx="0">
                  <c:v>100</c:v>
                </c:pt>
                <c:pt idx="1">
                  <c:v>116.55082128598838</c:v>
                </c:pt>
                <c:pt idx="2">
                  <c:v>142.62034798509757</c:v>
                </c:pt>
                <c:pt idx="3">
                  <c:v>149.55203915106731</c:v>
                </c:pt>
                <c:pt idx="4">
                  <c:v>142.01587634680516</c:v>
                </c:pt>
                <c:pt idx="5">
                  <c:v>71.340986990846716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44-49B7-B000-D8BD855336B4}"/>
            </c:ext>
          </c:extLst>
        </c:ser>
        <c:ser>
          <c:idx val="4"/>
          <c:order val="4"/>
          <c:tx>
            <c:strRef>
              <c:f>'Clustered Data'!$G$32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Data'!$G$33:$G$38</c:f>
              <c:numCache>
                <c:formatCode>General</c:formatCode>
                <c:ptCount val="6"/>
                <c:pt idx="0">
                  <c:v>100</c:v>
                </c:pt>
                <c:pt idx="1">
                  <c:v>118.27833412969966</c:v>
                </c:pt>
                <c:pt idx="2">
                  <c:v>155.97179891501699</c:v>
                </c:pt>
                <c:pt idx="3">
                  <c:v>176.48789112710361</c:v>
                </c:pt>
                <c:pt idx="4">
                  <c:v>184.90269540414653</c:v>
                </c:pt>
                <c:pt idx="5">
                  <c:v>94.861036365102535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44-49B7-B000-D8BD855336B4}"/>
            </c:ext>
          </c:extLst>
        </c:ser>
        <c:ser>
          <c:idx val="5"/>
          <c:order val="5"/>
          <c:tx>
            <c:strRef>
              <c:f>'Clustered Data'!$H$32</c:f>
              <c:strCache>
                <c:ptCount val="1"/>
                <c:pt idx="0">
                  <c:v>FP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Data'!$H$33:$H$38</c:f>
              <c:numCache>
                <c:formatCode>General</c:formatCode>
                <c:ptCount val="6"/>
                <c:pt idx="0">
                  <c:v>100</c:v>
                </c:pt>
                <c:pt idx="1">
                  <c:v>104.38949716253856</c:v>
                </c:pt>
                <c:pt idx="2">
                  <c:v>117.40355304069648</c:v>
                </c:pt>
                <c:pt idx="3">
                  <c:v>109.9523402910493</c:v>
                </c:pt>
                <c:pt idx="4">
                  <c:v>89.707831619875222</c:v>
                </c:pt>
                <c:pt idx="5">
                  <c:v>44.431042959461095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44-49B7-B000-D8BD8553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95528"/>
        <c:axId val="544201440"/>
      </c:scatterChart>
      <c:valAx>
        <c:axId val="51129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01440"/>
        <c:crosses val="autoZero"/>
        <c:crossBetween val="midCat"/>
      </c:valAx>
      <c:valAx>
        <c:axId val="5442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Value (Metric / Rookie Salary)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9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</a:t>
            </a:r>
            <a:r>
              <a:rPr lang="en-US" baseline="0"/>
              <a:t> div by Jimmy Johnson NFL Pick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'Clustered Data'!$C$47</c:f>
              <c:strCache>
                <c:ptCount val="1"/>
                <c:pt idx="0">
                  <c:v>PER/NFL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Data'!$C$48:$C$53</c:f>
              <c:numCache>
                <c:formatCode>General</c:formatCode>
                <c:ptCount val="6"/>
                <c:pt idx="0">
                  <c:v>100</c:v>
                </c:pt>
                <c:pt idx="1">
                  <c:v>123.26580147513091</c:v>
                </c:pt>
                <c:pt idx="2">
                  <c:v>135.8669360286286</c:v>
                </c:pt>
                <c:pt idx="3">
                  <c:v>137.82783675969824</c:v>
                </c:pt>
                <c:pt idx="4">
                  <c:v>105.63591105682393</c:v>
                </c:pt>
                <c:pt idx="5">
                  <c:v>74.929042834648868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F-40CD-9D0E-40B693CB2C46}"/>
            </c:ext>
          </c:extLst>
        </c:ser>
        <c:ser>
          <c:idx val="1"/>
          <c:order val="1"/>
          <c:tx>
            <c:strRef>
              <c:f>'Clustered Data'!$D$47</c:f>
              <c:strCache>
                <c:ptCount val="1"/>
                <c:pt idx="0">
                  <c:v>WS/ NFL Val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Data'!$D$48:$D$53</c:f>
              <c:numCache>
                <c:formatCode>General</c:formatCode>
                <c:ptCount val="6"/>
                <c:pt idx="0">
                  <c:v>100</c:v>
                </c:pt>
                <c:pt idx="1">
                  <c:v>105.67711987571415</c:v>
                </c:pt>
                <c:pt idx="2">
                  <c:v>106.6587651598677</c:v>
                </c:pt>
                <c:pt idx="3">
                  <c:v>86.521553600786731</c:v>
                </c:pt>
                <c:pt idx="4">
                  <c:v>52.7113368283093</c:v>
                </c:pt>
                <c:pt idx="5">
                  <c:v>38.832168717780633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F-40CD-9D0E-40B693CB2C46}"/>
            </c:ext>
          </c:extLst>
        </c:ser>
        <c:ser>
          <c:idx val="2"/>
          <c:order val="2"/>
          <c:tx>
            <c:strRef>
              <c:f>'Clustered Data'!$E$47</c:f>
              <c:strCache>
                <c:ptCount val="1"/>
                <c:pt idx="0">
                  <c:v>VORP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Data'!$E$48:$E$53</c:f>
              <c:numCache>
                <c:formatCode>General</c:formatCode>
                <c:ptCount val="6"/>
                <c:pt idx="0">
                  <c:v>100</c:v>
                </c:pt>
                <c:pt idx="1">
                  <c:v>93.113127161545762</c:v>
                </c:pt>
                <c:pt idx="2">
                  <c:v>79.344336481522575</c:v>
                </c:pt>
                <c:pt idx="3">
                  <c:v>50.383636372767491</c:v>
                </c:pt>
                <c:pt idx="4">
                  <c:v>24.215816299080839</c:v>
                </c:pt>
                <c:pt idx="5">
                  <c:v>22.886883675816549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FF-40CD-9D0E-40B693CB2C46}"/>
            </c:ext>
          </c:extLst>
        </c:ser>
        <c:ser>
          <c:idx val="3"/>
          <c:order val="3"/>
          <c:tx>
            <c:strRef>
              <c:f>'Clustered Data'!$F$47</c:f>
              <c:strCache>
                <c:ptCount val="1"/>
                <c:pt idx="0">
                  <c:v>BP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Data'!$F$48:$F$53</c:f>
              <c:numCache>
                <c:formatCode>General</c:formatCode>
                <c:ptCount val="6"/>
                <c:pt idx="0">
                  <c:v>100</c:v>
                </c:pt>
                <c:pt idx="1">
                  <c:v>128.6517521299653</c:v>
                </c:pt>
                <c:pt idx="2">
                  <c:v>137.82454743723733</c:v>
                </c:pt>
                <c:pt idx="3">
                  <c:v>134.98422344963495</c:v>
                </c:pt>
                <c:pt idx="4">
                  <c:v>99.097596242266022</c:v>
                </c:pt>
                <c:pt idx="5">
                  <c:v>68.437933959479295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FF-40CD-9D0E-40B693CB2C46}"/>
            </c:ext>
          </c:extLst>
        </c:ser>
        <c:ser>
          <c:idx val="4"/>
          <c:order val="4"/>
          <c:tx>
            <c:strRef>
              <c:f>'Clustered Data'!$G$47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Data'!$G$48:$G$53</c:f>
              <c:numCache>
                <c:formatCode>General</c:formatCode>
                <c:ptCount val="6"/>
                <c:pt idx="0">
                  <c:v>100</c:v>
                </c:pt>
                <c:pt idx="1">
                  <c:v>130.55861365486541</c:v>
                </c:pt>
                <c:pt idx="2">
                  <c:v>150.72702526388144</c:v>
                </c:pt>
                <c:pt idx="3">
                  <c:v>159.29624943573387</c:v>
                </c:pt>
                <c:pt idx="4">
                  <c:v>129.02368091835569</c:v>
                </c:pt>
                <c:pt idx="5">
                  <c:v>91.000882815622759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FF-40CD-9D0E-40B693CB2C46}"/>
            </c:ext>
          </c:extLst>
        </c:ser>
        <c:ser>
          <c:idx val="5"/>
          <c:order val="5"/>
          <c:tx>
            <c:strRef>
              <c:f>'Clustered Data'!$H$47</c:f>
              <c:strCache>
                <c:ptCount val="1"/>
                <c:pt idx="0">
                  <c:v>FP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Data'!$H$48:$H$53</c:f>
              <c:numCache>
                <c:formatCode>General</c:formatCode>
                <c:ptCount val="6"/>
                <c:pt idx="0">
                  <c:v>100</c:v>
                </c:pt>
                <c:pt idx="1">
                  <c:v>115.22777787039277</c:v>
                </c:pt>
                <c:pt idx="2">
                  <c:v>113.4557047030771</c:v>
                </c:pt>
                <c:pt idx="3">
                  <c:v>99.241921622291784</c:v>
                </c:pt>
                <c:pt idx="4">
                  <c:v>62.597443272973422</c:v>
                </c:pt>
                <c:pt idx="5">
                  <c:v>42.623027937277328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FF-40CD-9D0E-40B693CB2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369168"/>
        <c:axId val="626369496"/>
      </c:scatterChart>
      <c:valAx>
        <c:axId val="62636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9496"/>
        <c:crosses val="autoZero"/>
        <c:crossBetween val="midCat"/>
      </c:valAx>
      <c:valAx>
        <c:axId val="62636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 Normalized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54240034476125E-2"/>
          <c:y val="7.7893352263170568E-2"/>
          <c:w val="0.92676433208397424"/>
          <c:h val="0.854465896456527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'Clustered Data'!$C$17</c:f>
              <c:strCache>
                <c:ptCount val="1"/>
                <c:pt idx="0">
                  <c:v>Normalized 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poly"/>
            <c:order val="3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Data'!$C$18:$C$23</c:f>
              <c:numCache>
                <c:formatCode>General</c:formatCode>
                <c:ptCount val="6"/>
                <c:pt idx="0">
                  <c:v>100.00000000549825</c:v>
                </c:pt>
                <c:pt idx="1">
                  <c:v>78.226374017364918</c:v>
                </c:pt>
                <c:pt idx="2">
                  <c:v>65.320642325047544</c:v>
                </c:pt>
                <c:pt idx="3">
                  <c:v>42.160077472682488</c:v>
                </c:pt>
                <c:pt idx="4">
                  <c:v>20.666717984817502</c:v>
                </c:pt>
                <c:pt idx="5">
                  <c:v>10.662979173209383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5-4769-B245-62EBA1393401}"/>
            </c:ext>
          </c:extLst>
        </c:ser>
        <c:ser>
          <c:idx val="1"/>
          <c:order val="1"/>
          <c:tx>
            <c:strRef>
              <c:f>'Clustered Data'!$D$17</c:f>
              <c:strCache>
                <c:ptCount val="1"/>
                <c:pt idx="0">
                  <c:v>Normalized 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og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Data'!$D$18:$D$23</c:f>
              <c:numCache>
                <c:formatCode>General</c:formatCode>
                <c:ptCount val="6"/>
                <c:pt idx="0">
                  <c:v>100.00000001722711</c:v>
                </c:pt>
                <c:pt idx="1">
                  <c:v>67.064326086525696</c:v>
                </c:pt>
                <c:pt idx="2">
                  <c:v>51.278252489539391</c:v>
                </c:pt>
                <c:pt idx="3">
                  <c:v>26.466028119223061</c:v>
                </c:pt>
                <c:pt idx="4">
                  <c:v>10.312500001776547</c:v>
                </c:pt>
                <c:pt idx="5">
                  <c:v>5.5261163184823108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15-4769-B245-62EBA1393401}"/>
            </c:ext>
          </c:extLst>
        </c:ser>
        <c:ser>
          <c:idx val="2"/>
          <c:order val="2"/>
          <c:tx>
            <c:strRef>
              <c:f>'Clustered Data'!$E$17</c:f>
              <c:strCache>
                <c:ptCount val="1"/>
                <c:pt idx="0">
                  <c:v>Normalized VORP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92D050"/>
                </a:solidFill>
                <a:prstDash val="solid"/>
              </a:ln>
              <a:effectLst/>
            </c:spPr>
            <c:trendlineType val="exp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Data'!$E$18:$E$23</c:f>
              <c:numCache>
                <c:formatCode>General</c:formatCode>
                <c:ptCount val="6"/>
                <c:pt idx="0">
                  <c:v>100.0000000050123</c:v>
                </c:pt>
                <c:pt idx="1">
                  <c:v>59.091023009327401</c:v>
                </c:pt>
                <c:pt idx="2">
                  <c:v>38.14631561802863</c:v>
                </c:pt>
                <c:pt idx="3">
                  <c:v>15.411821463355812</c:v>
                </c:pt>
                <c:pt idx="4">
                  <c:v>4.7376071377243045</c:v>
                </c:pt>
                <c:pt idx="5">
                  <c:v>3.2569796001832971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15-4769-B245-62EBA1393401}"/>
            </c:ext>
          </c:extLst>
        </c:ser>
        <c:ser>
          <c:idx val="3"/>
          <c:order val="3"/>
          <c:tx>
            <c:strRef>
              <c:f>'Clustered Data'!$F$17</c:f>
              <c:strCache>
                <c:ptCount val="1"/>
                <c:pt idx="0">
                  <c:v>Normalized Basic Percentile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  <a:prstDash val="solid"/>
              </a:ln>
              <a:effectLst/>
            </c:spPr>
            <c:trendlineType val="poly"/>
            <c:order val="3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Data'!$F$18:$F$23</c:f>
              <c:numCache>
                <c:formatCode>General</c:formatCode>
                <c:ptCount val="6"/>
                <c:pt idx="0">
                  <c:v>100.00000000976992</c:v>
                </c:pt>
                <c:pt idx="1">
                  <c:v>81.644381167377631</c:v>
                </c:pt>
                <c:pt idx="2">
                  <c:v>66.261801658991672</c:v>
                </c:pt>
                <c:pt idx="3">
                  <c:v>41.290246239529338</c:v>
                </c:pt>
                <c:pt idx="4">
                  <c:v>19.387555369291324</c:v>
                </c:pt>
                <c:pt idx="5">
                  <c:v>9.7392444490312631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15-4769-B245-62EBA1393401}"/>
            </c:ext>
          </c:extLst>
        </c:ser>
        <c:ser>
          <c:idx val="4"/>
          <c:order val="4"/>
          <c:tx>
            <c:strRef>
              <c:f>'Clustered Data'!$G$17</c:f>
              <c:strCache>
                <c:ptCount val="1"/>
                <c:pt idx="0">
                  <c:v>Normalized Advanced Percentile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poly"/>
            <c:order val="2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Data'!$G$18:$G$23</c:f>
              <c:numCache>
                <c:formatCode>General</c:formatCode>
                <c:ptCount val="6"/>
                <c:pt idx="0">
                  <c:v>100.00000002115095</c:v>
                </c:pt>
                <c:pt idx="1">
                  <c:v>82.854504836958341</c:v>
                </c:pt>
                <c:pt idx="2">
                  <c:v>72.464916007577713</c:v>
                </c:pt>
                <c:pt idx="3">
                  <c:v>48.72703784852051</c:v>
                </c:pt>
                <c:pt idx="4">
                  <c:v>25.242325272186534</c:v>
                </c:pt>
                <c:pt idx="5">
                  <c:v>12.950125634193082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15-4769-B245-62EBA1393401}"/>
            </c:ext>
          </c:extLst>
        </c:ser>
        <c:ser>
          <c:idx val="5"/>
          <c:order val="5"/>
          <c:tx>
            <c:strRef>
              <c:f>'Clustered Data'!$H$17</c:f>
              <c:strCache>
                <c:ptCount val="1"/>
                <c:pt idx="0">
                  <c:v>Normalized Fantasy Points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og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Data'!$H$18:$H$23</c:f>
              <c:numCache>
                <c:formatCode>General</c:formatCode>
                <c:ptCount val="6"/>
                <c:pt idx="0">
                  <c:v>100.00000000465697</c:v>
                </c:pt>
                <c:pt idx="1">
                  <c:v>73.125320575000842</c:v>
                </c:pt>
                <c:pt idx="2">
                  <c:v>54.546011879019574</c:v>
                </c:pt>
                <c:pt idx="3">
                  <c:v>30.357054151501771</c:v>
                </c:pt>
                <c:pt idx="4">
                  <c:v>12.246628005000764</c:v>
                </c:pt>
                <c:pt idx="5">
                  <c:v>6.0655847452027079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15-4769-B245-62EBA1393401}"/>
            </c:ext>
          </c:extLst>
        </c:ser>
        <c:ser>
          <c:idx val="6"/>
          <c:order val="6"/>
          <c:tx>
            <c:strRef>
              <c:f>'Clustered Data'!$I$17</c:f>
              <c:strCache>
                <c:ptCount val="1"/>
                <c:pt idx="0">
                  <c:v>Normalized Rookie 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og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Data'!$I$18:$I$23</c:f>
              <c:numCache>
                <c:formatCode>General</c:formatCode>
                <c:ptCount val="6"/>
                <c:pt idx="0">
                  <c:v>100</c:v>
                </c:pt>
                <c:pt idx="1">
                  <c:v>70.050458000665927</c:v>
                </c:pt>
                <c:pt idx="2">
                  <c:v>46.460273717512109</c:v>
                </c:pt>
                <c:pt idx="3">
                  <c:v>27.60928434296563</c:v>
                </c:pt>
                <c:pt idx="4">
                  <c:v>13.65168216949921</c:v>
                </c:pt>
                <c:pt idx="5">
                  <c:v>13.65168216949921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2-412C-9053-222B5C325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80192"/>
        <c:axId val="322583472"/>
      </c:scatterChart>
      <c:valAx>
        <c:axId val="32258019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3472"/>
        <c:crosses val="autoZero"/>
        <c:crossBetween val="midCat"/>
      </c:valAx>
      <c:valAx>
        <c:axId val="322583472"/>
        <c:scaling>
          <c:orientation val="minMax"/>
          <c:max val="10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01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49861973097629464"/>
          <c:y val="4.435511012515557E-2"/>
          <c:w val="0.34739476386926138"/>
          <c:h val="0.38372384079013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 vs Draft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8979275412242E-2"/>
          <c:y val="7.9914900661724561E-2"/>
          <c:w val="0.94200775032073514"/>
          <c:h val="0.79585916744003171"/>
        </c:manualLayout>
      </c:layout>
      <c:lineChart>
        <c:grouping val="standard"/>
        <c:varyColors val="0"/>
        <c:ser>
          <c:idx val="0"/>
          <c:order val="0"/>
          <c:tx>
            <c:strRef>
              <c:f>'Data 1-60'!$D$1</c:f>
              <c:strCache>
                <c:ptCount val="1"/>
                <c:pt idx="0">
                  <c:v>Cumulative Normalized PER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1-60'!$D$2:$D$64</c:f>
              <c:numCache>
                <c:formatCode>General</c:formatCode>
                <c:ptCount val="63"/>
                <c:pt idx="0">
                  <c:v>100</c:v>
                </c:pt>
                <c:pt idx="1">
                  <c:v>77.494502376392134</c:v>
                </c:pt>
                <c:pt idx="2">
                  <c:v>80.540540540540491</c:v>
                </c:pt>
                <c:pt idx="3">
                  <c:v>78.425196850393704</c:v>
                </c:pt>
                <c:pt idx="4">
                  <c:v>80.231254876924154</c:v>
                </c:pt>
                <c:pt idx="5">
                  <c:v>46.744697453358881</c:v>
                </c:pt>
                <c:pt idx="6">
                  <c:v>63.734127828615996</c:v>
                </c:pt>
                <c:pt idx="7">
                  <c:v>60.337660495140796</c:v>
                </c:pt>
                <c:pt idx="8">
                  <c:v>69.521174718025108</c:v>
                </c:pt>
                <c:pt idx="9">
                  <c:v>65.595516776619135</c:v>
                </c:pt>
                <c:pt idx="10">
                  <c:v>55.667163226218349</c:v>
                </c:pt>
                <c:pt idx="11">
                  <c:v>42.579272185571391</c:v>
                </c:pt>
                <c:pt idx="12">
                  <c:v>57.686032489182097</c:v>
                </c:pt>
                <c:pt idx="13">
                  <c:v>41.89685748740866</c:v>
                </c:pt>
                <c:pt idx="14">
                  <c:v>45.967227069589271</c:v>
                </c:pt>
                <c:pt idx="15">
                  <c:v>45.152869404837901</c:v>
                </c:pt>
                <c:pt idx="16">
                  <c:v>42.075618926012623</c:v>
                </c:pt>
                <c:pt idx="17">
                  <c:v>47.173157409377872</c:v>
                </c:pt>
                <c:pt idx="18">
                  <c:v>39.130311413775978</c:v>
                </c:pt>
                <c:pt idx="19">
                  <c:v>35.401858551464848</c:v>
                </c:pt>
                <c:pt idx="20">
                  <c:v>42.17351209477193</c:v>
                </c:pt>
                <c:pt idx="21">
                  <c:v>28.306731928779172</c:v>
                </c:pt>
                <c:pt idx="22">
                  <c:v>40.191530112789955</c:v>
                </c:pt>
                <c:pt idx="23">
                  <c:v>37.205079094842866</c:v>
                </c:pt>
                <c:pt idx="24">
                  <c:v>30.542668652904869</c:v>
                </c:pt>
                <c:pt idx="25">
                  <c:v>34.590338369865925</c:v>
                </c:pt>
                <c:pt idx="26">
                  <c:v>33.290771086046675</c:v>
                </c:pt>
                <c:pt idx="27">
                  <c:v>29.305525998439368</c:v>
                </c:pt>
                <c:pt idx="28">
                  <c:v>26.175782081293892</c:v>
                </c:pt>
                <c:pt idx="29">
                  <c:v>23.518479109030288</c:v>
                </c:pt>
                <c:pt idx="30">
                  <c:v>21.848620273817122</c:v>
                </c:pt>
                <c:pt idx="31">
                  <c:v>16.149535362133786</c:v>
                </c:pt>
                <c:pt idx="32">
                  <c:v>20.008512449457328</c:v>
                </c:pt>
                <c:pt idx="33">
                  <c:v>19.10477406540398</c:v>
                </c:pt>
                <c:pt idx="34">
                  <c:v>22.945307512236628</c:v>
                </c:pt>
                <c:pt idx="35">
                  <c:v>13.442576434702417</c:v>
                </c:pt>
                <c:pt idx="36">
                  <c:v>20.574590338369863</c:v>
                </c:pt>
                <c:pt idx="37">
                  <c:v>18.354259771582605</c:v>
                </c:pt>
                <c:pt idx="38">
                  <c:v>16.491452082003264</c:v>
                </c:pt>
                <c:pt idx="39">
                  <c:v>17.630701567709441</c:v>
                </c:pt>
                <c:pt idx="40">
                  <c:v>13.601475491239274</c:v>
                </c:pt>
                <c:pt idx="41">
                  <c:v>12.531744342767965</c:v>
                </c:pt>
                <c:pt idx="42">
                  <c:v>19.524721571965667</c:v>
                </c:pt>
                <c:pt idx="43">
                  <c:v>13.031141377598072</c:v>
                </c:pt>
                <c:pt idx="44">
                  <c:v>21.397460452578564</c:v>
                </c:pt>
                <c:pt idx="45">
                  <c:v>19.538908987727886</c:v>
                </c:pt>
                <c:pt idx="46">
                  <c:v>21.469816272965879</c:v>
                </c:pt>
                <c:pt idx="47">
                  <c:v>13.642618996949707</c:v>
                </c:pt>
                <c:pt idx="48">
                  <c:v>10.268851528694048</c:v>
                </c:pt>
                <c:pt idx="49">
                  <c:v>11.599631127190182</c:v>
                </c:pt>
                <c:pt idx="50">
                  <c:v>6.3644747109314048</c:v>
                </c:pt>
                <c:pt idx="51">
                  <c:v>9.4644250549762337</c:v>
                </c:pt>
                <c:pt idx="52">
                  <c:v>11.249201957863377</c:v>
                </c:pt>
                <c:pt idx="53">
                  <c:v>6.4368305313187202</c:v>
                </c:pt>
                <c:pt idx="54">
                  <c:v>8.9749592111796872</c:v>
                </c:pt>
                <c:pt idx="55">
                  <c:v>8.027239838263462</c:v>
                </c:pt>
                <c:pt idx="56">
                  <c:v>2.0671064765552956</c:v>
                </c:pt>
                <c:pt idx="57">
                  <c:v>3.5794849968078317</c:v>
                </c:pt>
                <c:pt idx="58">
                  <c:v>0.82287011420869682</c:v>
                </c:pt>
                <c:pt idx="59">
                  <c:v>4.0646946158757187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5-429B-8DA1-BDAE322037E3}"/>
            </c:ext>
          </c:extLst>
        </c:ser>
        <c:ser>
          <c:idx val="1"/>
          <c:order val="1"/>
          <c:tx>
            <c:strRef>
              <c:f>'Data 1-60'!$F$1</c:f>
              <c:strCache>
                <c:ptCount val="1"/>
                <c:pt idx="0">
                  <c:v>Cumulative Normalized WS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1-60'!$F$2:$F$64</c:f>
              <c:numCache>
                <c:formatCode>General</c:formatCode>
                <c:ptCount val="63"/>
                <c:pt idx="0">
                  <c:v>100</c:v>
                </c:pt>
                <c:pt idx="1">
                  <c:v>67.606877128084406</c:v>
                </c:pt>
                <c:pt idx="2">
                  <c:v>76.405061162722262</c:v>
                </c:pt>
                <c:pt idx="3">
                  <c:v>69.456471478414386</c:v>
                </c:pt>
                <c:pt idx="4">
                  <c:v>70.591449829753245</c:v>
                </c:pt>
                <c:pt idx="5">
                  <c:v>32.052629366513926</c:v>
                </c:pt>
                <c:pt idx="6">
                  <c:v>46.092731934927905</c:v>
                </c:pt>
                <c:pt idx="7">
                  <c:v>40.703686577830084</c:v>
                </c:pt>
                <c:pt idx="8">
                  <c:v>61.747025936357133</c:v>
                </c:pt>
                <c:pt idx="9">
                  <c:v>51.031989575013661</c:v>
                </c:pt>
                <c:pt idx="10">
                  <c:v>40.312749590146709</c:v>
                </c:pt>
                <c:pt idx="11">
                  <c:v>24.856025894320897</c:v>
                </c:pt>
                <c:pt idx="12">
                  <c:v>45.407541300601153</c:v>
                </c:pt>
                <c:pt idx="13">
                  <c:v>27.899449325318422</c:v>
                </c:pt>
                <c:pt idx="14">
                  <c:v>29.564084240615411</c:v>
                </c:pt>
                <c:pt idx="15">
                  <c:v>27.966707301694061</c:v>
                </c:pt>
                <c:pt idx="16">
                  <c:v>25.389886081802516</c:v>
                </c:pt>
                <c:pt idx="17">
                  <c:v>31.468325696750604</c:v>
                </c:pt>
                <c:pt idx="18">
                  <c:v>22.480978603556263</c:v>
                </c:pt>
                <c:pt idx="19">
                  <c:v>17.819160116020008</c:v>
                </c:pt>
                <c:pt idx="20">
                  <c:v>25.104039682206064</c:v>
                </c:pt>
                <c:pt idx="21">
                  <c:v>15.902307789314385</c:v>
                </c:pt>
                <c:pt idx="22">
                  <c:v>23.494051872714277</c:v>
                </c:pt>
                <c:pt idx="23">
                  <c:v>26.209592668880571</c:v>
                </c:pt>
                <c:pt idx="24">
                  <c:v>14.838791037874643</c:v>
                </c:pt>
                <c:pt idx="25">
                  <c:v>21.694901004666022</c:v>
                </c:pt>
                <c:pt idx="26">
                  <c:v>18.849047879271929</c:v>
                </c:pt>
                <c:pt idx="27">
                  <c:v>15.26756063726932</c:v>
                </c:pt>
                <c:pt idx="28">
                  <c:v>12.753793770229937</c:v>
                </c:pt>
                <c:pt idx="29">
                  <c:v>15.624868636764894</c:v>
                </c:pt>
                <c:pt idx="30">
                  <c:v>10.630963890873932</c:v>
                </c:pt>
                <c:pt idx="31">
                  <c:v>7.1587708604817353</c:v>
                </c:pt>
                <c:pt idx="32">
                  <c:v>7.9910883181302284</c:v>
                </c:pt>
                <c:pt idx="33">
                  <c:v>6.4903947202488546</c:v>
                </c:pt>
                <c:pt idx="34">
                  <c:v>14.107360544789611</c:v>
                </c:pt>
                <c:pt idx="35">
                  <c:v>6.1709193324645844</c:v>
                </c:pt>
                <c:pt idx="36">
                  <c:v>9.3278405985959854</c:v>
                </c:pt>
                <c:pt idx="37">
                  <c:v>9.4539493043003056</c:v>
                </c:pt>
                <c:pt idx="38">
                  <c:v>7.5455042246416415</c:v>
                </c:pt>
                <c:pt idx="39">
                  <c:v>7.4866534953129591</c:v>
                </c:pt>
                <c:pt idx="40">
                  <c:v>6.4988019672958082</c:v>
                </c:pt>
                <c:pt idx="41">
                  <c:v>5.4815250746143178</c:v>
                </c:pt>
                <c:pt idx="42">
                  <c:v>10.446004455840935</c:v>
                </c:pt>
                <c:pt idx="43">
                  <c:v>3.9766278532094668</c:v>
                </c:pt>
                <c:pt idx="44">
                  <c:v>13.052251040396822</c:v>
                </c:pt>
                <c:pt idx="45">
                  <c:v>11.984530665433605</c:v>
                </c:pt>
                <c:pt idx="46">
                  <c:v>11.017697255033843</c:v>
                </c:pt>
                <c:pt idx="47">
                  <c:v>8.2895455882971127</c:v>
                </c:pt>
                <c:pt idx="48">
                  <c:v>3.446971289251334</c:v>
                </c:pt>
                <c:pt idx="49">
                  <c:v>5.1452351927361386</c:v>
                </c:pt>
                <c:pt idx="50">
                  <c:v>3.2830299718357234</c:v>
                </c:pt>
                <c:pt idx="51">
                  <c:v>2.673504560931522</c:v>
                </c:pt>
                <c:pt idx="52">
                  <c:v>6.5324309554836271</c:v>
                </c:pt>
                <c:pt idx="53">
                  <c:v>2.8962966076758168</c:v>
                </c:pt>
                <c:pt idx="54">
                  <c:v>3.3671024423052671</c:v>
                </c:pt>
                <c:pt idx="55">
                  <c:v>3.7117995712303999</c:v>
                </c:pt>
                <c:pt idx="56">
                  <c:v>0.86174282231283372</c:v>
                </c:pt>
                <c:pt idx="57">
                  <c:v>1.1349783513388541</c:v>
                </c:pt>
                <c:pt idx="58">
                  <c:v>-4.2036235234772365E-3</c:v>
                </c:pt>
                <c:pt idx="59">
                  <c:v>3.0812560427088149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5-429B-8DA1-BDAE322037E3}"/>
            </c:ext>
          </c:extLst>
        </c:ser>
        <c:ser>
          <c:idx val="2"/>
          <c:order val="2"/>
          <c:tx>
            <c:strRef>
              <c:f>'Data 1-60'!$H$1</c:f>
              <c:strCache>
                <c:ptCount val="1"/>
                <c:pt idx="0">
                  <c:v>Cumulative Normalized VORP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1-60'!$H$2:$H$64</c:f>
              <c:numCache>
                <c:formatCode>General</c:formatCode>
                <c:ptCount val="63"/>
                <c:pt idx="0">
                  <c:v>100.00000000000003</c:v>
                </c:pt>
                <c:pt idx="1">
                  <c:v>51.037165082108906</c:v>
                </c:pt>
                <c:pt idx="2">
                  <c:v>64.509507346585977</c:v>
                </c:pt>
                <c:pt idx="3">
                  <c:v>54.440363007778735</c:v>
                </c:pt>
                <c:pt idx="4">
                  <c:v>64.347450302506473</c:v>
                </c:pt>
                <c:pt idx="5">
                  <c:v>21.251080380293864</c:v>
                </c:pt>
                <c:pt idx="6">
                  <c:v>29.786084701815025</c:v>
                </c:pt>
                <c:pt idx="7">
                  <c:v>23.952031114952462</c:v>
                </c:pt>
                <c:pt idx="8">
                  <c:v>46.942523768366449</c:v>
                </c:pt>
                <c:pt idx="9">
                  <c:v>37.456784788245471</c:v>
                </c:pt>
                <c:pt idx="10">
                  <c:v>25.27009507346586</c:v>
                </c:pt>
                <c:pt idx="11">
                  <c:v>11.268366464995678</c:v>
                </c:pt>
                <c:pt idx="12">
                  <c:v>29.69965427830596</c:v>
                </c:pt>
                <c:pt idx="13">
                  <c:v>17.264477095937771</c:v>
                </c:pt>
                <c:pt idx="14">
                  <c:v>16.529818496110629</c:v>
                </c:pt>
                <c:pt idx="15">
                  <c:v>14.358254105445118</c:v>
                </c:pt>
                <c:pt idx="16">
                  <c:v>16.37856525496975</c:v>
                </c:pt>
                <c:pt idx="17">
                  <c:v>16.421780466724286</c:v>
                </c:pt>
                <c:pt idx="18">
                  <c:v>7.5302506482281757</c:v>
                </c:pt>
                <c:pt idx="19">
                  <c:v>6.3310285220397571</c:v>
                </c:pt>
                <c:pt idx="20">
                  <c:v>16.605445116681068</c:v>
                </c:pt>
                <c:pt idx="21">
                  <c:v>8.4485738980120999</c:v>
                </c:pt>
                <c:pt idx="22">
                  <c:v>8.7078651685393247</c:v>
                </c:pt>
                <c:pt idx="23">
                  <c:v>18.074762316335352</c:v>
                </c:pt>
                <c:pt idx="24">
                  <c:v>9.3668971477960241</c:v>
                </c:pt>
                <c:pt idx="25">
                  <c:v>12.986171132238548</c:v>
                </c:pt>
                <c:pt idx="26">
                  <c:v>8.6754537597234229</c:v>
                </c:pt>
                <c:pt idx="27">
                  <c:v>4.3539325842696623</c:v>
                </c:pt>
                <c:pt idx="28">
                  <c:v>4.2999135695764918</c:v>
                </c:pt>
                <c:pt idx="29">
                  <c:v>8.1028522039758002</c:v>
                </c:pt>
                <c:pt idx="30">
                  <c:v>5.466724286949006</c:v>
                </c:pt>
                <c:pt idx="31">
                  <c:v>4.0514261019878992</c:v>
                </c:pt>
                <c:pt idx="32">
                  <c:v>1.2208297320656873</c:v>
                </c:pt>
                <c:pt idx="33">
                  <c:v>1.4152981849611062</c:v>
                </c:pt>
                <c:pt idx="34">
                  <c:v>8.3945548833189267</c:v>
                </c:pt>
                <c:pt idx="35">
                  <c:v>2.312013828867761</c:v>
                </c:pt>
                <c:pt idx="36">
                  <c:v>2.7657735522904061</c:v>
                </c:pt>
                <c:pt idx="37">
                  <c:v>3.9974070872947278</c:v>
                </c:pt>
                <c:pt idx="38">
                  <c:v>2.0203111495246326</c:v>
                </c:pt>
                <c:pt idx="39">
                  <c:v>1.1776145203111494</c:v>
                </c:pt>
                <c:pt idx="40">
                  <c:v>3.0358686257562661</c:v>
                </c:pt>
                <c:pt idx="41">
                  <c:v>0.98314606741573018</c:v>
                </c:pt>
                <c:pt idx="42">
                  <c:v>4.451166810717373</c:v>
                </c:pt>
                <c:pt idx="43">
                  <c:v>0.23768366464995663</c:v>
                </c:pt>
                <c:pt idx="44">
                  <c:v>9.52895419187554</c:v>
                </c:pt>
                <c:pt idx="45">
                  <c:v>9.636992221261881</c:v>
                </c:pt>
                <c:pt idx="46">
                  <c:v>5.8232497839239388</c:v>
                </c:pt>
                <c:pt idx="47">
                  <c:v>6.3418323249783928</c:v>
                </c:pt>
                <c:pt idx="48">
                  <c:v>1.2532411408815902</c:v>
                </c:pt>
                <c:pt idx="49">
                  <c:v>0.92912705272255836</c:v>
                </c:pt>
                <c:pt idx="50">
                  <c:v>1.8150388936905792</c:v>
                </c:pt>
                <c:pt idx="51">
                  <c:v>2.3989261551969671E-17</c:v>
                </c:pt>
                <c:pt idx="52">
                  <c:v>3.6516853932584268</c:v>
                </c:pt>
                <c:pt idx="53">
                  <c:v>-0.22687986171132241</c:v>
                </c:pt>
                <c:pt idx="54">
                  <c:v>1.3612791702679343</c:v>
                </c:pt>
                <c:pt idx="55">
                  <c:v>1.836646499567848</c:v>
                </c:pt>
                <c:pt idx="56">
                  <c:v>0.39974070872947287</c:v>
                </c:pt>
                <c:pt idx="57">
                  <c:v>0.43215211754537591</c:v>
                </c:pt>
                <c:pt idx="58">
                  <c:v>-0.22687986171132241</c:v>
                </c:pt>
                <c:pt idx="59">
                  <c:v>2.0743301642178045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5-429B-8DA1-BDAE322037E3}"/>
            </c:ext>
          </c:extLst>
        </c:ser>
        <c:ser>
          <c:idx val="3"/>
          <c:order val="3"/>
          <c:tx>
            <c:strRef>
              <c:f>'Data 1-60'!$J$1</c:f>
              <c:strCache>
                <c:ptCount val="1"/>
                <c:pt idx="0">
                  <c:v>Cumulative Normalized Basic Percentile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1-60'!$J$2:$J$64</c:f>
              <c:numCache>
                <c:formatCode>General</c:formatCode>
                <c:ptCount val="63"/>
                <c:pt idx="0">
                  <c:v>99.999999995400501</c:v>
                </c:pt>
                <c:pt idx="1">
                  <c:v>82.099593652414654</c:v>
                </c:pt>
                <c:pt idx="2">
                  <c:v>84.664101327162143</c:v>
                </c:pt>
                <c:pt idx="3">
                  <c:v>82.778417715823366</c:v>
                </c:pt>
                <c:pt idx="4">
                  <c:v>84.394841267736425</c:v>
                </c:pt>
                <c:pt idx="5">
                  <c:v>52.189629726133667</c:v>
                </c:pt>
                <c:pt idx="6">
                  <c:v>71.033868517336458</c:v>
                </c:pt>
                <c:pt idx="7">
                  <c:v>65.587346844837796</c:v>
                </c:pt>
                <c:pt idx="8">
                  <c:v>73.514621280473619</c:v>
                </c:pt>
                <c:pt idx="9">
                  <c:v>68.111497658516939</c:v>
                </c:pt>
                <c:pt idx="10">
                  <c:v>56.175187752278333</c:v>
                </c:pt>
                <c:pt idx="11">
                  <c:v>45.883904456600526</c:v>
                </c:pt>
                <c:pt idx="12">
                  <c:v>58.355604896664673</c:v>
                </c:pt>
                <c:pt idx="13">
                  <c:v>44.817508149538824</c:v>
                </c:pt>
                <c:pt idx="14">
                  <c:v>43.315005430634947</c:v>
                </c:pt>
                <c:pt idx="15">
                  <c:v>42.847762665138625</c:v>
                </c:pt>
                <c:pt idx="16">
                  <c:v>45.706752942029183</c:v>
                </c:pt>
                <c:pt idx="17">
                  <c:v>46.96115611761639</c:v>
                </c:pt>
                <c:pt idx="18">
                  <c:v>39.970358329968022</c:v>
                </c:pt>
                <c:pt idx="19">
                  <c:v>36.17458375922412</c:v>
                </c:pt>
                <c:pt idx="20">
                  <c:v>43.941989360451323</c:v>
                </c:pt>
                <c:pt idx="21">
                  <c:v>29.904273940235399</c:v>
                </c:pt>
                <c:pt idx="22">
                  <c:v>41.745061340158863</c:v>
                </c:pt>
                <c:pt idx="23">
                  <c:v>39.775254777512522</c:v>
                </c:pt>
                <c:pt idx="24">
                  <c:v>32.124916565168824</c:v>
                </c:pt>
                <c:pt idx="25">
                  <c:v>33.794088967945626</c:v>
                </c:pt>
                <c:pt idx="26">
                  <c:v>33.1557717515471</c:v>
                </c:pt>
                <c:pt idx="27">
                  <c:v>26.593116074710622</c:v>
                </c:pt>
                <c:pt idx="28">
                  <c:v>25.71578121542904</c:v>
                </c:pt>
                <c:pt idx="29">
                  <c:v>25.726854879956285</c:v>
                </c:pt>
                <c:pt idx="30">
                  <c:v>20.027867357741506</c:v>
                </c:pt>
                <c:pt idx="31">
                  <c:v>15.203903410882264</c:v>
                </c:pt>
                <c:pt idx="32">
                  <c:v>20.77076094312757</c:v>
                </c:pt>
                <c:pt idx="33">
                  <c:v>17.394384584887035</c:v>
                </c:pt>
                <c:pt idx="34">
                  <c:v>22.318705914644099</c:v>
                </c:pt>
                <c:pt idx="35">
                  <c:v>12.099334332329287</c:v>
                </c:pt>
                <c:pt idx="36">
                  <c:v>20.739720615035978</c:v>
                </c:pt>
                <c:pt idx="37">
                  <c:v>18.102243951725995</c:v>
                </c:pt>
                <c:pt idx="38">
                  <c:v>15.993988758874828</c:v>
                </c:pt>
                <c:pt idx="39">
                  <c:v>19.225910299064406</c:v>
                </c:pt>
                <c:pt idx="40">
                  <c:v>13.300252544511437</c:v>
                </c:pt>
                <c:pt idx="41">
                  <c:v>13.212491257922053</c:v>
                </c:pt>
                <c:pt idx="42">
                  <c:v>19.189301939919272</c:v>
                </c:pt>
                <c:pt idx="43">
                  <c:v>11.593669464050686</c:v>
                </c:pt>
                <c:pt idx="44">
                  <c:v>19.422259942224709</c:v>
                </c:pt>
                <c:pt idx="45">
                  <c:v>20.743230086360342</c:v>
                </c:pt>
                <c:pt idx="46">
                  <c:v>20.815169547003322</c:v>
                </c:pt>
                <c:pt idx="47">
                  <c:v>13.891308657330695</c:v>
                </c:pt>
                <c:pt idx="48">
                  <c:v>9.431128145944454</c:v>
                </c:pt>
                <c:pt idx="49">
                  <c:v>10.205248146137814</c:v>
                </c:pt>
                <c:pt idx="50">
                  <c:v>6.2453423789522153</c:v>
                </c:pt>
                <c:pt idx="51">
                  <c:v>7.3165100593865899</c:v>
                </c:pt>
                <c:pt idx="52">
                  <c:v>10.344212273577002</c:v>
                </c:pt>
                <c:pt idx="53">
                  <c:v>6.4202517123192431</c:v>
                </c:pt>
                <c:pt idx="54">
                  <c:v>7.1439785230729971</c:v>
                </c:pt>
                <c:pt idx="55">
                  <c:v>7.2573164098096692</c:v>
                </c:pt>
                <c:pt idx="56">
                  <c:v>2.1789585515857572</c:v>
                </c:pt>
                <c:pt idx="57">
                  <c:v>3.4978786528582577</c:v>
                </c:pt>
                <c:pt idx="58">
                  <c:v>0.59667407959453311</c:v>
                </c:pt>
                <c:pt idx="59">
                  <c:v>3.8166345377814368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5-429B-8DA1-BDAE322037E3}"/>
            </c:ext>
          </c:extLst>
        </c:ser>
        <c:ser>
          <c:idx val="4"/>
          <c:order val="4"/>
          <c:tx>
            <c:strRef>
              <c:f>'Data 1-60'!$L$1</c:f>
              <c:strCache>
                <c:ptCount val="1"/>
                <c:pt idx="0">
                  <c:v>Cumulative Normalized Advanced Percentile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1-60'!$L$2:$L$64</c:f>
              <c:numCache>
                <c:formatCode>General</c:formatCode>
                <c:ptCount val="63"/>
                <c:pt idx="0">
                  <c:v>100.00000000383977</c:v>
                </c:pt>
                <c:pt idx="1">
                  <c:v>82.121310629734239</c:v>
                </c:pt>
                <c:pt idx="2">
                  <c:v>81.887340713197958</c:v>
                </c:pt>
                <c:pt idx="3">
                  <c:v>80.645632675523487</c:v>
                </c:pt>
                <c:pt idx="4">
                  <c:v>86.031464924848649</c:v>
                </c:pt>
                <c:pt idx="5">
                  <c:v>54.299567932743265</c:v>
                </c:pt>
                <c:pt idx="6">
                  <c:v>70.680748805329131</c:v>
                </c:pt>
                <c:pt idx="7">
                  <c:v>68.031715334422401</c:v>
                </c:pt>
                <c:pt idx="8">
                  <c:v>76.929066590020497</c:v>
                </c:pt>
                <c:pt idx="9">
                  <c:v>71.549340528995273</c:v>
                </c:pt>
                <c:pt idx="10">
                  <c:v>63.50806682468356</c:v>
                </c:pt>
                <c:pt idx="11">
                  <c:v>52.402175098651384</c:v>
                </c:pt>
                <c:pt idx="12">
                  <c:v>64.216176412207162</c:v>
                </c:pt>
                <c:pt idx="13">
                  <c:v>49.761969836015204</c:v>
                </c:pt>
                <c:pt idx="14">
                  <c:v>50.246775129733678</c:v>
                </c:pt>
                <c:pt idx="15">
                  <c:v>50.50440392959635</c:v>
                </c:pt>
                <c:pt idx="16">
                  <c:v>51.463990408487916</c:v>
                </c:pt>
                <c:pt idx="17">
                  <c:v>52.59888846940359</c:v>
                </c:pt>
                <c:pt idx="18">
                  <c:v>45.514732331940685</c:v>
                </c:pt>
                <c:pt idx="19">
                  <c:v>42.07663882658305</c:v>
                </c:pt>
                <c:pt idx="20">
                  <c:v>49.897749395521927</c:v>
                </c:pt>
                <c:pt idx="21">
                  <c:v>34.488387434992177</c:v>
                </c:pt>
                <c:pt idx="22">
                  <c:v>47.490452262254493</c:v>
                </c:pt>
                <c:pt idx="23">
                  <c:v>44.481449305500625</c:v>
                </c:pt>
                <c:pt idx="24">
                  <c:v>39.533309971470864</c:v>
                </c:pt>
                <c:pt idx="25">
                  <c:v>40.536794332083865</c:v>
                </c:pt>
                <c:pt idx="26">
                  <c:v>40.769000934303925</c:v>
                </c:pt>
                <c:pt idx="27">
                  <c:v>32.329213474541277</c:v>
                </c:pt>
                <c:pt idx="28">
                  <c:v>32.654631000415527</c:v>
                </c:pt>
                <c:pt idx="29">
                  <c:v>31.512758461974204</c:v>
                </c:pt>
                <c:pt idx="30">
                  <c:v>24.800137220122366</c:v>
                </c:pt>
                <c:pt idx="31">
                  <c:v>21.17156850786937</c:v>
                </c:pt>
                <c:pt idx="32">
                  <c:v>26.468272683479132</c:v>
                </c:pt>
                <c:pt idx="33">
                  <c:v>23.445413925290865</c:v>
                </c:pt>
                <c:pt idx="34">
                  <c:v>29.817703981998079</c:v>
                </c:pt>
                <c:pt idx="35">
                  <c:v>15.508602711215087</c:v>
                </c:pt>
                <c:pt idx="36">
                  <c:v>26.127241158644466</c:v>
                </c:pt>
                <c:pt idx="37">
                  <c:v>24.11272963375697</c:v>
                </c:pt>
                <c:pt idx="38">
                  <c:v>21.539531484352555</c:v>
                </c:pt>
                <c:pt idx="39">
                  <c:v>22.288622994175405</c:v>
                </c:pt>
                <c:pt idx="40">
                  <c:v>15.835801160365284</c:v>
                </c:pt>
                <c:pt idx="41">
                  <c:v>16.847769602931013</c:v>
                </c:pt>
                <c:pt idx="42">
                  <c:v>23.038973558433916</c:v>
                </c:pt>
                <c:pt idx="43">
                  <c:v>17.448965505646946</c:v>
                </c:pt>
                <c:pt idx="44">
                  <c:v>24.758278399566784</c:v>
                </c:pt>
                <c:pt idx="45">
                  <c:v>24.338801784928147</c:v>
                </c:pt>
                <c:pt idx="46">
                  <c:v>24.664159031406921</c:v>
                </c:pt>
                <c:pt idx="47">
                  <c:v>16.563481651896627</c:v>
                </c:pt>
                <c:pt idx="48">
                  <c:v>14.108251315041494</c:v>
                </c:pt>
                <c:pt idx="49">
                  <c:v>14.166571969812539</c:v>
                </c:pt>
                <c:pt idx="50">
                  <c:v>8.5685561044035747</c:v>
                </c:pt>
                <c:pt idx="51">
                  <c:v>12.356482649595774</c:v>
                </c:pt>
                <c:pt idx="52">
                  <c:v>13.044110034417692</c:v>
                </c:pt>
                <c:pt idx="53">
                  <c:v>8.3266349019280117</c:v>
                </c:pt>
                <c:pt idx="54">
                  <c:v>11.295669476084379</c:v>
                </c:pt>
                <c:pt idx="55">
                  <c:v>9.7354745256657527</c:v>
                </c:pt>
                <c:pt idx="56">
                  <c:v>3.1038854068002335</c:v>
                </c:pt>
                <c:pt idx="57">
                  <c:v>5.6250764338127004</c:v>
                </c:pt>
                <c:pt idx="58">
                  <c:v>1.0224977449093799</c:v>
                </c:pt>
                <c:pt idx="59">
                  <c:v>4.0276071058685803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5-429B-8DA1-BDAE322037E3}"/>
            </c:ext>
          </c:extLst>
        </c:ser>
        <c:ser>
          <c:idx val="5"/>
          <c:order val="5"/>
          <c:tx>
            <c:strRef>
              <c:f>'Data 1-60'!$N$1</c:f>
              <c:strCache>
                <c:ptCount val="1"/>
                <c:pt idx="0">
                  <c:v>Cumulative Normalized Fantasy Points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1-60'!$N$2:$N$64</c:f>
              <c:numCache>
                <c:formatCode>General</c:formatCode>
                <c:ptCount val="63"/>
                <c:pt idx="0">
                  <c:v>99.999999999999972</c:v>
                </c:pt>
                <c:pt idx="1">
                  <c:v>73.6413440204865</c:v>
                </c:pt>
                <c:pt idx="2">
                  <c:v>76.616773661774275</c:v>
                </c:pt>
                <c:pt idx="3">
                  <c:v>73.420567803076096</c:v>
                </c:pt>
                <c:pt idx="4">
                  <c:v>74.589198725622353</c:v>
                </c:pt>
                <c:pt idx="5">
                  <c:v>39.308802557043919</c:v>
                </c:pt>
                <c:pt idx="6">
                  <c:v>56.68416532971586</c:v>
                </c:pt>
                <c:pt idx="7">
                  <c:v>50.408518457496633</c:v>
                </c:pt>
                <c:pt idx="8">
                  <c:v>62.101207333045338</c:v>
                </c:pt>
                <c:pt idx="9">
                  <c:v>55.098994769234686</c:v>
                </c:pt>
                <c:pt idx="10">
                  <c:v>41.055155431480124</c:v>
                </c:pt>
                <c:pt idx="11">
                  <c:v>31.075348993606699</c:v>
                </c:pt>
                <c:pt idx="12">
                  <c:v>46.979259575759805</c:v>
                </c:pt>
                <c:pt idx="13">
                  <c:v>31.795101489289333</c:v>
                </c:pt>
                <c:pt idx="14">
                  <c:v>31.82709064449022</c:v>
                </c:pt>
                <c:pt idx="15">
                  <c:v>31.341681320301795</c:v>
                </c:pt>
                <c:pt idx="16">
                  <c:v>33.928277465690186</c:v>
                </c:pt>
                <c:pt idx="17">
                  <c:v>34.732740386386524</c:v>
                </c:pt>
                <c:pt idx="18">
                  <c:v>28.335049199700634</c:v>
                </c:pt>
                <c:pt idx="19">
                  <c:v>23.030123078414487</c:v>
                </c:pt>
                <c:pt idx="20">
                  <c:v>30.962455759241937</c:v>
                </c:pt>
                <c:pt idx="21">
                  <c:v>19.595675632157302</c:v>
                </c:pt>
                <c:pt idx="22">
                  <c:v>28.276204677868517</c:v>
                </c:pt>
                <c:pt idx="23">
                  <c:v>29.446421772093139</c:v>
                </c:pt>
                <c:pt idx="24">
                  <c:v>18.856654821736388</c:v>
                </c:pt>
                <c:pt idx="25">
                  <c:v>22.845437219831926</c:v>
                </c:pt>
                <c:pt idx="26">
                  <c:v>22.228863968110417</c:v>
                </c:pt>
                <c:pt idx="27">
                  <c:v>18.692915519785487</c:v>
                </c:pt>
                <c:pt idx="28">
                  <c:v>14.658917322566914</c:v>
                </c:pt>
                <c:pt idx="29">
                  <c:v>16.420116810530651</c:v>
                </c:pt>
                <c:pt idx="30">
                  <c:v>12.335089570741737</c:v>
                </c:pt>
                <c:pt idx="31">
                  <c:v>7.8733529672872535</c:v>
                </c:pt>
                <c:pt idx="32">
                  <c:v>10.649200022297309</c:v>
                </c:pt>
                <c:pt idx="33">
                  <c:v>9.1819096385848979</c:v>
                </c:pt>
                <c:pt idx="34">
                  <c:v>15.0178955944507</c:v>
                </c:pt>
                <c:pt idx="35">
                  <c:v>8.0782418281070321</c:v>
                </c:pt>
                <c:pt idx="36">
                  <c:v>11.989271512371806</c:v>
                </c:pt>
                <c:pt idx="37">
                  <c:v>10.668612852309735</c:v>
                </c:pt>
                <c:pt idx="38">
                  <c:v>9.1911912486118457</c:v>
                </c:pt>
                <c:pt idx="39">
                  <c:v>12.738486476849195</c:v>
                </c:pt>
                <c:pt idx="40">
                  <c:v>7.8676585993073829</c:v>
                </c:pt>
                <c:pt idx="41">
                  <c:v>7.0861328165995472</c:v>
                </c:pt>
                <c:pt idx="42">
                  <c:v>11.809518985688316</c:v>
                </c:pt>
                <c:pt idx="43">
                  <c:v>5.3204358734507258</c:v>
                </c:pt>
                <c:pt idx="44">
                  <c:v>13.433905630523697</c:v>
                </c:pt>
                <c:pt idx="45">
                  <c:v>13.10546669931624</c:v>
                </c:pt>
                <c:pt idx="46">
                  <c:v>13.669218452889634</c:v>
                </c:pt>
                <c:pt idx="47">
                  <c:v>9.090659897415831</c:v>
                </c:pt>
                <c:pt idx="48">
                  <c:v>4.6605826280123583</c:v>
                </c:pt>
                <c:pt idx="49">
                  <c:v>5.0855472733411657</c:v>
                </c:pt>
                <c:pt idx="50">
                  <c:v>3.3858728324559015</c:v>
                </c:pt>
                <c:pt idx="51">
                  <c:v>3.0432282828885091</c:v>
                </c:pt>
                <c:pt idx="52">
                  <c:v>6.4310742150148812</c:v>
                </c:pt>
                <c:pt idx="53">
                  <c:v>3.9663429054462545</c:v>
                </c:pt>
                <c:pt idx="54">
                  <c:v>3.9104411341563368</c:v>
                </c:pt>
                <c:pt idx="55">
                  <c:v>4.0859864016488068</c:v>
                </c:pt>
                <c:pt idx="56">
                  <c:v>1.1518997832259232</c:v>
                </c:pt>
                <c:pt idx="57">
                  <c:v>1.1618783298169308</c:v>
                </c:pt>
                <c:pt idx="58">
                  <c:v>0.17075878175908166</c:v>
                </c:pt>
                <c:pt idx="59">
                  <c:v>2.9791334279108104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B5-429B-8DA1-BDAE32203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325568"/>
        <c:axId val="514322616"/>
      </c:lineChart>
      <c:catAx>
        <c:axId val="51432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226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5143226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745799830281246E-3"/>
          <c:y val="0.95097507668650616"/>
          <c:w val="0.98271657220775555"/>
          <c:h val="4.9024923313493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'Normalizing Trendlines'!$AF$1</c:f>
              <c:strCache>
                <c:ptCount val="1"/>
                <c:pt idx="0">
                  <c:v>NBA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'Normalizing Trendlines'!$AE$2:$AE$61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'Normalizing Trendlines'!$AF$2:$AF$61</c:f>
              <c:numCache>
                <c:formatCode>General</c:formatCode>
                <c:ptCount val="60"/>
                <c:pt idx="0">
                  <c:v>2999.9999153764506</c:v>
                </c:pt>
                <c:pt idx="1">
                  <c:v>2802.7813416712033</c:v>
                </c:pt>
                <c:pt idx="2">
                  <c:v>2618.5278236031163</c:v>
                </c:pt>
                <c:pt idx="3">
                  <c:v>2446.3870445545581</c:v>
                </c:pt>
                <c:pt idx="4">
                  <c:v>2285.5627187987006</c:v>
                </c:pt>
                <c:pt idx="5">
                  <c:v>2135.3109080552981</c:v>
                </c:pt>
                <c:pt idx="6">
                  <c:v>1994.9365801943325</c:v>
                </c:pt>
                <c:pt idx="7">
                  <c:v>1863.7903941688639</c:v>
                </c:pt>
                <c:pt idx="8">
                  <c:v>1741.2656963048644</c:v>
                </c:pt>
                <c:pt idx="9">
                  <c:v>1626.7957140535389</c:v>
                </c:pt>
                <c:pt idx="10">
                  <c:v>1519.8509342250404</c:v>
                </c:pt>
                <c:pt idx="11">
                  <c:v>1419.936653575857</c:v>
                </c:pt>
                <c:pt idx="12">
                  <c:v>1326.5906904194237</c:v>
                </c:pt>
                <c:pt idx="13">
                  <c:v>1239.3812466743736</c:v>
                </c:pt>
                <c:pt idx="14">
                  <c:v>1157.9049104607177</c:v>
                </c:pt>
                <c:pt idx="15">
                  <c:v>1081.784790004411</c:v>
                </c:pt>
                <c:pt idx="16">
                  <c:v>1010.6687702181475</c:v>
                </c:pt>
                <c:pt idx="17">
                  <c:v>944.22788389370646</c:v>
                </c:pt>
                <c:pt idx="18">
                  <c:v>882.15478997134448</c:v>
                </c:pt>
                <c:pt idx="19">
                  <c:v>824.16235184703567</c:v>
                </c:pt>
                <c:pt idx="20">
                  <c:v>769.98230914112162</c:v>
                </c:pt>
                <c:pt idx="21">
                  <c:v>719.36403678426086</c:v>
                </c:pt>
                <c:pt idx="22">
                  <c:v>672.07338568047953</c:v>
                </c:pt>
                <c:pt idx="23">
                  <c:v>627.89159958448613</c:v>
                </c:pt>
                <c:pt idx="24">
                  <c:v>586.61430318295606</c:v>
                </c:pt>
                <c:pt idx="25">
                  <c:v>548.05055669887554</c:v>
                </c:pt>
                <c:pt idx="26">
                  <c:v>512.02197264574716</c:v>
                </c:pt>
                <c:pt idx="27">
                  <c:v>478.36189064595482</c:v>
                </c:pt>
                <c:pt idx="28">
                  <c:v>446.91460649618091</c:v>
                </c:pt>
                <c:pt idx="29">
                  <c:v>417.534651913696</c:v>
                </c:pt>
                <c:pt idx="30">
                  <c:v>390.08612163178668</c:v>
                </c:pt>
                <c:pt idx="31">
                  <c:v>364.44204473161147</c:v>
                </c:pt>
                <c:pt idx="32">
                  <c:v>340.48379730240339</c:v>
                </c:pt>
                <c:pt idx="33">
                  <c:v>318.10055371311137</c:v>
                </c:pt>
                <c:pt idx="34">
                  <c:v>297.18877395718522</c:v>
                </c:pt>
                <c:pt idx="35">
                  <c:v>277.65172469907134</c:v>
                </c:pt>
                <c:pt idx="36">
                  <c:v>259.39903180688458</c:v>
                </c:pt>
                <c:pt idx="37">
                  <c:v>242.34626230137064</c:v>
                </c:pt>
                <c:pt idx="38">
                  <c:v>226.41453378734616</c:v>
                </c:pt>
                <c:pt idx="39">
                  <c:v>211.53014956093006</c:v>
                </c:pt>
                <c:pt idx="40">
                  <c:v>197.62425770465327</c:v>
                </c:pt>
                <c:pt idx="41">
                  <c:v>184.63253259349466</c:v>
                </c:pt>
                <c:pt idx="42">
                  <c:v>172.49487733855864</c:v>
                </c:pt>
                <c:pt idx="43">
                  <c:v>161.15514579196523</c:v>
                </c:pt>
                <c:pt idx="44">
                  <c:v>150.56088282700628</c:v>
                </c:pt>
                <c:pt idx="45">
                  <c:v>140.66308169216225</c:v>
                </c:pt>
                <c:pt idx="46">
                  <c:v>131.41595731654979</c:v>
                </c:pt>
                <c:pt idx="47">
                  <c:v>122.77673451816266</c:v>
                </c:pt>
                <c:pt idx="48">
                  <c:v>114.70545013520245</c:v>
                </c:pt>
                <c:pt idx="49">
                  <c:v>107.16476816520171</c:v>
                </c:pt>
                <c:pt idx="50">
                  <c:v>100.11980705681363</c:v>
                </c:pt>
                <c:pt idx="51">
                  <c:v>93.537978355357936</c:v>
                </c:pt>
                <c:pt idx="52">
                  <c:v>87.388835955731892</c:v>
                </c:pt>
                <c:pt idx="53">
                  <c:v>81.643935265363496</c:v>
                </c:pt>
                <c:pt idx="54">
                  <c:v>76.276701625725877</c:v>
                </c:pt>
                <c:pt idx="55">
                  <c:v>71.262307383758454</c:v>
                </c:pt>
                <c:pt idx="56">
                  <c:v>66.577557044555135</c:v>
                </c:pt>
                <c:pt idx="57">
                  <c:v>62.200779974060026</c:v>
                </c:pt>
                <c:pt idx="58">
                  <c:v>58.111730155437385</c:v>
                </c:pt>
                <c:pt idx="59">
                  <c:v>54.291492535410192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5-4BA2-B00B-94B7F4A69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06760"/>
        <c:axId val="488206432"/>
      </c:lineChart>
      <c:catAx>
        <c:axId val="48820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6432"/>
        <c:crosses val="autoZero"/>
        <c:auto val="1"/>
        <c:lblAlgn val="ctr"/>
        <c:lblOffset val="100"/>
        <c:noMultiLvlLbl val="0"/>
      </c:catAx>
      <c:valAx>
        <c:axId val="48820643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NBA vs NFL Draft</a:t>
            </a:r>
            <a:r>
              <a:rPr lang="en-US" baseline="0"/>
              <a:t>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'Normalizing Trendlines'!$AF$1</c:f>
              <c:strCache>
                <c:ptCount val="1"/>
                <c:pt idx="0">
                  <c:v>NBA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'Normalizing Trendlines'!$AE$2:$AE$61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'Normalizing Trendlines'!$AF$2:$AF$61</c:f>
              <c:numCache>
                <c:formatCode>General</c:formatCode>
                <c:ptCount val="60"/>
                <c:pt idx="0">
                  <c:v>2999.9999153764506</c:v>
                </c:pt>
                <c:pt idx="1">
                  <c:v>2802.7813416712033</c:v>
                </c:pt>
                <c:pt idx="2">
                  <c:v>2618.5278236031163</c:v>
                </c:pt>
                <c:pt idx="3">
                  <c:v>2446.3870445545581</c:v>
                </c:pt>
                <c:pt idx="4">
                  <c:v>2285.5627187987006</c:v>
                </c:pt>
                <c:pt idx="5">
                  <c:v>2135.3109080552981</c:v>
                </c:pt>
                <c:pt idx="6">
                  <c:v>1994.9365801943325</c:v>
                </c:pt>
                <c:pt idx="7">
                  <c:v>1863.7903941688639</c:v>
                </c:pt>
                <c:pt idx="8">
                  <c:v>1741.2656963048644</c:v>
                </c:pt>
                <c:pt idx="9">
                  <c:v>1626.7957140535389</c:v>
                </c:pt>
                <c:pt idx="10">
                  <c:v>1519.8509342250404</c:v>
                </c:pt>
                <c:pt idx="11">
                  <c:v>1419.936653575857</c:v>
                </c:pt>
                <c:pt idx="12">
                  <c:v>1326.5906904194237</c:v>
                </c:pt>
                <c:pt idx="13">
                  <c:v>1239.3812466743736</c:v>
                </c:pt>
                <c:pt idx="14">
                  <c:v>1157.9049104607177</c:v>
                </c:pt>
                <c:pt idx="15">
                  <c:v>1081.784790004411</c:v>
                </c:pt>
                <c:pt idx="16">
                  <c:v>1010.6687702181475</c:v>
                </c:pt>
                <c:pt idx="17">
                  <c:v>944.22788389370646</c:v>
                </c:pt>
                <c:pt idx="18">
                  <c:v>882.15478997134448</c:v>
                </c:pt>
                <c:pt idx="19">
                  <c:v>824.16235184703567</c:v>
                </c:pt>
                <c:pt idx="20">
                  <c:v>769.98230914112162</c:v>
                </c:pt>
                <c:pt idx="21">
                  <c:v>719.36403678426086</c:v>
                </c:pt>
                <c:pt idx="22">
                  <c:v>672.07338568047953</c:v>
                </c:pt>
                <c:pt idx="23">
                  <c:v>627.89159958448613</c:v>
                </c:pt>
                <c:pt idx="24">
                  <c:v>586.61430318295606</c:v>
                </c:pt>
                <c:pt idx="25">
                  <c:v>548.05055669887554</c:v>
                </c:pt>
                <c:pt idx="26">
                  <c:v>512.02197264574716</c:v>
                </c:pt>
                <c:pt idx="27">
                  <c:v>478.36189064595482</c:v>
                </c:pt>
                <c:pt idx="28">
                  <c:v>446.91460649618091</c:v>
                </c:pt>
                <c:pt idx="29">
                  <c:v>417.534651913696</c:v>
                </c:pt>
                <c:pt idx="30">
                  <c:v>390.08612163178668</c:v>
                </c:pt>
                <c:pt idx="31">
                  <c:v>364.44204473161147</c:v>
                </c:pt>
                <c:pt idx="32">
                  <c:v>340.48379730240339</c:v>
                </c:pt>
                <c:pt idx="33">
                  <c:v>318.10055371311137</c:v>
                </c:pt>
                <c:pt idx="34">
                  <c:v>297.18877395718522</c:v>
                </c:pt>
                <c:pt idx="35">
                  <c:v>277.65172469907134</c:v>
                </c:pt>
                <c:pt idx="36">
                  <c:v>259.39903180688458</c:v>
                </c:pt>
                <c:pt idx="37">
                  <c:v>242.34626230137064</c:v>
                </c:pt>
                <c:pt idx="38">
                  <c:v>226.41453378734616</c:v>
                </c:pt>
                <c:pt idx="39">
                  <c:v>211.53014956093006</c:v>
                </c:pt>
                <c:pt idx="40">
                  <c:v>197.62425770465327</c:v>
                </c:pt>
                <c:pt idx="41">
                  <c:v>184.63253259349466</c:v>
                </c:pt>
                <c:pt idx="42">
                  <c:v>172.49487733855864</c:v>
                </c:pt>
                <c:pt idx="43">
                  <c:v>161.15514579196523</c:v>
                </c:pt>
                <c:pt idx="44">
                  <c:v>150.56088282700628</c:v>
                </c:pt>
                <c:pt idx="45">
                  <c:v>140.66308169216225</c:v>
                </c:pt>
                <c:pt idx="46">
                  <c:v>131.41595731654979</c:v>
                </c:pt>
                <c:pt idx="47">
                  <c:v>122.77673451816266</c:v>
                </c:pt>
                <c:pt idx="48">
                  <c:v>114.70545013520245</c:v>
                </c:pt>
                <c:pt idx="49">
                  <c:v>107.16476816520171</c:v>
                </c:pt>
                <c:pt idx="50">
                  <c:v>100.11980705681363</c:v>
                </c:pt>
                <c:pt idx="51">
                  <c:v>93.537978355357936</c:v>
                </c:pt>
                <c:pt idx="52">
                  <c:v>87.388835955731892</c:v>
                </c:pt>
                <c:pt idx="53">
                  <c:v>81.643935265363496</c:v>
                </c:pt>
                <c:pt idx="54">
                  <c:v>76.276701625725877</c:v>
                </c:pt>
                <c:pt idx="55">
                  <c:v>71.262307383758454</c:v>
                </c:pt>
                <c:pt idx="56">
                  <c:v>66.577557044555135</c:v>
                </c:pt>
                <c:pt idx="57">
                  <c:v>62.200779974060026</c:v>
                </c:pt>
                <c:pt idx="58">
                  <c:v>58.111730155437385</c:v>
                </c:pt>
                <c:pt idx="59">
                  <c:v>54.291492535410192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C-4E96-8C39-6B7E9DF0EE76}"/>
            </c:ext>
          </c:extLst>
        </c:ser>
        <c:ser>
          <c:idx val="1"/>
          <c:order val="1"/>
          <c:tx>
            <c:strRef>
              <c:f>'Normalizing Trendlines'!$AG$1</c:f>
              <c:strCache>
                <c:ptCount val="1"/>
                <c:pt idx="0">
                  <c:v>NFL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'Normalizing Trendlines'!$AE$2:$AE$61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'Normalizing Trendlines'!$AG$2:$AG$61</c:f>
              <c:numCache>
                <c:formatCode>General</c:formatCode>
                <c:ptCount val="60"/>
                <c:pt idx="0">
                  <c:v>3000</c:v>
                </c:pt>
                <c:pt idx="1">
                  <c:v>2600</c:v>
                </c:pt>
                <c:pt idx="2">
                  <c:v>2200</c:v>
                </c:pt>
                <c:pt idx="3">
                  <c:v>1800</c:v>
                </c:pt>
                <c:pt idx="4">
                  <c:v>1700</c:v>
                </c:pt>
                <c:pt idx="5">
                  <c:v>1600</c:v>
                </c:pt>
                <c:pt idx="6">
                  <c:v>1500</c:v>
                </c:pt>
                <c:pt idx="7">
                  <c:v>1400</c:v>
                </c:pt>
                <c:pt idx="8">
                  <c:v>1350</c:v>
                </c:pt>
                <c:pt idx="9">
                  <c:v>1300</c:v>
                </c:pt>
                <c:pt idx="10">
                  <c:v>1250</c:v>
                </c:pt>
                <c:pt idx="11">
                  <c:v>1200</c:v>
                </c:pt>
                <c:pt idx="12">
                  <c:v>1150</c:v>
                </c:pt>
                <c:pt idx="13">
                  <c:v>1100</c:v>
                </c:pt>
                <c:pt idx="14">
                  <c:v>1050</c:v>
                </c:pt>
                <c:pt idx="15">
                  <c:v>1000</c:v>
                </c:pt>
                <c:pt idx="16">
                  <c:v>950</c:v>
                </c:pt>
                <c:pt idx="17">
                  <c:v>900</c:v>
                </c:pt>
                <c:pt idx="18">
                  <c:v>875</c:v>
                </c:pt>
                <c:pt idx="19">
                  <c:v>850</c:v>
                </c:pt>
                <c:pt idx="20">
                  <c:v>800</c:v>
                </c:pt>
                <c:pt idx="21">
                  <c:v>780</c:v>
                </c:pt>
                <c:pt idx="22">
                  <c:v>760</c:v>
                </c:pt>
                <c:pt idx="23">
                  <c:v>740</c:v>
                </c:pt>
                <c:pt idx="24">
                  <c:v>720</c:v>
                </c:pt>
                <c:pt idx="25">
                  <c:v>700</c:v>
                </c:pt>
                <c:pt idx="26">
                  <c:v>680</c:v>
                </c:pt>
                <c:pt idx="27">
                  <c:v>660</c:v>
                </c:pt>
                <c:pt idx="28">
                  <c:v>640</c:v>
                </c:pt>
                <c:pt idx="29">
                  <c:v>620</c:v>
                </c:pt>
                <c:pt idx="30">
                  <c:v>600</c:v>
                </c:pt>
                <c:pt idx="31">
                  <c:v>590</c:v>
                </c:pt>
                <c:pt idx="32">
                  <c:v>580</c:v>
                </c:pt>
                <c:pt idx="33">
                  <c:v>560</c:v>
                </c:pt>
                <c:pt idx="34">
                  <c:v>550</c:v>
                </c:pt>
                <c:pt idx="35">
                  <c:v>540</c:v>
                </c:pt>
                <c:pt idx="36">
                  <c:v>530</c:v>
                </c:pt>
                <c:pt idx="37">
                  <c:v>520</c:v>
                </c:pt>
                <c:pt idx="38">
                  <c:v>510</c:v>
                </c:pt>
                <c:pt idx="39">
                  <c:v>500</c:v>
                </c:pt>
                <c:pt idx="40">
                  <c:v>490</c:v>
                </c:pt>
                <c:pt idx="41">
                  <c:v>480</c:v>
                </c:pt>
                <c:pt idx="42">
                  <c:v>470</c:v>
                </c:pt>
                <c:pt idx="43">
                  <c:v>460</c:v>
                </c:pt>
                <c:pt idx="44">
                  <c:v>450</c:v>
                </c:pt>
                <c:pt idx="45">
                  <c:v>440</c:v>
                </c:pt>
                <c:pt idx="46">
                  <c:v>430</c:v>
                </c:pt>
                <c:pt idx="47">
                  <c:v>420</c:v>
                </c:pt>
                <c:pt idx="48">
                  <c:v>410</c:v>
                </c:pt>
                <c:pt idx="49">
                  <c:v>400</c:v>
                </c:pt>
                <c:pt idx="50">
                  <c:v>390</c:v>
                </c:pt>
                <c:pt idx="51">
                  <c:v>380</c:v>
                </c:pt>
                <c:pt idx="52">
                  <c:v>370</c:v>
                </c:pt>
                <c:pt idx="53">
                  <c:v>360</c:v>
                </c:pt>
                <c:pt idx="54">
                  <c:v>350</c:v>
                </c:pt>
                <c:pt idx="55">
                  <c:v>340</c:v>
                </c:pt>
                <c:pt idx="56">
                  <c:v>330</c:v>
                </c:pt>
                <c:pt idx="57">
                  <c:v>320</c:v>
                </c:pt>
                <c:pt idx="58">
                  <c:v>310</c:v>
                </c:pt>
                <c:pt idx="5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C-4E96-8C39-6B7E9DF0E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024200"/>
        <c:axId val="636025512"/>
      </c:lineChart>
      <c:catAx>
        <c:axId val="636024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25512"/>
        <c:crosses val="autoZero"/>
        <c:auto val="1"/>
        <c:lblAlgn val="ctr"/>
        <c:lblOffset val="100"/>
        <c:noMultiLvlLbl val="0"/>
      </c:catAx>
      <c:valAx>
        <c:axId val="63602551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2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AB546C-3D3D-4D8A-8F2E-7C7232E0B084}">
  <sheetPr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4286CD-CE74-41A7-B231-0D7980D235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EF8969-B081-4D35-9306-2400B595E93B}">
  <sheetPr/>
  <sheetViews>
    <sheetView zoomScale="8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FFEA56-D690-4F65-A8CE-5A70D0B0245D}">
  <sheetPr/>
  <sheetViews>
    <sheetView tabSelected="1" zoomScale="13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E3E076-772A-4BB3-9B80-35D564E0EC56}">
  <sheetPr/>
  <sheetViews>
    <sheetView zoomScale="115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026E7F-5DEA-493D-B4AD-96B6ADDEB78B}">
  <sheetPr/>
  <sheetViews>
    <sheetView zoomScale="50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8F2602-6148-4B82-97FE-106972E3ED78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B8046-9F33-4120-8DBB-A5F8D8F197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5C2D3-8D23-45DC-901B-2730A2E88D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35B9F-3962-49C2-9167-978F0916F5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EA9D8-5A73-41F0-83C8-AA4F1CD29A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0.31249</cdr:x>
      <cdr:y>0.92793</cdr:y>
    </cdr:from>
    <cdr:to>
      <cdr:x>0.37675</cdr:x>
      <cdr:y>0.94612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3699AD-BF74-485E-B91B-76E6A51606D8}"/>
            </a:ext>
          </a:extLst>
        </cdr:cNvPr>
        <cdr:cNvSpPr txBox="1"/>
      </cdr:nvSpPr>
      <cdr:spPr>
        <a:xfrm xmlns:a="http://schemas.openxmlformats.org/drawingml/2006/main">
          <a:off x="2705100" y="5829300"/>
          <a:ext cx="55626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0.08626</cdr:x>
      <cdr:y>0.03154</cdr:y>
    </cdr:from>
    <cdr:to>
      <cdr:x>0.19453</cdr:x>
      <cdr:y>0.06914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3A844B9-AB6D-4AAD-B043-217B3E83C732}"/>
            </a:ext>
          </a:extLst>
        </cdr:cNvPr>
        <cdr:cNvSpPr txBox="1"/>
      </cdr:nvSpPr>
      <cdr:spPr>
        <a:xfrm xmlns:a="http://schemas.openxmlformats.org/drawingml/2006/main">
          <a:off x="746760" y="19812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0.40902</cdr:x>
      <cdr:y>0.43748</cdr:y>
    </cdr:from>
    <cdr:to>
      <cdr:x>0.51729</cdr:x>
      <cdr:y>0.47508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3540760" y="274828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0.64845</cdr:x>
      <cdr:y>0.62428</cdr:y>
    </cdr:from>
    <cdr:to>
      <cdr:x>0.75672</cdr:x>
      <cdr:y>0.66188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5613400" y="392176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0.87995</cdr:x>
      <cdr:y>0.72253</cdr:y>
    </cdr:from>
    <cdr:to>
      <cdr:x>0.98822</cdr:x>
      <cdr:y>0.76013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7617460" y="453898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0296" cy="62815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35217-58A9-4268-BAFA-08DB6FE7BA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81959-18D0-4F49-AC67-0E9FEC1DCC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35F0C-AD1B-4BF9-B412-D95CBC044A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6C26E-3F42-42E6-AFD3-CAD7FBC5552A}">
  <dimension ref="A1:Q62"/>
  <sheetViews>
    <sheetView zoomScale="79" workbookViewId="0">
      <selection activeCell="C61" sqref="C61"/>
    </sheetView>
  </sheetViews>
  <sheetFormatPr defaultRowHeight="14.4" x14ac:dyDescent="0.3"/>
  <cols>
    <col min="12" max="12" width="10.33203125" customWidth="1"/>
    <col min="13" max="13" width="11.6640625" customWidth="1"/>
    <col min="17" max="17" width="13" customWidth="1"/>
  </cols>
  <sheetData>
    <row r="1" spans="1:17" x14ac:dyDescent="0.3">
      <c r="A1" t="s">
        <v>57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  <c r="I1" t="s">
        <v>33</v>
      </c>
    </row>
    <row r="2" spans="1:17" x14ac:dyDescent="0.3">
      <c r="A2">
        <v>1</v>
      </c>
      <c r="B2">
        <v>1</v>
      </c>
      <c r="C2">
        <v>1</v>
      </c>
      <c r="D2">
        <v>0.99999997179215017</v>
      </c>
      <c r="E2">
        <v>0.99999999999999989</v>
      </c>
      <c r="F2">
        <v>1</v>
      </c>
      <c r="G2">
        <v>1</v>
      </c>
      <c r="H2">
        <v>1</v>
      </c>
      <c r="I2">
        <f>AVERAGE(B2:H2)</f>
        <v>0.99999999597030709</v>
      </c>
    </row>
    <row r="3" spans="1:17" x14ac:dyDescent="0.3">
      <c r="A3">
        <v>2</v>
      </c>
      <c r="B3">
        <v>0.95741415292905718</v>
      </c>
      <c r="C3">
        <v>0.82960446605166771</v>
      </c>
      <c r="D3">
        <v>0.93426044722373447</v>
      </c>
      <c r="E3">
        <v>0.95865402665665467</v>
      </c>
      <c r="F3">
        <v>0.97089034902646332</v>
      </c>
      <c r="G3">
        <v>0.83292125461228872</v>
      </c>
      <c r="H3">
        <v>0.83605593385622856</v>
      </c>
      <c r="I3">
        <f t="shared" ref="I3:I62" si="0">AVERAGE(B3:H3)</f>
        <v>0.90282866147944207</v>
      </c>
    </row>
    <row r="4" spans="1:17" x14ac:dyDescent="0.3">
      <c r="A4">
        <v>3</v>
      </c>
      <c r="B4">
        <v>0.9164868135772013</v>
      </c>
      <c r="C4">
        <v>0.7299294684015345</v>
      </c>
      <c r="D4">
        <v>0.8728426078677054</v>
      </c>
      <c r="E4">
        <v>0.91877268318628358</v>
      </c>
      <c r="F4">
        <v>0.94226897341611915</v>
      </c>
      <c r="G4">
        <v>0.73518645389293968</v>
      </c>
      <c r="H4">
        <v>0.74015480294637337</v>
      </c>
      <c r="I4">
        <f t="shared" si="0"/>
        <v>0.83652025761259374</v>
      </c>
    </row>
    <row r="5" spans="1:17" x14ac:dyDescent="0.3">
      <c r="A5">
        <v>4</v>
      </c>
      <c r="B5">
        <v>0.87717642029514709</v>
      </c>
      <c r="C5">
        <v>0.65920893210333531</v>
      </c>
      <c r="D5">
        <v>0.81546234818485264</v>
      </c>
      <c r="E5">
        <v>0.88032663788248533</v>
      </c>
      <c r="F5">
        <v>0.91413587316896738</v>
      </c>
      <c r="G5">
        <v>0.66584250922457733</v>
      </c>
      <c r="H5">
        <v>0.67211186771245723</v>
      </c>
      <c r="I5">
        <f t="shared" si="0"/>
        <v>0.78346636979597473</v>
      </c>
      <c r="J5" t="s">
        <v>65</v>
      </c>
      <c r="K5" s="6"/>
      <c r="L5" s="6" t="s">
        <v>59</v>
      </c>
      <c r="M5" s="6" t="s">
        <v>60</v>
      </c>
      <c r="N5" s="6"/>
      <c r="O5" s="6"/>
      <c r="P5" s="6" t="s">
        <v>64</v>
      </c>
      <c r="Q5" s="6" t="s">
        <v>73</v>
      </c>
    </row>
    <row r="6" spans="1:17" x14ac:dyDescent="0.3">
      <c r="A6">
        <v>5</v>
      </c>
      <c r="B6">
        <v>0.83944141143360973</v>
      </c>
      <c r="C6">
        <v>0.60435382248203384</v>
      </c>
      <c r="D6">
        <v>0.76185423959956688</v>
      </c>
      <c r="E6">
        <v>0.84328655903885863</v>
      </c>
      <c r="F6">
        <v>0.88649104828500813</v>
      </c>
      <c r="G6">
        <v>0.61205516702574081</v>
      </c>
      <c r="H6">
        <v>0.61933366683070523</v>
      </c>
      <c r="I6">
        <f t="shared" si="0"/>
        <v>0.73811655924221764</v>
      </c>
      <c r="J6" t="s">
        <v>66</v>
      </c>
      <c r="K6" s="6" t="s">
        <v>61</v>
      </c>
      <c r="L6" s="6">
        <v>9</v>
      </c>
      <c r="M6" s="6">
        <v>14</v>
      </c>
      <c r="N6" s="6"/>
      <c r="O6" s="6"/>
      <c r="P6" s="6" t="s">
        <v>42</v>
      </c>
      <c r="Q6" s="7">
        <f ca="1">INDIRECT(_xlfn.CONCAT(J5,L6))+INDIRECT(_xlfn.CONCAT(J5,L7))+INDIRECT(_xlfn.CONCAT(J5,L8))-(INDIRECT(_xlfn.CONCAT(J5,M6))+INDIRECT(_xlfn.CONCAT(J5,M7))+INDIRECT(_xlfn.CONCAT(J5,M8)))</f>
        <v>1.0141042425538149E-2</v>
      </c>
    </row>
    <row r="7" spans="1:17" x14ac:dyDescent="0.3">
      <c r="A7">
        <v>6</v>
      </c>
      <c r="B7">
        <v>0.80324022534330419</v>
      </c>
      <c r="C7">
        <v>0.55953393445320221</v>
      </c>
      <c r="D7">
        <v>0.71177030268509944</v>
      </c>
      <c r="E7">
        <v>0.80762311494900196</v>
      </c>
      <c r="F7">
        <v>0.85933449876424128</v>
      </c>
      <c r="G7">
        <v>0.56810770850522829</v>
      </c>
      <c r="H7">
        <v>0.57621073680260204</v>
      </c>
      <c r="I7">
        <f t="shared" si="0"/>
        <v>0.69797436021466841</v>
      </c>
      <c r="J7" t="s">
        <v>67</v>
      </c>
      <c r="K7" s="6" t="s">
        <v>62</v>
      </c>
      <c r="L7" s="6">
        <v>30</v>
      </c>
      <c r="M7" s="6">
        <v>21</v>
      </c>
      <c r="N7" s="6"/>
      <c r="O7" s="6"/>
      <c r="P7" s="6" t="s">
        <v>43</v>
      </c>
      <c r="Q7" s="7">
        <f ca="1">INDIRECT(_xlfn.CONCAT(J6,L6))+INDIRECT(_xlfn.CONCAT(J6,L7))+INDIRECT(_xlfn.CONCAT(J6,L8))-(INDIRECT(_xlfn.CONCAT(J6,M6))+INDIRECT(_xlfn.CONCAT(J6,M7))+INDIRECT(_xlfn.CONCAT(J6,M8)))</f>
        <v>2.8010779610288083E-2</v>
      </c>
    </row>
    <row r="8" spans="1:17" x14ac:dyDescent="0.3">
      <c r="A8">
        <v>7</v>
      </c>
      <c r="B8">
        <v>0.76853130037494555</v>
      </c>
      <c r="C8">
        <v>0.5216392590735156</v>
      </c>
      <c r="D8">
        <v>0.66497886006477747</v>
      </c>
      <c r="E8">
        <v>0.77330697390651404</v>
      </c>
      <c r="F8">
        <v>0.83266622460666706</v>
      </c>
      <c r="G8">
        <v>0.53095066176459937</v>
      </c>
      <c r="H8">
        <v>0.53975081896914601</v>
      </c>
      <c r="I8">
        <f t="shared" si="0"/>
        <v>0.66168915696573805</v>
      </c>
      <c r="J8" t="s">
        <v>68</v>
      </c>
      <c r="K8" s="6" t="s">
        <v>63</v>
      </c>
      <c r="L8" s="6">
        <v>62</v>
      </c>
      <c r="M8" s="6">
        <v>62</v>
      </c>
      <c r="N8" s="6"/>
      <c r="O8" s="6"/>
      <c r="P8" s="6" t="s">
        <v>44</v>
      </c>
      <c r="Q8" s="7">
        <f ca="1">INDIRECT(_xlfn.CONCAT(J7,L6))+INDIRECT(_xlfn.CONCAT(J7,L7))+INDIRECT(_xlfn.CONCAT(J7,L8))-(INDIRECT(_xlfn.CONCAT(J7,M6))+INDIRECT(_xlfn.CONCAT(J7,M7))+INDIRECT(_xlfn.CONCAT(J7,M8)))</f>
        <v>5.3317319466195223E-2</v>
      </c>
    </row>
    <row r="9" spans="1:17" x14ac:dyDescent="0.3">
      <c r="A9">
        <v>8</v>
      </c>
      <c r="B9">
        <v>0.73527307487924864</v>
      </c>
      <c r="C9">
        <v>0.48881339815500302</v>
      </c>
      <c r="D9">
        <v>0.62126346472295468</v>
      </c>
      <c r="E9">
        <v>0.74030880420499345</v>
      </c>
      <c r="F9">
        <v>0.80648622581228524</v>
      </c>
      <c r="G9">
        <v>0.4987637638368661</v>
      </c>
      <c r="H9">
        <v>0.50816780156868591</v>
      </c>
      <c r="I9">
        <f t="shared" si="0"/>
        <v>0.62843950474000532</v>
      </c>
      <c r="J9" t="s">
        <v>69</v>
      </c>
      <c r="K9" s="6"/>
      <c r="L9" s="6"/>
      <c r="M9" s="6"/>
      <c r="N9" s="6"/>
      <c r="O9" s="6"/>
      <c r="P9" s="6" t="s">
        <v>45</v>
      </c>
      <c r="Q9" s="7">
        <f ca="1">INDIRECT(_xlfn.CONCAT(J8,L6))+INDIRECT(_xlfn.CONCAT(J8,L7))+INDIRECT(_xlfn.CONCAT(J8,L8))-(INDIRECT(_xlfn.CONCAT(J8,M6))+INDIRECT(_xlfn.CONCAT(J8,M7))+INDIRECT(_xlfn.CONCAT(J8,M8)))</f>
        <v>9.6442650647645678E-3</v>
      </c>
    </row>
    <row r="10" spans="1:17" x14ac:dyDescent="0.3">
      <c r="A10">
        <v>9</v>
      </c>
      <c r="B10">
        <v>0.70342398720692856</v>
      </c>
      <c r="C10">
        <v>0.45985893680306905</v>
      </c>
      <c r="D10">
        <v>0.58042189876828809</v>
      </c>
      <c r="E10">
        <v>0.70859927413803891</v>
      </c>
      <c r="F10">
        <v>0.78079450238109582</v>
      </c>
      <c r="G10">
        <v>0.47037290778587931</v>
      </c>
      <c r="H10">
        <v>0.48030960589274685</v>
      </c>
      <c r="I10">
        <f t="shared" si="0"/>
        <v>0.59768301613943531</v>
      </c>
      <c r="J10" t="s">
        <v>70</v>
      </c>
      <c r="K10" s="6"/>
      <c r="L10" s="6"/>
      <c r="M10" s="6"/>
      <c r="N10" s="6"/>
      <c r="O10" s="6"/>
      <c r="P10" s="6" t="s">
        <v>46</v>
      </c>
      <c r="Q10" s="7">
        <f ca="1">INDIRECT(_xlfn.CONCAT(J9,L6))+INDIRECT(_xlfn.CONCAT(J9,L7))+INDIRECT(_xlfn.CONCAT(J9,L8))-(INDIRECT(_xlfn.CONCAT(J9,M6))+INDIRECT(_xlfn.CONCAT(J9,M7))+INDIRECT(_xlfn.CONCAT(J9,M8)))</f>
        <v>-3.7337995056965445E-2</v>
      </c>
    </row>
    <row r="11" spans="1:17" x14ac:dyDescent="0.3">
      <c r="A11">
        <v>10</v>
      </c>
      <c r="B11">
        <v>0.67294247570870036</v>
      </c>
      <c r="C11">
        <v>0.43395828853370144</v>
      </c>
      <c r="D11">
        <v>0.54226523801784632</v>
      </c>
      <c r="E11">
        <v>0.67814905199924902</v>
      </c>
      <c r="F11">
        <v>0.75559105431309903</v>
      </c>
      <c r="G11">
        <v>0.44497642163802942</v>
      </c>
      <c r="H11">
        <v>0.45538960068693368</v>
      </c>
      <c r="I11">
        <f t="shared" si="0"/>
        <v>0.56903887584250845</v>
      </c>
      <c r="J11" t="s">
        <v>71</v>
      </c>
      <c r="K11" s="6" t="s">
        <v>72</v>
      </c>
      <c r="L11" s="6"/>
      <c r="M11" s="6"/>
      <c r="N11" s="6"/>
      <c r="O11" s="6"/>
      <c r="P11" s="6" t="s">
        <v>47</v>
      </c>
      <c r="Q11" s="7">
        <f ca="1">INDIRECT(_xlfn.CONCAT(J10,L6))+INDIRECT(_xlfn.CONCAT(J10,L7))+INDIRECT(_xlfn.CONCAT(J10,L8))-(INDIRECT(_xlfn.CONCAT(J10,M6))+INDIRECT(_xlfn.CONCAT(J10,M7))+INDIRECT(_xlfn.CONCAT(J10,M8)))</f>
        <v>2.7465543293157646E-2</v>
      </c>
    </row>
    <row r="12" spans="1:17" x14ac:dyDescent="0.3">
      <c r="A12">
        <v>11</v>
      </c>
      <c r="B12">
        <v>0.64378697873527913</v>
      </c>
      <c r="C12">
        <v>0.41052830218455411</v>
      </c>
      <c r="D12">
        <v>0.50661697807501349</v>
      </c>
      <c r="E12">
        <v>0.6489288060822227</v>
      </c>
      <c r="F12">
        <v>0.73087588160829475</v>
      </c>
      <c r="G12">
        <v>0.42200250540350087</v>
      </c>
      <c r="H12">
        <v>0.43284671389427276</v>
      </c>
      <c r="I12">
        <f t="shared" si="0"/>
        <v>0.54222659514044824</v>
      </c>
      <c r="J12" t="s">
        <v>74</v>
      </c>
      <c r="K12" s="6"/>
      <c r="L12" s="6"/>
      <c r="M12" s="6"/>
      <c r="N12" s="6"/>
      <c r="O12" s="6"/>
      <c r="P12" s="6" t="s">
        <v>49</v>
      </c>
      <c r="Q12" s="7">
        <f ca="1">INDIRECT(_xlfn.CONCAT(J11,L6))+INDIRECT(_xlfn.CONCAT(J11,L7))+INDIRECT(_xlfn.CONCAT(J11,L8))-(INDIRECT(_xlfn.CONCAT(J11,M6))+INDIRECT(_xlfn.CONCAT(J11,M7))+INDIRECT(_xlfn.CONCAT(J11,M8)))</f>
        <v>2.6950243347106495E-2</v>
      </c>
    </row>
    <row r="13" spans="1:17" x14ac:dyDescent="0.3">
      <c r="A13">
        <v>12</v>
      </c>
      <c r="B13">
        <v>0.61591593463737959</v>
      </c>
      <c r="C13">
        <v>0.38913840050486981</v>
      </c>
      <c r="D13">
        <v>0.47331221785861899</v>
      </c>
      <c r="E13">
        <v>0.6209092046805581</v>
      </c>
      <c r="F13">
        <v>0.70664898426668266</v>
      </c>
      <c r="G13">
        <v>0.40102896311751701</v>
      </c>
      <c r="H13">
        <v>0.4122666706588306</v>
      </c>
      <c r="I13">
        <f t="shared" si="0"/>
        <v>0.51703148224635098</v>
      </c>
      <c r="K13" s="6"/>
      <c r="L13" s="6"/>
      <c r="M13" s="6"/>
      <c r="N13" s="6"/>
      <c r="O13" s="6"/>
      <c r="P13" s="6" t="s">
        <v>33</v>
      </c>
      <c r="Q13" s="7">
        <f ca="1">INDIRECT(_xlfn.CONCAT(J12,L6))+INDIRECT(_xlfn.CONCAT(J12,L7))+INDIRECT(_xlfn.CONCAT(J12,L8))-(INDIRECT(_xlfn.CONCAT(J12,M6))+INDIRECT(_xlfn.CONCAT(J12,M7))+INDIRECT(_xlfn.CONCAT(J12,M8)))</f>
        <v>1.6884456878583531E-2</v>
      </c>
    </row>
    <row r="14" spans="1:17" x14ac:dyDescent="0.3">
      <c r="A14">
        <v>13</v>
      </c>
      <c r="B14">
        <v>0.58928778176571706</v>
      </c>
      <c r="C14">
        <v>0.36946159838373221</v>
      </c>
      <c r="D14">
        <v>0.44219689680647456</v>
      </c>
      <c r="E14">
        <v>0.59406091608785427</v>
      </c>
      <c r="F14">
        <v>0.6829103622882633</v>
      </c>
      <c r="G14">
        <v>0.38173517451013023</v>
      </c>
      <c r="H14">
        <v>0.39333486608803803</v>
      </c>
      <c r="I14">
        <f t="shared" si="0"/>
        <v>0.49328394227574429</v>
      </c>
      <c r="K14" s="6"/>
      <c r="L14" s="6"/>
      <c r="M14" s="6"/>
      <c r="N14" s="6"/>
      <c r="O14" s="6"/>
      <c r="P14" s="6" t="s">
        <v>75</v>
      </c>
      <c r="Q14" s="6"/>
    </row>
    <row r="15" spans="1:17" x14ac:dyDescent="0.3">
      <c r="A15">
        <v>14</v>
      </c>
      <c r="B15">
        <v>0.56386095847100637</v>
      </c>
      <c r="C15">
        <v>0.35124372512518331</v>
      </c>
      <c r="D15">
        <v>0.41312708222479122</v>
      </c>
      <c r="E15">
        <v>0.56835460859770981</v>
      </c>
      <c r="F15">
        <v>0.65966001567303634</v>
      </c>
      <c r="G15">
        <v>0.36387191637688815</v>
      </c>
      <c r="H15">
        <v>0.37580675282537457</v>
      </c>
      <c r="I15">
        <f t="shared" si="0"/>
        <v>0.47084643704199852</v>
      </c>
      <c r="K15" s="6"/>
      <c r="L15" s="6"/>
      <c r="M15" s="6"/>
      <c r="N15" s="6"/>
      <c r="O15" s="6"/>
      <c r="P15" s="6" t="s">
        <v>76</v>
      </c>
      <c r="Q15" s="6"/>
    </row>
    <row r="16" spans="1:17" x14ac:dyDescent="0.3">
      <c r="A16">
        <v>15</v>
      </c>
      <c r="B16">
        <v>0.5395939031039626</v>
      </c>
      <c r="C16">
        <v>0.33428329088356834</v>
      </c>
      <c r="D16">
        <v>0.38596830348690592</v>
      </c>
      <c r="E16">
        <v>0.54376095050372319</v>
      </c>
      <c r="F16">
        <v>0.63689794442100189</v>
      </c>
      <c r="G16">
        <v>0.34724162091868055</v>
      </c>
      <c r="H16">
        <v>0.35948846977707866</v>
      </c>
      <c r="I16">
        <f t="shared" si="0"/>
        <v>0.44960492615641728</v>
      </c>
    </row>
    <row r="17" spans="1:9" x14ac:dyDescent="0.3">
      <c r="A17">
        <v>16</v>
      </c>
      <c r="B17">
        <v>0.51644505401530061</v>
      </c>
      <c r="C17">
        <v>0.31841786420667073</v>
      </c>
      <c r="D17">
        <v>0.3605949300014703</v>
      </c>
      <c r="E17">
        <v>0.52025061009949314</v>
      </c>
      <c r="F17">
        <v>0.61462414853215985</v>
      </c>
      <c r="G17">
        <v>0.33168501844915471</v>
      </c>
      <c r="H17">
        <v>0.34422373542491441</v>
      </c>
      <c r="I17">
        <f t="shared" si="0"/>
        <v>0.42946305153273773</v>
      </c>
    </row>
    <row r="18" spans="1:9" x14ac:dyDescent="0.3">
      <c r="A18">
        <v>17</v>
      </c>
      <c r="B18">
        <v>0.49437284955573568</v>
      </c>
      <c r="C18">
        <v>0.30351458667118086</v>
      </c>
      <c r="D18">
        <v>0.33688959007271585</v>
      </c>
      <c r="E18">
        <v>0.49779425567861829</v>
      </c>
      <c r="F18">
        <v>0.59283862800651033</v>
      </c>
      <c r="G18">
        <v>0.31707183666500344</v>
      </c>
      <c r="H18">
        <v>0.32988472159384652</v>
      </c>
      <c r="I18">
        <f t="shared" si="0"/>
        <v>0.41033806689194446</v>
      </c>
    </row>
    <row r="19" spans="1:9" x14ac:dyDescent="0.3">
      <c r="A19">
        <v>18</v>
      </c>
      <c r="B19">
        <v>0.47333572807598256</v>
      </c>
      <c r="C19">
        <v>0.28946340285473682</v>
      </c>
      <c r="D19">
        <v>0.31474262796456881</v>
      </c>
      <c r="E19">
        <v>0.47636255553469736</v>
      </c>
      <c r="F19">
        <v>0.5715413828440532</v>
      </c>
      <c r="G19">
        <v>0.30329416239816814</v>
      </c>
      <c r="H19">
        <v>0.31636553974897558</v>
      </c>
      <c r="I19">
        <f t="shared" si="0"/>
        <v>0.39215791420302598</v>
      </c>
    </row>
    <row r="20" spans="1:9" x14ac:dyDescent="0.3">
      <c r="A20">
        <v>19</v>
      </c>
      <c r="B20">
        <v>0.45329212792675655</v>
      </c>
      <c r="C20">
        <v>0.27617212317296858</v>
      </c>
      <c r="D20">
        <v>0.29405159665711483</v>
      </c>
      <c r="E20">
        <v>0.45592617796132912</v>
      </c>
      <c r="F20">
        <v>0.55073241304478882</v>
      </c>
      <c r="G20">
        <v>0.29026160055590555</v>
      </c>
      <c r="H20">
        <v>0.30357749076205853</v>
      </c>
      <c r="I20">
        <f t="shared" si="0"/>
        <v>0.37485907572584598</v>
      </c>
    </row>
    <row r="21" spans="1:9" x14ac:dyDescent="0.3">
      <c r="A21">
        <v>20</v>
      </c>
      <c r="B21">
        <v>0.43420048745877232</v>
      </c>
      <c r="C21">
        <v>0.26356275458536921</v>
      </c>
      <c r="D21">
        <v>0.27472078394901189</v>
      </c>
      <c r="E21">
        <v>0.43645579125211187</v>
      </c>
      <c r="F21">
        <v>0.53041171860871661</v>
      </c>
      <c r="G21">
        <v>0.27789767625031808</v>
      </c>
      <c r="H21">
        <v>0.29144553454316241</v>
      </c>
      <c r="I21">
        <f t="shared" si="0"/>
        <v>0.35838496380678037</v>
      </c>
    </row>
    <row r="22" spans="1:9" x14ac:dyDescent="0.3">
      <c r="A22">
        <v>21</v>
      </c>
      <c r="B22">
        <v>0.41601924502274512</v>
      </c>
      <c r="C22">
        <v>0.25156872747505016</v>
      </c>
      <c r="D22">
        <v>0.25666076971370722</v>
      </c>
      <c r="E22">
        <v>0.4179220637006445</v>
      </c>
      <c r="F22">
        <v>0.51057929953583703</v>
      </c>
      <c r="G22">
        <v>0.26613711565753917</v>
      </c>
      <c r="H22">
        <v>0.27990562191551938</v>
      </c>
      <c r="I22">
        <f t="shared" si="0"/>
        <v>0.34268469186014894</v>
      </c>
    </row>
    <row r="23" spans="1:9" x14ac:dyDescent="0.3">
      <c r="A23">
        <v>22</v>
      </c>
      <c r="B23">
        <v>0.39870683896938991</v>
      </c>
      <c r="C23">
        <v>0.24013276823622173</v>
      </c>
      <c r="D23">
        <v>0.2397880122614203</v>
      </c>
      <c r="E23">
        <v>0.40029566360052582</v>
      </c>
      <c r="F23">
        <v>0.49123515582614996</v>
      </c>
      <c r="G23">
        <v>0.25492376001578959</v>
      </c>
      <c r="H23">
        <v>0.26890264775050127</v>
      </c>
      <c r="I23">
        <f t="shared" si="0"/>
        <v>0.32771212095142838</v>
      </c>
    </row>
    <row r="24" spans="1:9" x14ac:dyDescent="0.3">
      <c r="A24">
        <v>23</v>
      </c>
      <c r="B24">
        <v>0.38222170764942165</v>
      </c>
      <c r="C24">
        <v>0.22920524514930263</v>
      </c>
      <c r="D24">
        <v>0.22402446189349318</v>
      </c>
      <c r="E24">
        <v>0.38354725924535382</v>
      </c>
      <c r="F24">
        <v>0.47237928747965519</v>
      </c>
      <c r="G24">
        <v>0.24420894369841295</v>
      </c>
      <c r="H24">
        <v>0.25838885947074108</v>
      </c>
      <c r="I24">
        <f t="shared" si="0"/>
        <v>0.31342510922662575</v>
      </c>
    </row>
    <row r="25" spans="1:9" x14ac:dyDescent="0.3">
      <c r="A25">
        <v>24</v>
      </c>
      <c r="B25">
        <v>0.36652228941355536</v>
      </c>
      <c r="C25">
        <v>0.21874286655653746</v>
      </c>
      <c r="D25">
        <v>0.20929719986149536</v>
      </c>
      <c r="E25">
        <v>0.36764751892872788</v>
      </c>
      <c r="F25">
        <v>0.45401169449635304</v>
      </c>
      <c r="G25">
        <v>0.23395021772980576</v>
      </c>
      <c r="H25">
        <v>0.24832260451505922</v>
      </c>
      <c r="I25">
        <f t="shared" si="0"/>
        <v>0.29978491307164773</v>
      </c>
    </row>
    <row r="26" spans="1:9" x14ac:dyDescent="0.3">
      <c r="A26">
        <v>25</v>
      </c>
      <c r="B26">
        <v>0.35156702261250594</v>
      </c>
      <c r="C26">
        <v>0.20870764496406768</v>
      </c>
      <c r="D26">
        <v>0.19553810106098535</v>
      </c>
      <c r="E26">
        <v>0.35256711094424631</v>
      </c>
      <c r="F26">
        <v>0.4361323768762434</v>
      </c>
      <c r="G26">
        <v>0.22411033405148159</v>
      </c>
      <c r="H26">
        <v>0.23866733366141032</v>
      </c>
      <c r="I26">
        <f t="shared" si="0"/>
        <v>0.28675570345299156</v>
      </c>
    </row>
    <row r="27" spans="1:9" x14ac:dyDescent="0.3">
      <c r="A27">
        <v>26</v>
      </c>
      <c r="B27">
        <v>0.33731434559698853</v>
      </c>
      <c r="C27">
        <v>0.19906606443539987</v>
      </c>
      <c r="D27">
        <v>0.1826835188996252</v>
      </c>
      <c r="E27">
        <v>0.33827670358550777</v>
      </c>
      <c r="F27">
        <v>0.41874133461932606</v>
      </c>
      <c r="G27">
        <v>0.21465642912241883</v>
      </c>
      <c r="H27">
        <v>0.2293907999442665</v>
      </c>
      <c r="I27">
        <f t="shared" si="0"/>
        <v>0.274304170886219</v>
      </c>
    </row>
    <row r="28" spans="1:9" x14ac:dyDescent="0.3">
      <c r="A28">
        <v>27</v>
      </c>
      <c r="B28">
        <v>0.32372269671771842</v>
      </c>
      <c r="C28">
        <v>0.18978840520460352</v>
      </c>
      <c r="D28">
        <v>0.1706739908819157</v>
      </c>
      <c r="E28">
        <v>0.32474696514611101</v>
      </c>
      <c r="F28">
        <v>0.40183856772560134</v>
      </c>
      <c r="G28">
        <v>0.20555936167881919</v>
      </c>
      <c r="H28">
        <v>0.22046440883912025</v>
      </c>
      <c r="I28">
        <f t="shared" si="0"/>
        <v>0.26239919945626994</v>
      </c>
    </row>
    <row r="29" spans="1:9" x14ac:dyDescent="0.3">
      <c r="A29">
        <v>28</v>
      </c>
      <c r="B29">
        <v>0.3107505143254099</v>
      </c>
      <c r="C29">
        <v>0.18084819117685105</v>
      </c>
      <c r="D29">
        <v>0.1594539635486516</v>
      </c>
      <c r="E29">
        <v>0.31194856391965464</v>
      </c>
      <c r="F29">
        <v>0.38542407619506908</v>
      </c>
      <c r="G29">
        <v>0.19679317098917673</v>
      </c>
      <c r="H29">
        <v>0.21186268668160316</v>
      </c>
      <c r="I29">
        <f t="shared" si="0"/>
        <v>0.25101159526234518</v>
      </c>
    </row>
    <row r="30" spans="1:9" x14ac:dyDescent="0.3">
      <c r="A30">
        <v>29</v>
      </c>
      <c r="B30">
        <v>0.29835623677077877</v>
      </c>
      <c r="C30">
        <v>0.17222173442438643</v>
      </c>
      <c r="D30">
        <v>0.14897153549872696</v>
      </c>
      <c r="E30">
        <v>0.29985216819973737</v>
      </c>
      <c r="F30">
        <v>0.36949786002772927</v>
      </c>
      <c r="G30">
        <v>0.18833463021673991</v>
      </c>
      <c r="H30">
        <v>0.20356284240962091</v>
      </c>
      <c r="I30">
        <f t="shared" si="0"/>
        <v>0.24011385822110282</v>
      </c>
    </row>
    <row r="31" spans="1:9" x14ac:dyDescent="0.3">
      <c r="A31">
        <v>30</v>
      </c>
      <c r="B31">
        <v>0.28649830240453933</v>
      </c>
      <c r="C31">
        <v>0.16388775693523605</v>
      </c>
      <c r="D31">
        <v>0.13917821730456534</v>
      </c>
      <c r="E31">
        <v>0.28842844627995756</v>
      </c>
      <c r="F31">
        <v>0.35405991922358188</v>
      </c>
      <c r="G31">
        <v>0.18016287553096913</v>
      </c>
      <c r="H31">
        <v>0.19554440363330711</v>
      </c>
      <c r="I31">
        <f t="shared" si="0"/>
        <v>0.22967998875887949</v>
      </c>
    </row>
    <row r="32" spans="1:9" x14ac:dyDescent="0.3">
      <c r="A32">
        <v>31</v>
      </c>
      <c r="B32">
        <v>0.27513514957740715</v>
      </c>
      <c r="C32">
        <v>0.15582707440677046</v>
      </c>
      <c r="D32">
        <v>0.13002870721059556</v>
      </c>
      <c r="E32">
        <v>0.27764806645391404</v>
      </c>
      <c r="F32">
        <v>0.33911025378262705</v>
      </c>
      <c r="G32">
        <v>0.1722590960561324</v>
      </c>
      <c r="H32">
        <v>0.18778891240070586</v>
      </c>
      <c r="I32">
        <f t="shared" si="0"/>
        <v>0.21968532284116465</v>
      </c>
    </row>
    <row r="33" spans="1:9" x14ac:dyDescent="0.3">
      <c r="A33">
        <v>32</v>
      </c>
      <c r="B33">
        <v>0.2642252166400969</v>
      </c>
      <c r="C33">
        <v>0.14802233025833833</v>
      </c>
      <c r="D33">
        <v>0.12148068157720382</v>
      </c>
      <c r="E33">
        <v>0.26748169701520558</v>
      </c>
      <c r="F33">
        <v>0.32464886370486473</v>
      </c>
      <c r="G33">
        <v>0.16460627306144332</v>
      </c>
      <c r="H33">
        <v>0.180279669281143</v>
      </c>
      <c r="I33">
        <f t="shared" si="0"/>
        <v>0.21010639021975655</v>
      </c>
    </row>
    <row r="34" spans="1:9" x14ac:dyDescent="0.3">
      <c r="A34">
        <v>33</v>
      </c>
      <c r="B34">
        <v>0.25372694194332374</v>
      </c>
      <c r="C34">
        <v>0.14045777058608869</v>
      </c>
      <c r="D34">
        <v>0.11349459910080113</v>
      </c>
      <c r="E34">
        <v>0.2579000062574307</v>
      </c>
      <c r="F34">
        <v>0.31067574899029488</v>
      </c>
      <c r="G34">
        <v>0.15718895929644069</v>
      </c>
      <c r="H34">
        <v>0.17300151684064619</v>
      </c>
      <c r="I34">
        <f t="shared" si="0"/>
        <v>0.20092079185928943</v>
      </c>
    </row>
    <row r="35" spans="1:9" x14ac:dyDescent="0.3">
      <c r="A35">
        <v>34</v>
      </c>
      <c r="B35">
        <v>0.24359876383780268</v>
      </c>
      <c r="C35">
        <v>0.13311905272284846</v>
      </c>
      <c r="D35">
        <v>0.10603351790437045</v>
      </c>
      <c r="E35">
        <v>0.24887366247418802</v>
      </c>
      <c r="F35">
        <v>0.29719090963891737</v>
      </c>
      <c r="G35">
        <v>0.14999309127729202</v>
      </c>
      <c r="H35">
        <v>0.16594065545007511</v>
      </c>
      <c r="I35">
        <f t="shared" si="0"/>
        <v>0.1921070933293563</v>
      </c>
    </row>
    <row r="36" spans="1:9" x14ac:dyDescent="0.3">
      <c r="A36">
        <v>35</v>
      </c>
      <c r="B36">
        <v>0.23379912067424863</v>
      </c>
      <c r="C36">
        <v>0.12599308155554956</v>
      </c>
      <c r="D36">
        <v>9.9062924652395079E-2</v>
      </c>
      <c r="E36">
        <v>0.24037333395907634</v>
      </c>
      <c r="F36">
        <v>0.28419434565073248</v>
      </c>
      <c r="G36">
        <v>0.14300582879034021</v>
      </c>
      <c r="H36">
        <v>0.15908448579985107</v>
      </c>
      <c r="I36">
        <f t="shared" si="0"/>
        <v>0.18364473158317046</v>
      </c>
    </row>
    <row r="37" spans="1:9" x14ac:dyDescent="0.3">
      <c r="A37">
        <v>36</v>
      </c>
      <c r="B37">
        <v>0.22428645080337664</v>
      </c>
      <c r="C37">
        <v>0.11906786890640442</v>
      </c>
      <c r="D37">
        <v>9.2550574899690444E-2</v>
      </c>
      <c r="E37">
        <v>0.23236968900569416</v>
      </c>
      <c r="F37">
        <v>0.27168605702573995</v>
      </c>
      <c r="G37">
        <v>0.13621541701045675</v>
      </c>
      <c r="H37">
        <v>0.15242147360520403</v>
      </c>
      <c r="I37">
        <f t="shared" si="0"/>
        <v>0.17551393303665236</v>
      </c>
    </row>
    <row r="38" spans="1:9" x14ac:dyDescent="0.3">
      <c r="A38">
        <v>37</v>
      </c>
      <c r="B38">
        <v>0.21501919257590216</v>
      </c>
      <c r="C38">
        <v>0.11233241218471821</v>
      </c>
      <c r="D38">
        <v>8.6466343935628201E-2</v>
      </c>
      <c r="E38">
        <v>0.22483339590764057</v>
      </c>
      <c r="F38">
        <v>0.25966604376393998</v>
      </c>
      <c r="G38">
        <v>0.12961106751492485</v>
      </c>
      <c r="H38">
        <v>0.1459410328524349</v>
      </c>
      <c r="I38">
        <f t="shared" si="0"/>
        <v>0.16769564124788411</v>
      </c>
    </row>
    <row r="39" spans="1:9" x14ac:dyDescent="0.3">
      <c r="A39">
        <v>38</v>
      </c>
      <c r="B39">
        <v>0.20595578434253933</v>
      </c>
      <c r="C39">
        <v>0.10577658922463633</v>
      </c>
      <c r="D39">
        <v>8.0782087433790215E-2</v>
      </c>
      <c r="E39">
        <v>0.21773512295851347</v>
      </c>
      <c r="F39">
        <v>0.24813430586533258</v>
      </c>
      <c r="G39">
        <v>0.12318285516819416</v>
      </c>
      <c r="H39">
        <v>0.13963342461828709</v>
      </c>
      <c r="I39">
        <f t="shared" si="0"/>
        <v>0.16017145280161332</v>
      </c>
    </row>
    <row r="40" spans="1:9" x14ac:dyDescent="0.3">
      <c r="A40">
        <v>39</v>
      </c>
      <c r="B40">
        <v>0.19705466445400355</v>
      </c>
      <c r="C40">
        <v>9.9391066785266713E-2</v>
      </c>
      <c r="D40">
        <v>7.5471511262448721E-2</v>
      </c>
      <c r="E40">
        <v>0.21104553845191185</v>
      </c>
      <c r="F40">
        <v>0.23709084332991731</v>
      </c>
      <c r="G40">
        <v>0.11692162840306995</v>
      </c>
      <c r="H40">
        <v>0.13348966903441145</v>
      </c>
      <c r="I40">
        <f t="shared" si="0"/>
        <v>0.15292356024586137</v>
      </c>
    </row>
    <row r="41" spans="1:9" x14ac:dyDescent="0.3">
      <c r="A41">
        <v>40</v>
      </c>
      <c r="B41">
        <v>0.1882742712610101</v>
      </c>
      <c r="C41">
        <v>9.3167220637036835E-2</v>
      </c>
      <c r="D41">
        <v>7.0510049853643356E-2</v>
      </c>
      <c r="E41">
        <v>0.2047353106814343</v>
      </c>
      <c r="F41">
        <v>0.22653565615769486</v>
      </c>
      <c r="G41">
        <v>0.11081893086260682</v>
      </c>
      <c r="H41">
        <v>0.12750146839939089</v>
      </c>
      <c r="I41">
        <f t="shared" si="0"/>
        <v>0.14593470112183102</v>
      </c>
    </row>
    <row r="42" spans="1:9" x14ac:dyDescent="0.3">
      <c r="A42">
        <v>41</v>
      </c>
      <c r="B42">
        <v>0.17957304311427386</v>
      </c>
      <c r="C42">
        <v>8.7097065517143316E-2</v>
      </c>
      <c r="D42">
        <v>6.5874752568217759E-2</v>
      </c>
      <c r="E42">
        <v>0.19877510794067951</v>
      </c>
      <c r="F42">
        <v>0.21646874434866484</v>
      </c>
      <c r="G42">
        <v>0.10486693271899269</v>
      </c>
      <c r="H42">
        <v>0.12166113978619776</v>
      </c>
      <c r="I42">
        <f t="shared" si="0"/>
        <v>0.1391881122848814</v>
      </c>
    </row>
    <row r="43" spans="1:9" x14ac:dyDescent="0.3">
      <c r="A43">
        <v>42</v>
      </c>
      <c r="B43">
        <v>0.17090941836450946</v>
      </c>
      <c r="C43">
        <v>8.1173193526717799E-2</v>
      </c>
      <c r="D43">
        <v>6.1544177531164888E-2</v>
      </c>
      <c r="E43">
        <v>0.19313559852324613</v>
      </c>
      <c r="F43">
        <v>0.20689010790282705</v>
      </c>
      <c r="G43">
        <v>9.905837026982775E-2</v>
      </c>
      <c r="H43">
        <v>0.11596155577174799</v>
      </c>
      <c r="I43">
        <f t="shared" si="0"/>
        <v>0.13266748884143445</v>
      </c>
    </row>
    <row r="44" spans="1:9" x14ac:dyDescent="0.3">
      <c r="A44">
        <v>43</v>
      </c>
      <c r="B44">
        <v>0.16224183536243234</v>
      </c>
      <c r="C44">
        <v>7.5388719777519514E-2</v>
      </c>
      <c r="D44">
        <v>5.7498292446186212E-2</v>
      </c>
      <c r="E44">
        <v>0.18778745072273303</v>
      </c>
      <c r="F44">
        <v>0.197799746820182</v>
      </c>
      <c r="G44">
        <v>9.3386492642816357E-2</v>
      </c>
      <c r="H44">
        <v>0.11039609214150373</v>
      </c>
      <c r="I44">
        <f t="shared" si="0"/>
        <v>0.12635694713048187</v>
      </c>
    </row>
    <row r="45" spans="1:9" x14ac:dyDescent="0.3">
      <c r="A45">
        <v>44</v>
      </c>
      <c r="B45">
        <v>0.1535287324587577</v>
      </c>
      <c r="C45">
        <v>6.9737234287889471E-2</v>
      </c>
      <c r="D45">
        <v>5.3718381930655076E-2</v>
      </c>
      <c r="E45">
        <v>0.1827013328327392</v>
      </c>
      <c r="F45">
        <v>0.18919766110072947</v>
      </c>
      <c r="G45">
        <v>8.7845014628078283E-2</v>
      </c>
      <c r="H45">
        <v>0.10495858160672998</v>
      </c>
      <c r="I45">
        <f t="shared" si="0"/>
        <v>0.12024099126365417</v>
      </c>
    </row>
    <row r="46" spans="1:9" x14ac:dyDescent="0.3">
      <c r="A46">
        <v>45</v>
      </c>
      <c r="B46">
        <v>0.14472854800419988</v>
      </c>
      <c r="C46">
        <v>6.4212759285102908E-2</v>
      </c>
      <c r="D46">
        <v>5.0186960942335428E-2</v>
      </c>
      <c r="E46">
        <v>0.17784791314686216</v>
      </c>
      <c r="F46">
        <v>0.18108385074446923</v>
      </c>
      <c r="G46">
        <v>8.2428074811620247E-2</v>
      </c>
      <c r="H46">
        <v>9.9643272723452053E-2</v>
      </c>
      <c r="I46">
        <f t="shared" si="0"/>
        <v>0.11430448280829171</v>
      </c>
    </row>
    <row r="47" spans="1:9" x14ac:dyDescent="0.3">
      <c r="A47">
        <v>46</v>
      </c>
      <c r="B47">
        <v>0.1357997203494743</v>
      </c>
      <c r="C47">
        <v>5.8809711200970262E-2</v>
      </c>
      <c r="D47">
        <v>4.6887693897387415E-2</v>
      </c>
      <c r="E47">
        <v>0.17319785995870107</v>
      </c>
      <c r="F47">
        <v>0.17345831575140153</v>
      </c>
      <c r="G47">
        <v>7.7130198310701545E-2</v>
      </c>
      <c r="H47">
        <v>9.4444793326969687E-2</v>
      </c>
      <c r="I47">
        <f t="shared" si="0"/>
        <v>0.1085326132565151</v>
      </c>
    </row>
    <row r="48" spans="1:9" x14ac:dyDescent="0.3">
      <c r="A48">
        <v>47</v>
      </c>
      <c r="B48">
        <v>0.12670068784529573</v>
      </c>
      <c r="C48">
        <v>5.3522866754934888E-2</v>
      </c>
      <c r="D48">
        <v>4.3805319105516598E-2</v>
      </c>
      <c r="E48">
        <v>0.16872184156185474</v>
      </c>
      <c r="F48">
        <v>0.16632105612152637</v>
      </c>
      <c r="G48">
        <v>7.1946263517132236E-2</v>
      </c>
      <c r="H48">
        <v>8.9358117899106165E-2</v>
      </c>
      <c r="I48">
        <f t="shared" si="0"/>
        <v>0.10291087897219527</v>
      </c>
    </row>
    <row r="49" spans="1:9" x14ac:dyDescent="0.3">
      <c r="A49">
        <v>48</v>
      </c>
      <c r="B49">
        <v>0.11738988884237936</v>
      </c>
      <c r="C49">
        <v>4.8347332608205187E-2</v>
      </c>
      <c r="D49">
        <v>4.0925578172720883E-2</v>
      </c>
      <c r="E49">
        <v>0.16439052624992184</v>
      </c>
      <c r="F49">
        <v>0.15967207185484364</v>
      </c>
      <c r="G49">
        <v>6.687147234209434E-2</v>
      </c>
      <c r="H49">
        <v>8.4378538371287809E-2</v>
      </c>
      <c r="I49">
        <f t="shared" si="0"/>
        <v>9.7425058348779014E-2</v>
      </c>
    </row>
    <row r="50" spans="1:9" x14ac:dyDescent="0.3">
      <c r="A50">
        <v>49</v>
      </c>
      <c r="B50">
        <v>0.10782576169144034</v>
      </c>
      <c r="C50">
        <v>4.3278518147031292E-2</v>
      </c>
      <c r="D50">
        <v>3.8235150045067487E-2</v>
      </c>
      <c r="E50">
        <v>0.16017458231650072</v>
      </c>
      <c r="F50">
        <v>0.15351136295135331</v>
      </c>
      <c r="G50">
        <v>6.1901323529198853E-2</v>
      </c>
      <c r="H50">
        <v>7.9501637938291944E-2</v>
      </c>
      <c r="I50">
        <f t="shared" si="0"/>
        <v>9.2061190945554844E-2</v>
      </c>
    </row>
    <row r="51" spans="1:9" x14ac:dyDescent="0.3">
      <c r="A51">
        <v>50</v>
      </c>
      <c r="B51">
        <v>9.7966744743193598E-2</v>
      </c>
      <c r="C51">
        <v>3.8312111015735319E-2</v>
      </c>
      <c r="D51">
        <v>3.5721589388400567E-2</v>
      </c>
      <c r="E51">
        <v>0.15604467805519062</v>
      </c>
      <c r="F51">
        <v>0.1478389294110557</v>
      </c>
      <c r="G51">
        <v>5.7031588663770193E-2</v>
      </c>
      <c r="H51">
        <v>7.4723267517638914E-2</v>
      </c>
      <c r="I51">
        <f t="shared" si="0"/>
        <v>8.6805558399283569E-2</v>
      </c>
    </row>
    <row r="52" spans="1:9" x14ac:dyDescent="0.3">
      <c r="A52">
        <v>51</v>
      </c>
      <c r="B52">
        <v>8.7771276348353577E-2</v>
      </c>
      <c r="C52">
        <v>3.3444055072715438E-2</v>
      </c>
      <c r="D52">
        <v>3.3373269018937876E-2</v>
      </c>
      <c r="E52">
        <v>0.15197148175958941</v>
      </c>
      <c r="F52">
        <v>0.14265477123395018</v>
      </c>
      <c r="G52">
        <v>5.2258290557943149E-2</v>
      </c>
      <c r="H52">
        <v>7.0039524540220055E-2</v>
      </c>
      <c r="I52">
        <f t="shared" si="0"/>
        <v>8.1644666933101392E-2</v>
      </c>
    </row>
    <row r="53" spans="1:9" x14ac:dyDescent="0.3">
      <c r="A53">
        <v>52</v>
      </c>
      <c r="B53">
        <v>7.7197794857636448E-2</v>
      </c>
      <c r="C53">
        <v>2.867053048706748E-2</v>
      </c>
      <c r="D53">
        <v>3.1179326118452644E-2</v>
      </c>
      <c r="E53">
        <v>0.14792566172329624</v>
      </c>
      <c r="F53">
        <v>0.13795888842003737</v>
      </c>
      <c r="G53">
        <v>4.7577683734707533E-2</v>
      </c>
      <c r="H53">
        <v>6.5446733800495108E-2</v>
      </c>
      <c r="I53">
        <f t="shared" si="0"/>
        <v>7.6565231305956119E-2</v>
      </c>
    </row>
    <row r="54" spans="1:9" x14ac:dyDescent="0.3">
      <c r="A54">
        <v>53</v>
      </c>
      <c r="B54">
        <v>6.6204738621756409E-2</v>
      </c>
      <c r="C54">
        <v>2.3987935731129218E-2</v>
      </c>
      <c r="D54">
        <v>2.9129611985243966E-2</v>
      </c>
      <c r="E54">
        <v>0.1438778862399101</v>
      </c>
      <c r="F54">
        <v>0.1337512809693171</v>
      </c>
      <c r="G54">
        <v>4.2986236770971541E-2</v>
      </c>
      <c r="H54">
        <v>6.0941430130829678E-2</v>
      </c>
      <c r="I54">
        <f t="shared" si="0"/>
        <v>7.1554160064165415E-2</v>
      </c>
    </row>
    <row r="55" spans="1:9" x14ac:dyDescent="0.3">
      <c r="A55">
        <v>54</v>
      </c>
      <c r="B55">
        <v>5.4750545991428493E-2</v>
      </c>
      <c r="C55">
        <v>1.9392871256271146E-2</v>
      </c>
      <c r="D55">
        <v>2.72146450884545E-2</v>
      </c>
      <c r="E55">
        <v>0.13979882360302873</v>
      </c>
      <c r="F55">
        <v>0.13003194888178926</v>
      </c>
      <c r="G55">
        <v>3.8480616291107779E-2</v>
      </c>
      <c r="H55">
        <v>5.6520342695348849E-2</v>
      </c>
      <c r="I55">
        <f t="shared" si="0"/>
        <v>6.6598541972489822E-2</v>
      </c>
    </row>
    <row r="56" spans="1:9" x14ac:dyDescent="0.3">
      <c r="A56">
        <v>55</v>
      </c>
      <c r="B56">
        <v>4.2793655317367729E-2</v>
      </c>
      <c r="C56">
        <v>1.488212466658796E-2</v>
      </c>
      <c r="D56">
        <v>2.5425567208575292E-2</v>
      </c>
      <c r="E56">
        <v>0.13565914210625116</v>
      </c>
      <c r="F56">
        <v>0.12680089215745369</v>
      </c>
      <c r="G56">
        <v>3.405767242924166E-2</v>
      </c>
      <c r="H56">
        <v>5.2180380724977875E-2</v>
      </c>
      <c r="I56">
        <f t="shared" si="0"/>
        <v>6.168563351577934E-2</v>
      </c>
    </row>
    <row r="57" spans="1:9" x14ac:dyDescent="0.3">
      <c r="A57">
        <v>56</v>
      </c>
      <c r="B57">
        <v>3.0292504950289154E-2</v>
      </c>
      <c r="C57">
        <v>1.0452657228518568E-2</v>
      </c>
      <c r="D57">
        <v>2.375410246125282E-2</v>
      </c>
      <c r="E57">
        <v>0.13142951004317646</v>
      </c>
      <c r="F57">
        <v>0.12405811079631093</v>
      </c>
      <c r="G57">
        <v>2.9714425601465328E-2</v>
      </c>
      <c r="H57">
        <v>4.7918620537831649E-2</v>
      </c>
      <c r="I57">
        <f t="shared" si="0"/>
        <v>5.6802847374120689E-2</v>
      </c>
    </row>
    <row r="58" spans="1:9" x14ac:dyDescent="0.3">
      <c r="A58">
        <v>57</v>
      </c>
      <c r="B58">
        <v>1.7205533240908087E-2</v>
      </c>
      <c r="C58">
        <v>6.1015915745030519E-3</v>
      </c>
      <c r="D58">
        <v>2.2192519014851711E-2</v>
      </c>
      <c r="E58">
        <v>0.12708059570740232</v>
      </c>
      <c r="F58">
        <v>0.12180360479836046</v>
      </c>
      <c r="G58">
        <v>2.5448054448845178E-2</v>
      </c>
      <c r="H58">
        <v>4.3732293708431798E-2</v>
      </c>
      <c r="I58">
        <f t="shared" si="0"/>
        <v>5.1937741784757512E-2</v>
      </c>
    </row>
    <row r="59" spans="1:9" x14ac:dyDescent="0.3">
      <c r="A59">
        <v>58</v>
      </c>
      <c r="B59">
        <v>3.491178539939562E-3</v>
      </c>
      <c r="C59">
        <v>1.8262004760541718E-3</v>
      </c>
      <c r="D59">
        <v>2.0733593324686675E-2</v>
      </c>
      <c r="E59">
        <v>0.12258306739252887</v>
      </c>
      <c r="F59">
        <v>0.12003737416360238</v>
      </c>
      <c r="G59">
        <v>2.1255884829028605E-2</v>
      </c>
      <c r="H59">
        <v>3.9618776265849517E-2</v>
      </c>
      <c r="I59">
        <f t="shared" si="0"/>
        <v>4.7078010713098549E-2</v>
      </c>
    </row>
    <row r="60" spans="1:9" x14ac:dyDescent="0.3">
      <c r="A60">
        <v>59</v>
      </c>
      <c r="B60">
        <v>0</v>
      </c>
      <c r="C60">
        <v>0</v>
      </c>
      <c r="D60">
        <v>1.9370576718479127E-2</v>
      </c>
      <c r="E60">
        <v>0.11790759339215329</v>
      </c>
      <c r="F60">
        <v>0.11875941889203673</v>
      </c>
      <c r="G60">
        <v>1.7135379748883156E-2</v>
      </c>
      <c r="H60">
        <v>3.5575578815225072E-2</v>
      </c>
      <c r="I60">
        <f t="shared" si="0"/>
        <v>4.4106935366682476E-2</v>
      </c>
    </row>
    <row r="61" spans="1:9" x14ac:dyDescent="0.3">
      <c r="A61">
        <v>60</v>
      </c>
      <c r="B61">
        <v>0</v>
      </c>
      <c r="C61">
        <v>0</v>
      </c>
      <c r="D61">
        <v>1.8097164178470064E-2</v>
      </c>
      <c r="E61">
        <v>0.11302484199987514</v>
      </c>
      <c r="F61">
        <v>0.1179697389836639</v>
      </c>
      <c r="G61">
        <v>1.308413014325795E-2</v>
      </c>
      <c r="H61">
        <v>3.1600337489535835E-2</v>
      </c>
      <c r="I61">
        <f t="shared" si="0"/>
        <v>4.1968030399257554E-2</v>
      </c>
    </row>
    <row r="62" spans="1:9" x14ac:dyDescent="0.3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0"/>
        <v>0</v>
      </c>
    </row>
  </sheetData>
  <conditionalFormatting sqref="L6: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zoomScale="67" workbookViewId="0">
      <selection activeCell="E12" sqref="E12"/>
    </sheetView>
  </sheetViews>
  <sheetFormatPr defaultRowHeight="14.4" x14ac:dyDescent="0.3"/>
  <cols>
    <col min="1" max="1" width="14.77734375" customWidth="1"/>
    <col min="2" max="2" width="36.6640625" customWidth="1"/>
    <col min="3" max="4" width="24.5546875" customWidth="1"/>
    <col min="5" max="6" width="29.77734375" customWidth="1"/>
    <col min="7" max="8" width="27.5546875" customWidth="1"/>
    <col min="9" max="10" width="34.44140625" customWidth="1"/>
    <col min="11" max="12" width="40.88671875" customWidth="1"/>
    <col min="13" max="13" width="35.33203125" customWidth="1"/>
    <col min="14" max="14" width="33.5546875" customWidth="1"/>
    <col min="15" max="15" width="12.88671875" customWidth="1"/>
  </cols>
  <sheetData>
    <row r="1" spans="1:15" x14ac:dyDescent="0.3">
      <c r="A1" s="1" t="s">
        <v>0</v>
      </c>
      <c r="B1" s="1" t="s">
        <v>1</v>
      </c>
      <c r="C1" s="1" t="s">
        <v>8</v>
      </c>
      <c r="D1" s="1" t="s">
        <v>2</v>
      </c>
      <c r="E1" s="1" t="s">
        <v>9</v>
      </c>
      <c r="F1" s="1" t="s">
        <v>3</v>
      </c>
      <c r="G1" s="1" t="s">
        <v>10</v>
      </c>
      <c r="H1" s="1" t="s">
        <v>4</v>
      </c>
      <c r="I1" s="1" t="s">
        <v>11</v>
      </c>
      <c r="J1" s="1" t="s">
        <v>5</v>
      </c>
      <c r="K1" s="1" t="s">
        <v>12</v>
      </c>
      <c r="L1" s="1" t="s">
        <v>6</v>
      </c>
      <c r="M1" s="1" t="s">
        <v>13</v>
      </c>
      <c r="N1" s="1" t="s">
        <v>7</v>
      </c>
      <c r="O1" t="s">
        <v>33</v>
      </c>
    </row>
    <row r="2" spans="1:15" x14ac:dyDescent="0.3">
      <c r="A2">
        <v>1</v>
      </c>
      <c r="B2">
        <v>43</v>
      </c>
      <c r="C2">
        <v>7048.5000000000009</v>
      </c>
      <c r="D2">
        <f>C2/C2*100</f>
        <v>100</v>
      </c>
      <c r="E2">
        <v>2378.9</v>
      </c>
      <c r="F2">
        <f t="shared" ref="F2:F33" si="0">E2/2378.9*100</f>
        <v>100</v>
      </c>
      <c r="G2">
        <v>925.60000000000025</v>
      </c>
      <c r="H2">
        <f t="shared" ref="H2:H33" si="1">G2/925.6*100</f>
        <v>100.00000000000003</v>
      </c>
      <c r="I2">
        <v>27241.407748747031</v>
      </c>
      <c r="J2">
        <f t="shared" ref="J2:J33" si="2">I2/27241.40775*100</f>
        <v>99.999999995400501</v>
      </c>
      <c r="K2">
        <v>23468.56690090114</v>
      </c>
      <c r="L2">
        <f t="shared" ref="L2:L33" si="3">K2/23468.5669*100</f>
        <v>100.00000000383977</v>
      </c>
      <c r="M2">
        <v>858040.7899999998</v>
      </c>
      <c r="N2">
        <f t="shared" ref="N2:N33" si="4">M2/858040.79*100</f>
        <v>99.999999999999972</v>
      </c>
      <c r="O2">
        <v>6975366.666666667</v>
      </c>
    </row>
    <row r="3" spans="1:15" x14ac:dyDescent="0.3">
      <c r="A3">
        <v>2</v>
      </c>
      <c r="B3">
        <v>42</v>
      </c>
      <c r="C3">
        <v>5462.2000000000007</v>
      </c>
      <c r="D3">
        <f>C3/C2*100</f>
        <v>77.494502376392134</v>
      </c>
      <c r="E3">
        <v>1608.3</v>
      </c>
      <c r="F3">
        <f t="shared" si="0"/>
        <v>67.606877128084406</v>
      </c>
      <c r="G3">
        <v>472.4</v>
      </c>
      <c r="H3">
        <f t="shared" si="1"/>
        <v>51.037165082108906</v>
      </c>
      <c r="I3">
        <v>22365.085067947392</v>
      </c>
      <c r="J3">
        <f t="shared" si="2"/>
        <v>82.099593652414654</v>
      </c>
      <c r="K3">
        <v>19272.69472429599</v>
      </c>
      <c r="L3">
        <f t="shared" si="3"/>
        <v>82.121310629734239</v>
      </c>
      <c r="M3">
        <v>631872.77000000014</v>
      </c>
      <c r="N3">
        <f t="shared" si="4"/>
        <v>73.6413440204865</v>
      </c>
      <c r="O3">
        <v>6241066.666666667</v>
      </c>
    </row>
    <row r="4" spans="1:15" x14ac:dyDescent="0.3">
      <c r="A4">
        <v>3</v>
      </c>
      <c r="B4">
        <v>43</v>
      </c>
      <c r="C4">
        <v>5676.8999999999978</v>
      </c>
      <c r="D4">
        <f>C4/C2*100</f>
        <v>80.540540540540491</v>
      </c>
      <c r="E4">
        <v>1817.6</v>
      </c>
      <c r="F4">
        <f t="shared" si="0"/>
        <v>76.405061162722262</v>
      </c>
      <c r="G4">
        <v>597.09999999999991</v>
      </c>
      <c r="H4">
        <f t="shared" si="1"/>
        <v>64.509507346585977</v>
      </c>
      <c r="I4">
        <v>23063.6930604054</v>
      </c>
      <c r="J4">
        <f t="shared" si="2"/>
        <v>84.664101327162143</v>
      </c>
      <c r="K4">
        <v>19217.785337907801</v>
      </c>
      <c r="L4">
        <f t="shared" si="3"/>
        <v>81.887340713197958</v>
      </c>
      <c r="M4">
        <v>657403.16999999993</v>
      </c>
      <c r="N4">
        <f t="shared" si="4"/>
        <v>76.616773661774275</v>
      </c>
      <c r="O4">
        <v>5604500</v>
      </c>
    </row>
    <row r="5" spans="1:15" x14ac:dyDescent="0.3">
      <c r="A5">
        <v>4</v>
      </c>
      <c r="B5">
        <v>43</v>
      </c>
      <c r="C5">
        <v>5527.8</v>
      </c>
      <c r="D5">
        <f>C5/C2*100</f>
        <v>78.425196850393704</v>
      </c>
      <c r="E5">
        <v>1652.3</v>
      </c>
      <c r="F5">
        <f t="shared" si="0"/>
        <v>69.456471478414386</v>
      </c>
      <c r="G5">
        <v>503.9</v>
      </c>
      <c r="H5">
        <f t="shared" si="1"/>
        <v>54.440363007778735</v>
      </c>
      <c r="I5">
        <v>22550.00629896568</v>
      </c>
      <c r="J5">
        <f t="shared" si="2"/>
        <v>82.778417715823366</v>
      </c>
      <c r="K5">
        <v>18926.374256383489</v>
      </c>
      <c r="L5">
        <f t="shared" si="3"/>
        <v>80.645632675523487</v>
      </c>
      <c r="M5">
        <v>629978.41999999981</v>
      </c>
      <c r="N5">
        <f t="shared" si="4"/>
        <v>73.420567803076096</v>
      </c>
      <c r="O5">
        <v>5053066.666666667</v>
      </c>
    </row>
    <row r="6" spans="1:15" x14ac:dyDescent="0.3">
      <c r="A6">
        <v>5</v>
      </c>
      <c r="B6">
        <v>43</v>
      </c>
      <c r="C6">
        <v>5655.0999999999995</v>
      </c>
      <c r="D6">
        <f>C6/C2*100</f>
        <v>80.231254876924154</v>
      </c>
      <c r="E6">
        <v>1679.3</v>
      </c>
      <c r="F6">
        <f t="shared" si="0"/>
        <v>70.591449829753245</v>
      </c>
      <c r="G6">
        <v>595.59999999999991</v>
      </c>
      <c r="H6">
        <f t="shared" si="1"/>
        <v>64.347450302506473</v>
      </c>
      <c r="I6">
        <v>22990.342829709349</v>
      </c>
      <c r="J6">
        <f t="shared" si="2"/>
        <v>84.394841267736425</v>
      </c>
      <c r="K6">
        <v>20190.351900938142</v>
      </c>
      <c r="L6">
        <f t="shared" si="3"/>
        <v>86.031464924848649</v>
      </c>
      <c r="M6">
        <v>640005.75</v>
      </c>
      <c r="N6">
        <f t="shared" si="4"/>
        <v>74.589198725622353</v>
      </c>
      <c r="O6">
        <v>4575800</v>
      </c>
    </row>
    <row r="7" spans="1:15" x14ac:dyDescent="0.3">
      <c r="A7">
        <v>6</v>
      </c>
      <c r="B7">
        <v>43</v>
      </c>
      <c r="C7">
        <v>3294.8000000000011</v>
      </c>
      <c r="D7">
        <f>C7/C2*100</f>
        <v>46.744697453358881</v>
      </c>
      <c r="E7">
        <v>762.49999999999989</v>
      </c>
      <c r="F7">
        <f t="shared" si="0"/>
        <v>32.052629366513926</v>
      </c>
      <c r="G7">
        <v>196.7</v>
      </c>
      <c r="H7">
        <f t="shared" si="1"/>
        <v>21.251080380293864</v>
      </c>
      <c r="I7">
        <v>14217.189836911281</v>
      </c>
      <c r="J7">
        <f t="shared" si="2"/>
        <v>52.189629726133667</v>
      </c>
      <c r="K7">
        <v>12743.3304267068</v>
      </c>
      <c r="L7">
        <f t="shared" si="3"/>
        <v>54.299567932743265</v>
      </c>
      <c r="M7">
        <v>337285.55999999988</v>
      </c>
      <c r="N7">
        <f t="shared" si="4"/>
        <v>39.308802557043919</v>
      </c>
      <c r="O7">
        <v>4156066.6666666665</v>
      </c>
    </row>
    <row r="8" spans="1:15" x14ac:dyDescent="0.3">
      <c r="A8">
        <v>7</v>
      </c>
      <c r="B8">
        <v>43</v>
      </c>
      <c r="C8">
        <v>4492.2999999999993</v>
      </c>
      <c r="D8">
        <f>C8/C2*100</f>
        <v>63.734127828615996</v>
      </c>
      <c r="E8">
        <v>1096.5</v>
      </c>
      <c r="F8">
        <f t="shared" si="0"/>
        <v>46.092731934927905</v>
      </c>
      <c r="G8">
        <v>275.69999999999987</v>
      </c>
      <c r="H8">
        <f t="shared" si="1"/>
        <v>29.786084701815025</v>
      </c>
      <c r="I8">
        <v>19350.6257634065</v>
      </c>
      <c r="J8">
        <f t="shared" si="2"/>
        <v>71.033868517336458</v>
      </c>
      <c r="K8">
        <v>16587.758818799619</v>
      </c>
      <c r="L8">
        <f t="shared" si="3"/>
        <v>70.680748805329131</v>
      </c>
      <c r="M8">
        <v>486373.26000000013</v>
      </c>
      <c r="N8">
        <f t="shared" si="4"/>
        <v>56.68416532971586</v>
      </c>
      <c r="O8">
        <v>3793933.3333333335</v>
      </c>
    </row>
    <row r="9" spans="1:15" x14ac:dyDescent="0.3">
      <c r="A9">
        <v>8</v>
      </c>
      <c r="B9">
        <v>43</v>
      </c>
      <c r="C9">
        <v>4252.8999999999996</v>
      </c>
      <c r="D9">
        <f>C9/C2*100</f>
        <v>60.337660495140796</v>
      </c>
      <c r="E9">
        <v>968.3</v>
      </c>
      <c r="F9">
        <f t="shared" si="0"/>
        <v>40.703686577830084</v>
      </c>
      <c r="G9">
        <v>221.7</v>
      </c>
      <c r="H9">
        <f t="shared" si="1"/>
        <v>23.952031114952462</v>
      </c>
      <c r="I9">
        <v>17866.916586409021</v>
      </c>
      <c r="J9">
        <f t="shared" si="2"/>
        <v>65.587346844837796</v>
      </c>
      <c r="K9">
        <v>15966.068626476481</v>
      </c>
      <c r="L9">
        <f t="shared" si="3"/>
        <v>68.031715334422401</v>
      </c>
      <c r="M9">
        <v>432525.64999999991</v>
      </c>
      <c r="N9">
        <f t="shared" si="4"/>
        <v>50.408518457496633</v>
      </c>
      <c r="O9">
        <v>3475733.3333333335</v>
      </c>
    </row>
    <row r="10" spans="1:15" x14ac:dyDescent="0.3">
      <c r="A10">
        <v>9</v>
      </c>
      <c r="B10">
        <v>43</v>
      </c>
      <c r="C10">
        <v>4900.2</v>
      </c>
      <c r="D10">
        <f>C10/C2*100</f>
        <v>69.521174718025108</v>
      </c>
      <c r="E10">
        <v>1468.9</v>
      </c>
      <c r="F10">
        <f t="shared" si="0"/>
        <v>61.747025936357133</v>
      </c>
      <c r="G10">
        <v>434.49999999999989</v>
      </c>
      <c r="H10">
        <f t="shared" si="1"/>
        <v>46.942523768366449</v>
      </c>
      <c r="I10">
        <v>20026.41773888209</v>
      </c>
      <c r="J10">
        <f t="shared" si="2"/>
        <v>73.514621280473619</v>
      </c>
      <c r="K10">
        <v>18054.14945822451</v>
      </c>
      <c r="L10">
        <f t="shared" si="3"/>
        <v>76.929066590020497</v>
      </c>
      <c r="M10">
        <v>532853.69000000018</v>
      </c>
      <c r="N10">
        <f t="shared" si="4"/>
        <v>62.101207333045338</v>
      </c>
      <c r="O10">
        <v>3194966.6666666665</v>
      </c>
    </row>
    <row r="11" spans="1:15" x14ac:dyDescent="0.3">
      <c r="A11">
        <v>10</v>
      </c>
      <c r="B11">
        <v>43</v>
      </c>
      <c r="C11">
        <v>4623.5</v>
      </c>
      <c r="D11">
        <f>C11/C2*100</f>
        <v>65.595516776619135</v>
      </c>
      <c r="E11">
        <v>1214</v>
      </c>
      <c r="F11">
        <f t="shared" si="0"/>
        <v>51.031989575013661</v>
      </c>
      <c r="G11">
        <v>346.7000000000001</v>
      </c>
      <c r="H11">
        <f t="shared" si="1"/>
        <v>37.456784788245471</v>
      </c>
      <c r="I11">
        <v>18554.5308017883</v>
      </c>
      <c r="J11">
        <f t="shared" si="2"/>
        <v>68.111497658516939</v>
      </c>
      <c r="K11">
        <v>16791.604848556071</v>
      </c>
      <c r="L11">
        <f t="shared" si="3"/>
        <v>71.549340528995273</v>
      </c>
      <c r="M11">
        <v>472771.85</v>
      </c>
      <c r="N11">
        <f t="shared" si="4"/>
        <v>55.098994769234686</v>
      </c>
      <c r="O11">
        <v>3035100</v>
      </c>
    </row>
    <row r="12" spans="1:15" x14ac:dyDescent="0.3">
      <c r="A12">
        <v>11</v>
      </c>
      <c r="B12">
        <v>43</v>
      </c>
      <c r="C12">
        <v>3923.7000000000012</v>
      </c>
      <c r="D12">
        <f>C12/C2*100</f>
        <v>55.667163226218349</v>
      </c>
      <c r="E12">
        <v>959.00000000000011</v>
      </c>
      <c r="F12">
        <f t="shared" si="0"/>
        <v>40.312749590146709</v>
      </c>
      <c r="G12">
        <v>233.9</v>
      </c>
      <c r="H12">
        <f t="shared" si="1"/>
        <v>25.27009507346586</v>
      </c>
      <c r="I12">
        <v>15302.9119499262</v>
      </c>
      <c r="J12">
        <f t="shared" si="2"/>
        <v>56.175187752278333</v>
      </c>
      <c r="K12">
        <v>14904.43314964757</v>
      </c>
      <c r="L12">
        <f t="shared" si="3"/>
        <v>63.50806682468356</v>
      </c>
      <c r="M12">
        <v>352269.98</v>
      </c>
      <c r="N12">
        <f t="shared" si="4"/>
        <v>41.055155431480124</v>
      </c>
      <c r="O12">
        <v>2883433.3333333335</v>
      </c>
    </row>
    <row r="13" spans="1:15" x14ac:dyDescent="0.3">
      <c r="A13">
        <v>12</v>
      </c>
      <c r="B13">
        <v>43</v>
      </c>
      <c r="C13">
        <v>3001.2</v>
      </c>
      <c r="D13">
        <f>C13/C2*100</f>
        <v>42.579272185571391</v>
      </c>
      <c r="E13">
        <v>591.29999999999984</v>
      </c>
      <c r="F13">
        <f t="shared" si="0"/>
        <v>24.856025894320897</v>
      </c>
      <c r="G13">
        <v>104.3</v>
      </c>
      <c r="H13">
        <f t="shared" si="1"/>
        <v>11.268366464995678</v>
      </c>
      <c r="I13">
        <v>12499.421504642971</v>
      </c>
      <c r="J13">
        <f t="shared" si="2"/>
        <v>45.883904456600526</v>
      </c>
      <c r="K13">
        <v>12298.03952008214</v>
      </c>
      <c r="L13">
        <f t="shared" si="3"/>
        <v>52.402175098651384</v>
      </c>
      <c r="M13">
        <v>266639.17</v>
      </c>
      <c r="N13">
        <f t="shared" si="4"/>
        <v>31.075348993606699</v>
      </c>
      <c r="O13">
        <v>2739366.6666666665</v>
      </c>
    </row>
    <row r="14" spans="1:15" x14ac:dyDescent="0.3">
      <c r="A14">
        <v>13</v>
      </c>
      <c r="B14">
        <v>43</v>
      </c>
      <c r="C14">
        <v>4066</v>
      </c>
      <c r="D14">
        <f>C14/C2*100</f>
        <v>57.686032489182097</v>
      </c>
      <c r="E14">
        <v>1080.200000000001</v>
      </c>
      <c r="F14">
        <f t="shared" si="0"/>
        <v>45.407541300601153</v>
      </c>
      <c r="G14">
        <v>274.89999999999998</v>
      </c>
      <c r="H14">
        <f t="shared" si="1"/>
        <v>29.69965427830596</v>
      </c>
      <c r="I14">
        <v>15896.888274879389</v>
      </c>
      <c r="J14">
        <f t="shared" si="2"/>
        <v>58.355604896664673</v>
      </c>
      <c r="K14">
        <v>15070.616321920859</v>
      </c>
      <c r="L14">
        <f t="shared" si="3"/>
        <v>64.216176412207162</v>
      </c>
      <c r="M14">
        <v>403101.21000000008</v>
      </c>
      <c r="N14">
        <f t="shared" si="4"/>
        <v>46.979259575759805</v>
      </c>
      <c r="O14">
        <v>2602366.6666666665</v>
      </c>
    </row>
    <row r="15" spans="1:15" x14ac:dyDescent="0.3">
      <c r="A15">
        <v>14</v>
      </c>
      <c r="B15">
        <v>43</v>
      </c>
      <c r="C15">
        <v>2953.1</v>
      </c>
      <c r="D15">
        <f>C15/C2*100</f>
        <v>41.89685748740866</v>
      </c>
      <c r="E15">
        <v>663.69999999999993</v>
      </c>
      <c r="F15">
        <f t="shared" si="0"/>
        <v>27.899449325318422</v>
      </c>
      <c r="G15">
        <v>159.80000000000001</v>
      </c>
      <c r="H15">
        <f t="shared" si="1"/>
        <v>17.264477095937771</v>
      </c>
      <c r="I15">
        <v>12208.92013840535</v>
      </c>
      <c r="J15">
        <f t="shared" si="2"/>
        <v>44.817508149538824</v>
      </c>
      <c r="K15">
        <v>11678.42118172305</v>
      </c>
      <c r="L15">
        <f t="shared" si="3"/>
        <v>49.761969836015204</v>
      </c>
      <c r="M15">
        <v>272814.94</v>
      </c>
      <c r="N15">
        <f t="shared" si="4"/>
        <v>31.795101489289333</v>
      </c>
      <c r="O15">
        <v>2472300</v>
      </c>
    </row>
    <row r="16" spans="1:15" x14ac:dyDescent="0.3">
      <c r="A16">
        <v>15</v>
      </c>
      <c r="B16">
        <v>42</v>
      </c>
      <c r="C16">
        <v>3240</v>
      </c>
      <c r="D16">
        <f>C16/C2*100</f>
        <v>45.967227069589271</v>
      </c>
      <c r="E16">
        <v>703.30000000000007</v>
      </c>
      <c r="F16">
        <f t="shared" si="0"/>
        <v>29.564084240615411</v>
      </c>
      <c r="G16">
        <v>153</v>
      </c>
      <c r="H16">
        <f t="shared" si="1"/>
        <v>16.529818496110629</v>
      </c>
      <c r="I16">
        <v>11799.61724629391</v>
      </c>
      <c r="J16">
        <f t="shared" si="2"/>
        <v>43.315005430634947</v>
      </c>
      <c r="K16">
        <v>11792.198036414111</v>
      </c>
      <c r="L16">
        <f t="shared" si="3"/>
        <v>50.246775129733678</v>
      </c>
      <c r="M16">
        <v>273089.42</v>
      </c>
      <c r="N16">
        <f t="shared" si="4"/>
        <v>31.82709064449022</v>
      </c>
      <c r="O16">
        <v>2348433.3333333335</v>
      </c>
    </row>
    <row r="17" spans="1:15" x14ac:dyDescent="0.3">
      <c r="A17">
        <v>16</v>
      </c>
      <c r="B17">
        <v>43</v>
      </c>
      <c r="C17">
        <v>3182.6</v>
      </c>
      <c r="D17">
        <f>C17/C2*100</f>
        <v>45.152869404837901</v>
      </c>
      <c r="E17">
        <v>665.30000000000007</v>
      </c>
      <c r="F17">
        <f t="shared" si="0"/>
        <v>27.966707301694061</v>
      </c>
      <c r="G17">
        <v>132.9</v>
      </c>
      <c r="H17">
        <f t="shared" si="1"/>
        <v>14.358254105445118</v>
      </c>
      <c r="I17">
        <v>11672.333739362681</v>
      </c>
      <c r="J17">
        <f t="shared" si="2"/>
        <v>42.847762665138625</v>
      </c>
      <c r="K17">
        <v>11852.659823663549</v>
      </c>
      <c r="L17">
        <f t="shared" si="3"/>
        <v>50.50440392959635</v>
      </c>
      <c r="M17">
        <v>268924.40999999997</v>
      </c>
      <c r="N17">
        <f t="shared" si="4"/>
        <v>31.341681320301795</v>
      </c>
      <c r="O17">
        <v>2231200</v>
      </c>
    </row>
    <row r="18" spans="1:15" x14ac:dyDescent="0.3">
      <c r="A18">
        <v>17</v>
      </c>
      <c r="B18">
        <v>42</v>
      </c>
      <c r="C18">
        <v>2965.7</v>
      </c>
      <c r="D18">
        <f>C18/C2*100</f>
        <v>42.075618926012623</v>
      </c>
      <c r="E18">
        <v>604</v>
      </c>
      <c r="F18">
        <f t="shared" si="0"/>
        <v>25.389886081802516</v>
      </c>
      <c r="G18">
        <v>151.6</v>
      </c>
      <c r="H18">
        <f t="shared" si="1"/>
        <v>16.37856525496975</v>
      </c>
      <c r="I18">
        <v>12451.16293822329</v>
      </c>
      <c r="J18">
        <f t="shared" si="2"/>
        <v>45.706752942029183</v>
      </c>
      <c r="K18">
        <v>12077.86101842557</v>
      </c>
      <c r="L18">
        <f t="shared" si="3"/>
        <v>51.463990408487916</v>
      </c>
      <c r="M18">
        <v>291118.46000000008</v>
      </c>
      <c r="N18">
        <f t="shared" si="4"/>
        <v>33.928277465690186</v>
      </c>
      <c r="O18">
        <v>2119566.6666666665</v>
      </c>
    </row>
    <row r="19" spans="1:15" x14ac:dyDescent="0.3">
      <c r="A19">
        <v>18</v>
      </c>
      <c r="B19">
        <v>43</v>
      </c>
      <c r="C19">
        <v>3325</v>
      </c>
      <c r="D19">
        <f>C19/C2*100</f>
        <v>47.173157409377872</v>
      </c>
      <c r="E19">
        <v>748.60000000000014</v>
      </c>
      <c r="F19">
        <f t="shared" si="0"/>
        <v>31.468325696750604</v>
      </c>
      <c r="G19">
        <v>152</v>
      </c>
      <c r="H19">
        <f t="shared" si="1"/>
        <v>16.421780466724286</v>
      </c>
      <c r="I19">
        <v>12792.88002211395</v>
      </c>
      <c r="J19">
        <f t="shared" si="2"/>
        <v>46.96115611761639</v>
      </c>
      <c r="K19">
        <v>12344.205329098369</v>
      </c>
      <c r="L19">
        <f t="shared" si="3"/>
        <v>52.59888846940359</v>
      </c>
      <c r="M19">
        <v>298021.08</v>
      </c>
      <c r="N19">
        <f t="shared" si="4"/>
        <v>34.732740386386524</v>
      </c>
      <c r="O19">
        <v>2013666.6666666667</v>
      </c>
    </row>
    <row r="20" spans="1:15" x14ac:dyDescent="0.3">
      <c r="A20">
        <v>19</v>
      </c>
      <c r="B20">
        <v>43</v>
      </c>
      <c r="C20">
        <v>2758.1</v>
      </c>
      <c r="D20">
        <f>C20/C2*100</f>
        <v>39.130311413775978</v>
      </c>
      <c r="E20">
        <v>534.79999999999995</v>
      </c>
      <c r="F20">
        <f t="shared" si="0"/>
        <v>22.480978603556263</v>
      </c>
      <c r="G20">
        <v>69.7</v>
      </c>
      <c r="H20">
        <f t="shared" si="1"/>
        <v>7.5302506482281757</v>
      </c>
      <c r="I20">
        <v>10888.48829180268</v>
      </c>
      <c r="J20">
        <f t="shared" si="2"/>
        <v>39.970358329968022</v>
      </c>
      <c r="K20">
        <v>10681.65540667743</v>
      </c>
      <c r="L20">
        <f t="shared" si="3"/>
        <v>45.514732331940685</v>
      </c>
      <c r="M20">
        <v>243126.28</v>
      </c>
      <c r="N20">
        <f t="shared" si="4"/>
        <v>28.335049199700634</v>
      </c>
      <c r="O20">
        <v>1922933.3333333333</v>
      </c>
    </row>
    <row r="21" spans="1:15" x14ac:dyDescent="0.3">
      <c r="A21">
        <v>20</v>
      </c>
      <c r="B21">
        <v>42</v>
      </c>
      <c r="C21">
        <v>2495.3000000000002</v>
      </c>
      <c r="D21">
        <f>C21/C2*100</f>
        <v>35.401858551464848</v>
      </c>
      <c r="E21">
        <v>423.9</v>
      </c>
      <c r="F21">
        <f t="shared" si="0"/>
        <v>17.819160116020008</v>
      </c>
      <c r="G21">
        <v>58.599999999999987</v>
      </c>
      <c r="H21">
        <f t="shared" si="1"/>
        <v>6.3310285220397571</v>
      </c>
      <c r="I21">
        <v>9854.4658637155208</v>
      </c>
      <c r="J21">
        <f t="shared" si="2"/>
        <v>36.17458375922412</v>
      </c>
      <c r="K21">
        <v>9874.7841322880195</v>
      </c>
      <c r="L21">
        <f t="shared" si="3"/>
        <v>42.07663882658305</v>
      </c>
      <c r="M21">
        <v>197607.85</v>
      </c>
      <c r="N21">
        <f t="shared" si="4"/>
        <v>23.030123078414487</v>
      </c>
      <c r="O21">
        <v>1845900</v>
      </c>
    </row>
    <row r="22" spans="1:15" x14ac:dyDescent="0.3">
      <c r="A22">
        <v>21</v>
      </c>
      <c r="B22">
        <v>43</v>
      </c>
      <c r="C22">
        <v>2972.6</v>
      </c>
      <c r="D22">
        <f>C22/C2*100</f>
        <v>42.17351209477193</v>
      </c>
      <c r="E22">
        <v>597.20000000000005</v>
      </c>
      <c r="F22">
        <f t="shared" si="0"/>
        <v>25.104039682206064</v>
      </c>
      <c r="G22">
        <v>153.69999999999999</v>
      </c>
      <c r="H22">
        <f t="shared" si="1"/>
        <v>16.605445116681068</v>
      </c>
      <c r="I22">
        <v>11970.416495142161</v>
      </c>
      <c r="J22">
        <f t="shared" si="2"/>
        <v>43.941989360451323</v>
      </c>
      <c r="K22">
        <v>11710.28669848241</v>
      </c>
      <c r="L22">
        <f t="shared" si="3"/>
        <v>49.897749395521927</v>
      </c>
      <c r="M22">
        <v>265670.5</v>
      </c>
      <c r="N22">
        <f t="shared" si="4"/>
        <v>30.962455759241937</v>
      </c>
      <c r="O22">
        <v>1772133.3333333333</v>
      </c>
    </row>
    <row r="23" spans="1:15" x14ac:dyDescent="0.3">
      <c r="A23">
        <v>22</v>
      </c>
      <c r="B23">
        <v>43</v>
      </c>
      <c r="C23">
        <v>1995.2</v>
      </c>
      <c r="D23">
        <f>C23/C2*100</f>
        <v>28.306731928779172</v>
      </c>
      <c r="E23">
        <v>378.2999999999999</v>
      </c>
      <c r="F23">
        <f t="shared" si="0"/>
        <v>15.902307789314385</v>
      </c>
      <c r="G23">
        <v>78.2</v>
      </c>
      <c r="H23">
        <f t="shared" si="1"/>
        <v>8.4485738980120999</v>
      </c>
      <c r="I23">
        <v>8146.3451987365161</v>
      </c>
      <c r="J23">
        <f t="shared" si="2"/>
        <v>29.904273940235399</v>
      </c>
      <c r="K23">
        <v>8093.9302779123336</v>
      </c>
      <c r="L23">
        <f t="shared" si="3"/>
        <v>34.488387434992177</v>
      </c>
      <c r="M23">
        <v>168138.89</v>
      </c>
      <c r="N23">
        <f t="shared" si="4"/>
        <v>19.595675632157302</v>
      </c>
      <c r="O23">
        <v>1701300</v>
      </c>
    </row>
    <row r="24" spans="1:15" x14ac:dyDescent="0.3">
      <c r="A24">
        <v>23</v>
      </c>
      <c r="B24">
        <v>41</v>
      </c>
      <c r="C24">
        <v>2832.9</v>
      </c>
      <c r="D24">
        <f>C24/C2*100</f>
        <v>40.191530112789955</v>
      </c>
      <c r="E24">
        <v>558.9</v>
      </c>
      <c r="F24">
        <f t="shared" si="0"/>
        <v>23.494051872714277</v>
      </c>
      <c r="G24">
        <v>80.599999999999994</v>
      </c>
      <c r="H24">
        <f t="shared" si="1"/>
        <v>8.7078651685393247</v>
      </c>
      <c r="I24">
        <v>11371.94237516029</v>
      </c>
      <c r="J24">
        <f t="shared" si="2"/>
        <v>41.745061340158863</v>
      </c>
      <c r="K24">
        <v>11145.32856027976</v>
      </c>
      <c r="L24">
        <f t="shared" si="3"/>
        <v>47.490452262254493</v>
      </c>
      <c r="M24">
        <v>242621.37</v>
      </c>
      <c r="N24">
        <f t="shared" si="4"/>
        <v>28.276204677868517</v>
      </c>
      <c r="O24">
        <v>1633266.6666666667</v>
      </c>
    </row>
    <row r="25" spans="1:15" x14ac:dyDescent="0.3">
      <c r="A25">
        <v>24</v>
      </c>
      <c r="B25">
        <v>42</v>
      </c>
      <c r="C25">
        <v>2622.4</v>
      </c>
      <c r="D25">
        <f>C25/C2*100</f>
        <v>37.205079094842866</v>
      </c>
      <c r="E25">
        <v>623.49999999999989</v>
      </c>
      <c r="F25">
        <f t="shared" si="0"/>
        <v>26.209592668880571</v>
      </c>
      <c r="G25">
        <v>167.3</v>
      </c>
      <c r="H25">
        <f t="shared" si="1"/>
        <v>18.074762316335352</v>
      </c>
      <c r="I25">
        <v>10835.339337543541</v>
      </c>
      <c r="J25">
        <f t="shared" si="2"/>
        <v>39.775254777512522</v>
      </c>
      <c r="K25">
        <v>10439.158688351001</v>
      </c>
      <c r="L25">
        <f t="shared" si="3"/>
        <v>44.481449305500625</v>
      </c>
      <c r="M25">
        <v>252662.31</v>
      </c>
      <c r="N25">
        <f t="shared" si="4"/>
        <v>29.446421772093139</v>
      </c>
      <c r="O25">
        <v>1568000</v>
      </c>
    </row>
    <row r="26" spans="1:15" x14ac:dyDescent="0.3">
      <c r="A26">
        <v>25</v>
      </c>
      <c r="B26">
        <v>42</v>
      </c>
      <c r="C26">
        <v>2152.8000000000002</v>
      </c>
      <c r="D26">
        <f>C26/C2*100</f>
        <v>30.542668652904869</v>
      </c>
      <c r="E26">
        <v>352.99999999999989</v>
      </c>
      <c r="F26">
        <f t="shared" si="0"/>
        <v>14.838791037874643</v>
      </c>
      <c r="G26">
        <v>86.7</v>
      </c>
      <c r="H26">
        <f t="shared" si="1"/>
        <v>9.3668971477960241</v>
      </c>
      <c r="I26">
        <v>8751.2795108649334</v>
      </c>
      <c r="J26">
        <f t="shared" si="2"/>
        <v>32.124916565168824</v>
      </c>
      <c r="K26">
        <v>9277.901298439012</v>
      </c>
      <c r="L26">
        <f t="shared" si="3"/>
        <v>39.533309971470864</v>
      </c>
      <c r="M26">
        <v>161797.79</v>
      </c>
      <c r="N26">
        <f t="shared" si="4"/>
        <v>18.856654821736388</v>
      </c>
      <c r="O26">
        <v>1505233.3333333333</v>
      </c>
    </row>
    <row r="27" spans="1:15" x14ac:dyDescent="0.3">
      <c r="A27">
        <v>26</v>
      </c>
      <c r="B27">
        <v>40</v>
      </c>
      <c r="C27">
        <v>2438.1</v>
      </c>
      <c r="D27">
        <f>C27/C2*100</f>
        <v>34.590338369865925</v>
      </c>
      <c r="E27">
        <v>516.1</v>
      </c>
      <c r="F27">
        <f t="shared" si="0"/>
        <v>21.694901004666022</v>
      </c>
      <c r="G27">
        <v>120.2</v>
      </c>
      <c r="H27">
        <f t="shared" si="1"/>
        <v>12.986171132238548</v>
      </c>
      <c r="I27">
        <v>9205.9855711558339</v>
      </c>
      <c r="J27">
        <f t="shared" si="2"/>
        <v>33.794088967945626</v>
      </c>
      <c r="K27">
        <v>9513.4046969405099</v>
      </c>
      <c r="L27">
        <f t="shared" si="3"/>
        <v>40.536794332083865</v>
      </c>
      <c r="M27">
        <v>196023.1699999999</v>
      </c>
      <c r="N27">
        <f t="shared" si="4"/>
        <v>22.845437219831926</v>
      </c>
      <c r="O27">
        <v>1455300</v>
      </c>
    </row>
    <row r="28" spans="1:15" x14ac:dyDescent="0.3">
      <c r="A28">
        <v>27</v>
      </c>
      <c r="B28">
        <v>42</v>
      </c>
      <c r="C28">
        <v>2346.5</v>
      </c>
      <c r="D28">
        <f>C28/C2*100</f>
        <v>33.290771086046675</v>
      </c>
      <c r="E28">
        <v>448.4</v>
      </c>
      <c r="F28">
        <f t="shared" si="0"/>
        <v>18.849047879271929</v>
      </c>
      <c r="G28">
        <v>80.3</v>
      </c>
      <c r="H28">
        <f t="shared" si="1"/>
        <v>8.6754537597234229</v>
      </c>
      <c r="I28">
        <v>9032.098975498262</v>
      </c>
      <c r="J28">
        <f t="shared" si="2"/>
        <v>33.1557717515471</v>
      </c>
      <c r="K28">
        <v>9567.9002587287432</v>
      </c>
      <c r="L28">
        <f t="shared" si="3"/>
        <v>40.769000934303925</v>
      </c>
      <c r="M28">
        <v>190732.72</v>
      </c>
      <c r="N28">
        <f t="shared" si="4"/>
        <v>22.228863968110417</v>
      </c>
      <c r="O28">
        <v>1413333.3333333333</v>
      </c>
    </row>
    <row r="29" spans="1:15" x14ac:dyDescent="0.3">
      <c r="A29">
        <v>28</v>
      </c>
      <c r="B29">
        <v>40</v>
      </c>
      <c r="C29">
        <v>2065.599999999999</v>
      </c>
      <c r="D29">
        <f>C29/C2*100</f>
        <v>29.305525998439368</v>
      </c>
      <c r="E29">
        <v>363.19999999999987</v>
      </c>
      <c r="F29">
        <f t="shared" si="0"/>
        <v>15.26756063726932</v>
      </c>
      <c r="G29">
        <v>40.299999999999997</v>
      </c>
      <c r="H29">
        <f t="shared" si="1"/>
        <v>4.3539325842696623</v>
      </c>
      <c r="I29">
        <v>7244.3391833427149</v>
      </c>
      <c r="J29">
        <f t="shared" si="2"/>
        <v>26.593116074710622</v>
      </c>
      <c r="K29">
        <v>7587.2030925165354</v>
      </c>
      <c r="L29">
        <f t="shared" si="3"/>
        <v>32.329213474541277</v>
      </c>
      <c r="M29">
        <v>160392.84</v>
      </c>
      <c r="N29">
        <f t="shared" si="4"/>
        <v>18.692915519785487</v>
      </c>
      <c r="O29">
        <v>1404666.6666666667</v>
      </c>
    </row>
    <row r="30" spans="1:15" x14ac:dyDescent="0.3">
      <c r="A30">
        <v>29</v>
      </c>
      <c r="B30">
        <v>37</v>
      </c>
      <c r="C30">
        <v>1845</v>
      </c>
      <c r="D30">
        <f>C30/C2*100</f>
        <v>26.175782081293892</v>
      </c>
      <c r="E30">
        <v>303.39999999999998</v>
      </c>
      <c r="F30">
        <f t="shared" si="0"/>
        <v>12.753793770229937</v>
      </c>
      <c r="G30">
        <v>39.800000000000011</v>
      </c>
      <c r="H30">
        <f t="shared" si="1"/>
        <v>4.2999135695764918</v>
      </c>
      <c r="I30">
        <v>7005.3408169929307</v>
      </c>
      <c r="J30">
        <f t="shared" si="2"/>
        <v>25.71578121542904</v>
      </c>
      <c r="K30">
        <v>7663.5739222806587</v>
      </c>
      <c r="L30">
        <f t="shared" si="3"/>
        <v>32.654631000415527</v>
      </c>
      <c r="M30">
        <v>125779.49</v>
      </c>
      <c r="N30">
        <f t="shared" si="4"/>
        <v>14.658917322566914</v>
      </c>
      <c r="O30">
        <v>1394400</v>
      </c>
    </row>
    <row r="31" spans="1:15" x14ac:dyDescent="0.3">
      <c r="A31">
        <v>30</v>
      </c>
      <c r="B31">
        <v>40</v>
      </c>
      <c r="C31">
        <v>1657.7</v>
      </c>
      <c r="D31">
        <f>C31/C2*100</f>
        <v>23.518479109030288</v>
      </c>
      <c r="E31">
        <v>371.7000000000001</v>
      </c>
      <c r="F31">
        <f t="shared" si="0"/>
        <v>15.624868636764894</v>
      </c>
      <c r="G31">
        <v>75</v>
      </c>
      <c r="H31">
        <f t="shared" si="1"/>
        <v>8.1028522039758002</v>
      </c>
      <c r="I31">
        <v>7008.3574390996646</v>
      </c>
      <c r="J31">
        <f t="shared" si="2"/>
        <v>25.726854879956285</v>
      </c>
      <c r="K31">
        <v>7395.5928016838279</v>
      </c>
      <c r="L31">
        <f t="shared" si="3"/>
        <v>31.512758461974204</v>
      </c>
      <c r="M31">
        <v>140891.29999999999</v>
      </c>
      <c r="N31">
        <f t="shared" si="4"/>
        <v>16.420116810530651</v>
      </c>
      <c r="O31">
        <v>1384400</v>
      </c>
    </row>
    <row r="32" spans="1:15" x14ac:dyDescent="0.3">
      <c r="A32">
        <v>31</v>
      </c>
      <c r="B32">
        <v>39</v>
      </c>
      <c r="C32">
        <v>1540</v>
      </c>
      <c r="D32">
        <f>C32/C2*100</f>
        <v>21.848620273817122</v>
      </c>
      <c r="E32">
        <v>252.9</v>
      </c>
      <c r="F32">
        <f t="shared" si="0"/>
        <v>10.630963890873932</v>
      </c>
      <c r="G32">
        <v>50.6</v>
      </c>
      <c r="H32">
        <f t="shared" si="1"/>
        <v>5.466724286949006</v>
      </c>
      <c r="I32">
        <v>5455.8730105515151</v>
      </c>
      <c r="J32">
        <f t="shared" si="2"/>
        <v>20.027867357741506</v>
      </c>
      <c r="K32">
        <v>5820.2367947962184</v>
      </c>
      <c r="L32">
        <f t="shared" si="3"/>
        <v>24.800137220122366</v>
      </c>
      <c r="M32">
        <v>105840.1</v>
      </c>
      <c r="N32">
        <f t="shared" si="4"/>
        <v>12.335089570741737</v>
      </c>
      <c r="O32">
        <v>856458</v>
      </c>
    </row>
    <row r="33" spans="1:15" x14ac:dyDescent="0.3">
      <c r="A33">
        <v>32</v>
      </c>
      <c r="B33">
        <v>38</v>
      </c>
      <c r="C33">
        <v>1138.3</v>
      </c>
      <c r="D33">
        <f>C33/C2*100</f>
        <v>16.149535362133786</v>
      </c>
      <c r="E33">
        <v>170.3</v>
      </c>
      <c r="F33">
        <f t="shared" si="0"/>
        <v>7.1587708604817353</v>
      </c>
      <c r="G33">
        <v>37.499999999999993</v>
      </c>
      <c r="H33">
        <f t="shared" si="1"/>
        <v>4.0514261019878992</v>
      </c>
      <c r="I33">
        <v>4141.7573220745953</v>
      </c>
      <c r="J33">
        <f t="shared" si="2"/>
        <v>15.203903410882264</v>
      </c>
      <c r="K33">
        <v>4968.6637190486554</v>
      </c>
      <c r="L33">
        <f t="shared" si="3"/>
        <v>21.17156850786937</v>
      </c>
      <c r="M33">
        <v>67556.579999999987</v>
      </c>
      <c r="N33">
        <f t="shared" si="4"/>
        <v>7.8733529672872535</v>
      </c>
      <c r="O33">
        <v>856458</v>
      </c>
    </row>
    <row r="34" spans="1:15" x14ac:dyDescent="0.3">
      <c r="A34">
        <v>33</v>
      </c>
      <c r="B34">
        <v>41</v>
      </c>
      <c r="C34">
        <v>1410.3</v>
      </c>
      <c r="D34">
        <f>C34/C2*100</f>
        <v>20.008512449457328</v>
      </c>
      <c r="E34">
        <v>190.1</v>
      </c>
      <c r="F34">
        <f t="shared" ref="F34:F61" si="5">E34/2378.9*100</f>
        <v>7.9910883181302284</v>
      </c>
      <c r="G34">
        <v>11.3</v>
      </c>
      <c r="H34">
        <f t="shared" ref="H34:H61" si="6">G34/925.6*100</f>
        <v>1.2208297320656873</v>
      </c>
      <c r="I34">
        <v>5658.2476812951263</v>
      </c>
      <c r="J34">
        <f t="shared" ref="J34:J61" si="7">I34/27241.40775*100</f>
        <v>20.77076094312757</v>
      </c>
      <c r="K34">
        <v>6211.7242819967259</v>
      </c>
      <c r="L34">
        <f t="shared" ref="L34:L61" si="8">K34/23468.5669*100</f>
        <v>26.468272683479132</v>
      </c>
      <c r="M34">
        <v>91374.480000000025</v>
      </c>
      <c r="N34">
        <f t="shared" ref="N34:N61" si="9">M34/858040.79*100</f>
        <v>10.649200022297309</v>
      </c>
      <c r="O34">
        <v>856458</v>
      </c>
    </row>
    <row r="35" spans="1:15" x14ac:dyDescent="0.3">
      <c r="A35">
        <v>34</v>
      </c>
      <c r="B35">
        <v>38</v>
      </c>
      <c r="C35">
        <v>1346.6</v>
      </c>
      <c r="D35">
        <f>C35/C2*100</f>
        <v>19.10477406540398</v>
      </c>
      <c r="E35">
        <v>154.4</v>
      </c>
      <c r="F35">
        <f t="shared" si="5"/>
        <v>6.4903947202488546</v>
      </c>
      <c r="G35">
        <v>13.1</v>
      </c>
      <c r="H35">
        <f t="shared" si="6"/>
        <v>1.4152981849611062</v>
      </c>
      <c r="I35">
        <v>4738.4752303722216</v>
      </c>
      <c r="J35">
        <f t="shared" si="7"/>
        <v>17.394384584887035</v>
      </c>
      <c r="K35">
        <v>5502.302652038803</v>
      </c>
      <c r="L35">
        <f t="shared" si="8"/>
        <v>23.445413925290865</v>
      </c>
      <c r="M35">
        <v>78784.530000000013</v>
      </c>
      <c r="N35">
        <f t="shared" si="9"/>
        <v>9.1819096385848979</v>
      </c>
      <c r="O35">
        <v>856458</v>
      </c>
    </row>
    <row r="36" spans="1:15" x14ac:dyDescent="0.3">
      <c r="A36">
        <v>35</v>
      </c>
      <c r="B36">
        <v>39</v>
      </c>
      <c r="C36">
        <v>1617.299999999999</v>
      </c>
      <c r="D36">
        <f>C36/C2*100</f>
        <v>22.945307512236628</v>
      </c>
      <c r="E36">
        <v>335.6</v>
      </c>
      <c r="F36">
        <f t="shared" si="5"/>
        <v>14.107360544789611</v>
      </c>
      <c r="G36">
        <v>77.699999999999989</v>
      </c>
      <c r="H36">
        <f t="shared" si="6"/>
        <v>8.3945548833189267</v>
      </c>
      <c r="I36">
        <v>6079.9296827315657</v>
      </c>
      <c r="J36">
        <f t="shared" si="7"/>
        <v>22.318705914644099</v>
      </c>
      <c r="K36">
        <v>6997.7878070591833</v>
      </c>
      <c r="L36">
        <f t="shared" si="8"/>
        <v>29.817703981998079</v>
      </c>
      <c r="M36">
        <v>128859.67</v>
      </c>
      <c r="N36">
        <f t="shared" si="9"/>
        <v>15.0178955944507</v>
      </c>
      <c r="O36">
        <v>856458</v>
      </c>
    </row>
    <row r="37" spans="1:15" x14ac:dyDescent="0.3">
      <c r="A37">
        <v>36</v>
      </c>
      <c r="B37">
        <v>36</v>
      </c>
      <c r="C37">
        <v>947.5</v>
      </c>
      <c r="D37">
        <f>C37/C2*100</f>
        <v>13.442576434702417</v>
      </c>
      <c r="E37">
        <v>146.80000000000001</v>
      </c>
      <c r="F37">
        <f t="shared" si="5"/>
        <v>6.1709193324645844</v>
      </c>
      <c r="G37">
        <v>21.4</v>
      </c>
      <c r="H37">
        <f t="shared" si="6"/>
        <v>2.312013828867761</v>
      </c>
      <c r="I37">
        <v>3296.0290005055608</v>
      </c>
      <c r="J37">
        <f t="shared" si="7"/>
        <v>12.099334332329287</v>
      </c>
      <c r="K37">
        <v>3639.6468025367262</v>
      </c>
      <c r="L37">
        <f t="shared" si="8"/>
        <v>15.508602711215087</v>
      </c>
      <c r="M37">
        <v>69314.610000000015</v>
      </c>
      <c r="N37">
        <f t="shared" si="9"/>
        <v>8.0782418281070321</v>
      </c>
      <c r="O37">
        <v>856458</v>
      </c>
    </row>
    <row r="38" spans="1:15" x14ac:dyDescent="0.3">
      <c r="A38">
        <v>37</v>
      </c>
      <c r="B38">
        <v>38</v>
      </c>
      <c r="C38">
        <v>1450.2</v>
      </c>
      <c r="D38">
        <f>C38/C2*100</f>
        <v>20.574590338369863</v>
      </c>
      <c r="E38">
        <v>221.89999999999989</v>
      </c>
      <c r="F38">
        <f t="shared" si="5"/>
        <v>9.3278405985959854</v>
      </c>
      <c r="G38">
        <v>25.6</v>
      </c>
      <c r="H38">
        <f t="shared" si="6"/>
        <v>2.7657735522904061</v>
      </c>
      <c r="I38">
        <v>5649.791858952758</v>
      </c>
      <c r="J38">
        <f t="shared" si="7"/>
        <v>20.739720615035978</v>
      </c>
      <c r="K38">
        <v>6131.6890704408124</v>
      </c>
      <c r="L38">
        <f t="shared" si="8"/>
        <v>26.127241158644466</v>
      </c>
      <c r="M38">
        <v>102872.84</v>
      </c>
      <c r="N38">
        <f t="shared" si="9"/>
        <v>11.989271512371806</v>
      </c>
      <c r="O38">
        <v>856458</v>
      </c>
    </row>
    <row r="39" spans="1:15" x14ac:dyDescent="0.3">
      <c r="A39">
        <v>38</v>
      </c>
      <c r="B39">
        <v>34</v>
      </c>
      <c r="C39">
        <v>1293.7</v>
      </c>
      <c r="D39">
        <f>C39/C2*100</f>
        <v>18.354259771582605</v>
      </c>
      <c r="E39">
        <v>224.9</v>
      </c>
      <c r="F39">
        <f t="shared" si="5"/>
        <v>9.4539493043003056</v>
      </c>
      <c r="G39">
        <v>37</v>
      </c>
      <c r="H39">
        <f t="shared" si="6"/>
        <v>3.9974070872947278</v>
      </c>
      <c r="I39">
        <v>4931.3060867893919</v>
      </c>
      <c r="J39">
        <f t="shared" si="7"/>
        <v>18.102243951725995</v>
      </c>
      <c r="K39">
        <v>5658.9120855143792</v>
      </c>
      <c r="L39">
        <f t="shared" si="8"/>
        <v>24.11272963375697</v>
      </c>
      <c r="M39">
        <v>91541.049999999988</v>
      </c>
      <c r="N39">
        <f t="shared" si="9"/>
        <v>10.668612852309735</v>
      </c>
      <c r="O39">
        <v>856458</v>
      </c>
    </row>
    <row r="40" spans="1:15" x14ac:dyDescent="0.3">
      <c r="A40">
        <v>39</v>
      </c>
      <c r="B40">
        <v>33</v>
      </c>
      <c r="C40">
        <v>1162.4000000000001</v>
      </c>
      <c r="D40">
        <f>C40/C2*100</f>
        <v>16.491452082003264</v>
      </c>
      <c r="E40">
        <v>179.5</v>
      </c>
      <c r="F40">
        <f t="shared" si="5"/>
        <v>7.5455042246416415</v>
      </c>
      <c r="G40">
        <v>18.7</v>
      </c>
      <c r="H40">
        <f t="shared" si="6"/>
        <v>2.0203111495246326</v>
      </c>
      <c r="I40">
        <v>4356.9876932942561</v>
      </c>
      <c r="J40">
        <f t="shared" si="7"/>
        <v>15.993988758874828</v>
      </c>
      <c r="K40">
        <v>5055.0193563518424</v>
      </c>
      <c r="L40">
        <f t="shared" si="8"/>
        <v>21.539531484352555</v>
      </c>
      <c r="M40">
        <v>78864.169999999955</v>
      </c>
      <c r="N40">
        <f t="shared" si="9"/>
        <v>9.1911912486118457</v>
      </c>
      <c r="O40">
        <v>856458</v>
      </c>
    </row>
    <row r="41" spans="1:15" x14ac:dyDescent="0.3">
      <c r="A41">
        <v>40</v>
      </c>
      <c r="B41">
        <v>35</v>
      </c>
      <c r="C41">
        <v>1242.7</v>
      </c>
      <c r="D41">
        <f>C41/C2*100</f>
        <v>17.630701567709441</v>
      </c>
      <c r="E41">
        <v>178.1</v>
      </c>
      <c r="F41">
        <f t="shared" si="5"/>
        <v>7.4866534953129591</v>
      </c>
      <c r="G41">
        <v>10.9</v>
      </c>
      <c r="H41">
        <f t="shared" si="6"/>
        <v>1.1776145203111494</v>
      </c>
      <c r="I41">
        <v>5237.4086182173787</v>
      </c>
      <c r="J41">
        <f t="shared" si="7"/>
        <v>19.225910299064406</v>
      </c>
      <c r="K41">
        <v>5230.8203984768388</v>
      </c>
      <c r="L41">
        <f t="shared" si="8"/>
        <v>22.288622994175405</v>
      </c>
      <c r="M41">
        <v>109301.41</v>
      </c>
      <c r="N41">
        <f t="shared" si="9"/>
        <v>12.738486476849195</v>
      </c>
      <c r="O41">
        <v>856458</v>
      </c>
    </row>
    <row r="42" spans="1:15" x14ac:dyDescent="0.3">
      <c r="A42">
        <v>41</v>
      </c>
      <c r="B42">
        <v>35</v>
      </c>
      <c r="C42">
        <v>958.70000000000016</v>
      </c>
      <c r="D42">
        <f t="shared" ref="D42:D61" si="10">C42/7048.5*100</f>
        <v>13.601475491239274</v>
      </c>
      <c r="E42">
        <v>154.6</v>
      </c>
      <c r="F42">
        <f t="shared" si="5"/>
        <v>6.4988019672958082</v>
      </c>
      <c r="G42">
        <v>28.1</v>
      </c>
      <c r="H42">
        <f t="shared" si="6"/>
        <v>3.0358686257562661</v>
      </c>
      <c r="I42">
        <v>3623.1760274301109</v>
      </c>
      <c r="J42">
        <f t="shared" si="7"/>
        <v>13.300252544511437</v>
      </c>
      <c r="K42">
        <v>3716.435589471303</v>
      </c>
      <c r="L42">
        <f t="shared" si="8"/>
        <v>15.835801160365284</v>
      </c>
      <c r="M42">
        <v>67507.72</v>
      </c>
      <c r="N42">
        <f t="shared" si="9"/>
        <v>7.8676585993073829</v>
      </c>
      <c r="O42">
        <v>856458</v>
      </c>
    </row>
    <row r="43" spans="1:15" x14ac:dyDescent="0.3">
      <c r="A43">
        <v>42</v>
      </c>
      <c r="B43">
        <v>29</v>
      </c>
      <c r="C43">
        <v>883.3</v>
      </c>
      <c r="D43">
        <f t="shared" si="10"/>
        <v>12.531744342767965</v>
      </c>
      <c r="E43">
        <v>130.4</v>
      </c>
      <c r="F43">
        <f t="shared" si="5"/>
        <v>5.4815250746143178</v>
      </c>
      <c r="G43">
        <v>9.0999999999999979</v>
      </c>
      <c r="H43">
        <f t="shared" si="6"/>
        <v>0.98314606741573018</v>
      </c>
      <c r="I43">
        <v>3599.2686175036511</v>
      </c>
      <c r="J43">
        <f t="shared" si="7"/>
        <v>13.212491257922053</v>
      </c>
      <c r="K43">
        <v>3953.9300804217291</v>
      </c>
      <c r="L43">
        <f t="shared" si="8"/>
        <v>16.847769602931013</v>
      </c>
      <c r="M43">
        <v>60801.91</v>
      </c>
      <c r="N43">
        <f t="shared" si="9"/>
        <v>7.0861328165995472</v>
      </c>
      <c r="O43">
        <v>856458</v>
      </c>
    </row>
    <row r="44" spans="1:15" x14ac:dyDescent="0.3">
      <c r="A44">
        <v>43</v>
      </c>
      <c r="B44">
        <v>35</v>
      </c>
      <c r="C44">
        <v>1376.2</v>
      </c>
      <c r="D44">
        <f t="shared" si="10"/>
        <v>19.524721571965667</v>
      </c>
      <c r="E44">
        <v>248.5</v>
      </c>
      <c r="F44">
        <f t="shared" si="5"/>
        <v>10.446004455840935</v>
      </c>
      <c r="G44">
        <v>41.2</v>
      </c>
      <c r="H44">
        <f t="shared" si="6"/>
        <v>4.451166810717373</v>
      </c>
      <c r="I44">
        <v>5227.4359858320686</v>
      </c>
      <c r="J44">
        <f t="shared" si="7"/>
        <v>19.189301939919272</v>
      </c>
      <c r="K44">
        <v>5406.9169226343747</v>
      </c>
      <c r="L44">
        <f t="shared" si="8"/>
        <v>23.038973558433916</v>
      </c>
      <c r="M44">
        <v>101330.49</v>
      </c>
      <c r="N44">
        <f t="shared" si="9"/>
        <v>11.809518985688316</v>
      </c>
      <c r="O44">
        <v>856458</v>
      </c>
    </row>
    <row r="45" spans="1:15" x14ac:dyDescent="0.3">
      <c r="A45">
        <v>44</v>
      </c>
      <c r="B45">
        <v>26</v>
      </c>
      <c r="C45">
        <v>918.50000000000011</v>
      </c>
      <c r="D45">
        <f t="shared" si="10"/>
        <v>13.031141377598072</v>
      </c>
      <c r="E45">
        <v>94.600000000000009</v>
      </c>
      <c r="F45">
        <f t="shared" si="5"/>
        <v>3.9766278532094668</v>
      </c>
      <c r="G45">
        <v>2.1999999999999988</v>
      </c>
      <c r="H45">
        <f t="shared" si="6"/>
        <v>0.23768366464995663</v>
      </c>
      <c r="I45">
        <v>3158.2787718892869</v>
      </c>
      <c r="J45">
        <f t="shared" si="7"/>
        <v>11.593669464050686</v>
      </c>
      <c r="K45">
        <v>4095.0221430506772</v>
      </c>
      <c r="L45">
        <f t="shared" si="8"/>
        <v>17.448965505646946</v>
      </c>
      <c r="M45">
        <v>45651.510000000009</v>
      </c>
      <c r="N45">
        <f t="shared" si="9"/>
        <v>5.3204358734507258</v>
      </c>
      <c r="O45">
        <v>856458</v>
      </c>
    </row>
    <row r="46" spans="1:15" x14ac:dyDescent="0.3">
      <c r="A46">
        <v>45</v>
      </c>
      <c r="B46">
        <v>35</v>
      </c>
      <c r="C46">
        <v>1508.2</v>
      </c>
      <c r="D46">
        <f t="shared" si="10"/>
        <v>21.397460452578564</v>
      </c>
      <c r="E46">
        <v>310.5</v>
      </c>
      <c r="F46">
        <f t="shared" si="5"/>
        <v>13.052251040396822</v>
      </c>
      <c r="G46">
        <v>88.2</v>
      </c>
      <c r="H46">
        <f t="shared" si="6"/>
        <v>9.52895419187554</v>
      </c>
      <c r="I46">
        <v>5290.8970251263472</v>
      </c>
      <c r="J46">
        <f t="shared" si="7"/>
        <v>19.422259942224709</v>
      </c>
      <c r="K46">
        <v>5810.413129490581</v>
      </c>
      <c r="L46">
        <f t="shared" si="8"/>
        <v>24.758278399566784</v>
      </c>
      <c r="M46">
        <v>115268.39</v>
      </c>
      <c r="N46">
        <f t="shared" si="9"/>
        <v>13.433905630523697</v>
      </c>
      <c r="O46">
        <v>856458</v>
      </c>
    </row>
    <row r="47" spans="1:15" x14ac:dyDescent="0.3">
      <c r="A47">
        <v>46</v>
      </c>
      <c r="B47">
        <v>33</v>
      </c>
      <c r="C47">
        <v>1377.2</v>
      </c>
      <c r="D47">
        <f t="shared" si="10"/>
        <v>19.538908987727886</v>
      </c>
      <c r="E47">
        <v>285.10000000000002</v>
      </c>
      <c r="F47">
        <f t="shared" si="5"/>
        <v>11.984530665433605</v>
      </c>
      <c r="G47">
        <v>89.199999999999974</v>
      </c>
      <c r="H47">
        <f t="shared" si="6"/>
        <v>9.636992221261881</v>
      </c>
      <c r="I47">
        <v>5650.7478883460981</v>
      </c>
      <c r="J47">
        <f t="shared" si="7"/>
        <v>20.743230086360342</v>
      </c>
      <c r="K47">
        <v>5711.967979554257</v>
      </c>
      <c r="L47">
        <f t="shared" si="8"/>
        <v>24.338801784928147</v>
      </c>
      <c r="M47">
        <v>112450.25</v>
      </c>
      <c r="N47">
        <f t="shared" si="9"/>
        <v>13.10546669931624</v>
      </c>
      <c r="O47">
        <v>856458</v>
      </c>
    </row>
    <row r="48" spans="1:15" x14ac:dyDescent="0.3">
      <c r="A48">
        <v>47</v>
      </c>
      <c r="B48">
        <v>31</v>
      </c>
      <c r="C48">
        <v>1513.3</v>
      </c>
      <c r="D48">
        <f t="shared" si="10"/>
        <v>21.469816272965879</v>
      </c>
      <c r="E48">
        <v>262.10000000000008</v>
      </c>
      <c r="F48">
        <f t="shared" si="5"/>
        <v>11.017697255033843</v>
      </c>
      <c r="G48">
        <v>53.899999999999977</v>
      </c>
      <c r="H48">
        <f t="shared" si="6"/>
        <v>5.8232497839239388</v>
      </c>
      <c r="I48">
        <v>5670.3452101530029</v>
      </c>
      <c r="J48">
        <f t="shared" si="7"/>
        <v>20.815169547003322</v>
      </c>
      <c r="K48">
        <v>5788.3246626081254</v>
      </c>
      <c r="L48">
        <f t="shared" si="8"/>
        <v>24.664159031406921</v>
      </c>
      <c r="M48">
        <v>117287.47</v>
      </c>
      <c r="N48">
        <f t="shared" si="9"/>
        <v>13.669218452889634</v>
      </c>
      <c r="O48">
        <v>856458</v>
      </c>
    </row>
    <row r="49" spans="1:15" x14ac:dyDescent="0.3">
      <c r="A49">
        <v>48</v>
      </c>
      <c r="B49">
        <v>32</v>
      </c>
      <c r="C49">
        <v>961.6</v>
      </c>
      <c r="D49">
        <f t="shared" si="10"/>
        <v>13.642618996949707</v>
      </c>
      <c r="E49">
        <v>197.2</v>
      </c>
      <c r="F49">
        <f t="shared" si="5"/>
        <v>8.2895455882971127</v>
      </c>
      <c r="G49">
        <v>58.70000000000001</v>
      </c>
      <c r="H49">
        <f t="shared" si="6"/>
        <v>6.3418323249783928</v>
      </c>
      <c r="I49">
        <v>3784.1880331545049</v>
      </c>
      <c r="J49">
        <f t="shared" si="7"/>
        <v>13.891308657330695</v>
      </c>
      <c r="K49">
        <v>3887.2117724445852</v>
      </c>
      <c r="L49">
        <f t="shared" si="8"/>
        <v>16.563481651896627</v>
      </c>
      <c r="M49">
        <v>78001.569999999992</v>
      </c>
      <c r="N49">
        <f t="shared" si="9"/>
        <v>9.090659897415831</v>
      </c>
      <c r="O49">
        <v>856458</v>
      </c>
    </row>
    <row r="50" spans="1:15" x14ac:dyDescent="0.3">
      <c r="A50">
        <v>49</v>
      </c>
      <c r="B50">
        <v>28</v>
      </c>
      <c r="C50">
        <v>723.8</v>
      </c>
      <c r="D50">
        <f t="shared" si="10"/>
        <v>10.268851528694048</v>
      </c>
      <c r="E50">
        <v>81.999999999999986</v>
      </c>
      <c r="F50">
        <f t="shared" si="5"/>
        <v>3.446971289251334</v>
      </c>
      <c r="G50">
        <v>11.6</v>
      </c>
      <c r="H50">
        <f t="shared" si="6"/>
        <v>1.2532411408815902</v>
      </c>
      <c r="I50">
        <v>2569.172073661744</v>
      </c>
      <c r="J50">
        <f t="shared" si="7"/>
        <v>9.431128145944454</v>
      </c>
      <c r="K50">
        <v>3311.0043982906432</v>
      </c>
      <c r="L50">
        <f t="shared" si="8"/>
        <v>14.108251315041494</v>
      </c>
      <c r="M50">
        <v>39989.699999999997</v>
      </c>
      <c r="N50">
        <f t="shared" si="9"/>
        <v>4.6605826280123583</v>
      </c>
      <c r="O50">
        <v>856458</v>
      </c>
    </row>
    <row r="51" spans="1:15" x14ac:dyDescent="0.3">
      <c r="A51">
        <v>50</v>
      </c>
      <c r="B51">
        <v>33</v>
      </c>
      <c r="C51">
        <v>817.6</v>
      </c>
      <c r="D51">
        <f t="shared" si="10"/>
        <v>11.599631127190182</v>
      </c>
      <c r="E51">
        <v>122.4</v>
      </c>
      <c r="F51">
        <f t="shared" si="5"/>
        <v>5.1452351927361386</v>
      </c>
      <c r="G51">
        <v>8.6</v>
      </c>
      <c r="H51">
        <f t="shared" si="6"/>
        <v>0.92912705272255836</v>
      </c>
      <c r="I51">
        <v>2780.0532593887178</v>
      </c>
      <c r="J51">
        <f t="shared" si="7"/>
        <v>10.205248146137814</v>
      </c>
      <c r="K51">
        <v>3324.6914201721038</v>
      </c>
      <c r="L51">
        <f t="shared" si="8"/>
        <v>14.166571969812539</v>
      </c>
      <c r="M51">
        <v>43636.07</v>
      </c>
      <c r="N51">
        <f t="shared" si="9"/>
        <v>5.0855472733411657</v>
      </c>
      <c r="O51">
        <v>856458</v>
      </c>
    </row>
    <row r="52" spans="1:15" x14ac:dyDescent="0.3">
      <c r="A52">
        <v>51</v>
      </c>
      <c r="B52">
        <v>24</v>
      </c>
      <c r="C52">
        <v>448.6</v>
      </c>
      <c r="D52">
        <f t="shared" si="10"/>
        <v>6.3644747109314048</v>
      </c>
      <c r="E52">
        <v>78.100000000000023</v>
      </c>
      <c r="F52">
        <f t="shared" si="5"/>
        <v>3.2830299718357234</v>
      </c>
      <c r="G52">
        <v>16.8</v>
      </c>
      <c r="H52">
        <f t="shared" si="6"/>
        <v>1.8150388936905792</v>
      </c>
      <c r="I52">
        <v>1701.3191828339229</v>
      </c>
      <c r="J52">
        <f t="shared" si="7"/>
        <v>6.2453423789522153</v>
      </c>
      <c r="K52">
        <v>2010.917321725987</v>
      </c>
      <c r="L52">
        <f t="shared" si="8"/>
        <v>8.5685561044035747</v>
      </c>
      <c r="M52">
        <v>29052.17</v>
      </c>
      <c r="N52">
        <f t="shared" si="9"/>
        <v>3.3858728324559015</v>
      </c>
      <c r="O52">
        <v>856458</v>
      </c>
    </row>
    <row r="53" spans="1:15" x14ac:dyDescent="0.3">
      <c r="A53">
        <v>52</v>
      </c>
      <c r="B53">
        <v>29</v>
      </c>
      <c r="C53">
        <v>667.0999999999998</v>
      </c>
      <c r="D53">
        <f t="shared" si="10"/>
        <v>9.4644250549762337</v>
      </c>
      <c r="E53">
        <v>63.599999999999987</v>
      </c>
      <c r="F53">
        <f t="shared" si="5"/>
        <v>2.673504560931522</v>
      </c>
      <c r="G53">
        <v>2.2204460492503131E-16</v>
      </c>
      <c r="H53">
        <f t="shared" si="6"/>
        <v>2.3989261551969671E-17</v>
      </c>
      <c r="I53">
        <v>1993.120338347268</v>
      </c>
      <c r="J53">
        <f t="shared" si="7"/>
        <v>7.3165100593865899</v>
      </c>
      <c r="K53">
        <v>2899.8893971072771</v>
      </c>
      <c r="L53">
        <f t="shared" si="8"/>
        <v>12.356482649595774</v>
      </c>
      <c r="M53">
        <v>26112.14</v>
      </c>
      <c r="N53">
        <f t="shared" si="9"/>
        <v>3.0432282828885091</v>
      </c>
      <c r="O53">
        <v>856458</v>
      </c>
    </row>
    <row r="54" spans="1:15" x14ac:dyDescent="0.3">
      <c r="A54">
        <v>53</v>
      </c>
      <c r="B54">
        <v>29</v>
      </c>
      <c r="C54">
        <v>792.90000000000009</v>
      </c>
      <c r="D54">
        <f t="shared" si="10"/>
        <v>11.249201957863377</v>
      </c>
      <c r="E54">
        <v>155.4</v>
      </c>
      <c r="F54">
        <f t="shared" si="5"/>
        <v>6.5324309554836271</v>
      </c>
      <c r="G54">
        <v>33.799999999999997</v>
      </c>
      <c r="H54">
        <f t="shared" si="6"/>
        <v>3.6516853932584268</v>
      </c>
      <c r="I54">
        <v>2817.9090439706561</v>
      </c>
      <c r="J54">
        <f t="shared" si="7"/>
        <v>10.344212273577002</v>
      </c>
      <c r="K54">
        <v>3061.265689936929</v>
      </c>
      <c r="L54">
        <f t="shared" si="8"/>
        <v>13.044110034417692</v>
      </c>
      <c r="M54">
        <v>55181.239999999991</v>
      </c>
      <c r="N54">
        <f t="shared" si="9"/>
        <v>6.4310742150148812</v>
      </c>
      <c r="O54">
        <v>856458</v>
      </c>
    </row>
    <row r="55" spans="1:15" x14ac:dyDescent="0.3">
      <c r="A55">
        <v>54</v>
      </c>
      <c r="B55">
        <v>26</v>
      </c>
      <c r="C55">
        <v>453.7</v>
      </c>
      <c r="D55">
        <f t="shared" si="10"/>
        <v>6.4368305313187202</v>
      </c>
      <c r="E55">
        <v>68.900000000000006</v>
      </c>
      <c r="F55">
        <f t="shared" si="5"/>
        <v>2.8962966076758168</v>
      </c>
      <c r="G55">
        <v>-2.1</v>
      </c>
      <c r="H55">
        <f t="shared" si="6"/>
        <v>-0.22687986171132241</v>
      </c>
      <c r="I55">
        <v>1748.9669475292419</v>
      </c>
      <c r="J55">
        <f t="shared" si="7"/>
        <v>6.4202517123192431</v>
      </c>
      <c r="K55">
        <v>1954.1418824777249</v>
      </c>
      <c r="L55">
        <f t="shared" si="8"/>
        <v>8.3266349019280117</v>
      </c>
      <c r="M55">
        <v>34032.839999999997</v>
      </c>
      <c r="N55">
        <f t="shared" si="9"/>
        <v>3.9663429054462545</v>
      </c>
      <c r="O55">
        <v>856458</v>
      </c>
    </row>
    <row r="56" spans="1:15" x14ac:dyDescent="0.3">
      <c r="A56">
        <v>55</v>
      </c>
      <c r="B56">
        <v>21</v>
      </c>
      <c r="C56">
        <v>632.60000000000025</v>
      </c>
      <c r="D56">
        <f t="shared" si="10"/>
        <v>8.9749592111796872</v>
      </c>
      <c r="E56">
        <v>80.099999999999994</v>
      </c>
      <c r="F56">
        <f t="shared" si="5"/>
        <v>3.3671024423052671</v>
      </c>
      <c r="G56">
        <v>12.6</v>
      </c>
      <c r="H56">
        <f t="shared" si="6"/>
        <v>1.3612791702679343</v>
      </c>
      <c r="I56">
        <v>1946.1203190427429</v>
      </c>
      <c r="J56">
        <f t="shared" si="7"/>
        <v>7.1439785230729971</v>
      </c>
      <c r="K56">
        <v>2650.931747797742</v>
      </c>
      <c r="L56">
        <f t="shared" si="8"/>
        <v>11.295669476084379</v>
      </c>
      <c r="M56">
        <v>33553.179999999993</v>
      </c>
      <c r="N56">
        <f t="shared" si="9"/>
        <v>3.9104411341563368</v>
      </c>
      <c r="O56">
        <v>856458</v>
      </c>
    </row>
    <row r="57" spans="1:15" x14ac:dyDescent="0.3">
      <c r="A57">
        <v>56</v>
      </c>
      <c r="B57">
        <v>23</v>
      </c>
      <c r="C57">
        <v>565.80000000000018</v>
      </c>
      <c r="D57">
        <f t="shared" si="10"/>
        <v>8.027239838263462</v>
      </c>
      <c r="E57">
        <v>88.3</v>
      </c>
      <c r="F57">
        <f t="shared" si="5"/>
        <v>3.7117995712303999</v>
      </c>
      <c r="G57">
        <v>17</v>
      </c>
      <c r="H57">
        <f t="shared" si="6"/>
        <v>1.836646499567848</v>
      </c>
      <c r="I57">
        <v>1976.9951549039131</v>
      </c>
      <c r="J57">
        <f t="shared" si="7"/>
        <v>7.2573164098096692</v>
      </c>
      <c r="K57">
        <v>2284.776352088325</v>
      </c>
      <c r="L57">
        <f t="shared" si="8"/>
        <v>9.7354745256657527</v>
      </c>
      <c r="M57">
        <v>35059.43</v>
      </c>
      <c r="N57">
        <f t="shared" si="9"/>
        <v>4.0859864016488068</v>
      </c>
      <c r="O57">
        <v>856458</v>
      </c>
    </row>
    <row r="58" spans="1:15" x14ac:dyDescent="0.3">
      <c r="A58">
        <v>57</v>
      </c>
      <c r="B58">
        <v>23</v>
      </c>
      <c r="C58">
        <v>145.69999999999999</v>
      </c>
      <c r="D58">
        <f t="shared" si="10"/>
        <v>2.0671064765552956</v>
      </c>
      <c r="E58">
        <v>20.5</v>
      </c>
      <c r="F58">
        <f t="shared" si="5"/>
        <v>0.86174282231283372</v>
      </c>
      <c r="G58">
        <v>3.7000000000000011</v>
      </c>
      <c r="H58">
        <f t="shared" si="6"/>
        <v>0.39974070872947287</v>
      </c>
      <c r="I58">
        <v>593.57898374097022</v>
      </c>
      <c r="J58">
        <f t="shared" si="7"/>
        <v>2.1789585515857572</v>
      </c>
      <c r="K58">
        <v>728.43742319424996</v>
      </c>
      <c r="L58">
        <f t="shared" si="8"/>
        <v>3.1038854068002335</v>
      </c>
      <c r="M58">
        <v>9883.77</v>
      </c>
      <c r="N58">
        <f t="shared" si="9"/>
        <v>1.1518997832259232</v>
      </c>
      <c r="O58">
        <v>856458</v>
      </c>
    </row>
    <row r="59" spans="1:15" x14ac:dyDescent="0.3">
      <c r="A59">
        <v>58</v>
      </c>
      <c r="B59">
        <v>22</v>
      </c>
      <c r="C59">
        <v>252.3</v>
      </c>
      <c r="D59">
        <f t="shared" si="10"/>
        <v>3.5794849968078317</v>
      </c>
      <c r="E59">
        <v>27</v>
      </c>
      <c r="F59">
        <f t="shared" si="5"/>
        <v>1.1349783513388541</v>
      </c>
      <c r="G59">
        <v>4</v>
      </c>
      <c r="H59">
        <f t="shared" si="6"/>
        <v>0.43215211754537591</v>
      </c>
      <c r="I59">
        <v>952.871386425325</v>
      </c>
      <c r="J59">
        <f t="shared" si="7"/>
        <v>3.4978786528582577</v>
      </c>
      <c r="K59">
        <v>1320.1248260454679</v>
      </c>
      <c r="L59">
        <f t="shared" si="8"/>
        <v>5.6250764338127004</v>
      </c>
      <c r="M59">
        <v>9969.39</v>
      </c>
      <c r="N59">
        <f t="shared" si="9"/>
        <v>1.1618783298169308</v>
      </c>
      <c r="O59">
        <v>856458</v>
      </c>
    </row>
    <row r="60" spans="1:15" x14ac:dyDescent="0.3">
      <c r="A60">
        <v>59</v>
      </c>
      <c r="B60">
        <v>16</v>
      </c>
      <c r="C60">
        <v>58</v>
      </c>
      <c r="D60">
        <f t="shared" si="10"/>
        <v>0.82287011420869682</v>
      </c>
      <c r="E60">
        <v>-9.9999999999999978E-2</v>
      </c>
      <c r="F60">
        <f t="shared" si="5"/>
        <v>-4.2036235234772365E-3</v>
      </c>
      <c r="G60">
        <v>-2.1</v>
      </c>
      <c r="H60">
        <f t="shared" si="6"/>
        <v>-0.22687986171132241</v>
      </c>
      <c r="I60">
        <v>162.5424189609063</v>
      </c>
      <c r="J60">
        <f t="shared" si="7"/>
        <v>0.59667407959453311</v>
      </c>
      <c r="K60">
        <v>239.96556731504921</v>
      </c>
      <c r="L60">
        <f t="shared" si="8"/>
        <v>1.0224977449093799</v>
      </c>
      <c r="M60">
        <v>1465.18</v>
      </c>
      <c r="N60">
        <f t="shared" si="9"/>
        <v>0.17075878175908166</v>
      </c>
      <c r="O60">
        <v>856458</v>
      </c>
    </row>
    <row r="61" spans="1:15" x14ac:dyDescent="0.3">
      <c r="A61">
        <v>60</v>
      </c>
      <c r="B61">
        <v>18</v>
      </c>
      <c r="C61">
        <v>286.5</v>
      </c>
      <c r="D61">
        <f t="shared" si="10"/>
        <v>4.0646946158757187</v>
      </c>
      <c r="E61">
        <v>73.3</v>
      </c>
      <c r="F61">
        <f t="shared" si="5"/>
        <v>3.0812560427088149</v>
      </c>
      <c r="G61">
        <v>19.2</v>
      </c>
      <c r="H61">
        <f t="shared" si="6"/>
        <v>2.0743301642178045</v>
      </c>
      <c r="I61">
        <v>1039.7049767643689</v>
      </c>
      <c r="J61">
        <f t="shared" si="7"/>
        <v>3.8166345377814368</v>
      </c>
      <c r="K61">
        <v>945.22166810992167</v>
      </c>
      <c r="L61">
        <f t="shared" si="8"/>
        <v>4.0276071058685803</v>
      </c>
      <c r="M61">
        <v>25562.18</v>
      </c>
      <c r="N61">
        <f t="shared" si="9"/>
        <v>2.9791334279108104</v>
      </c>
      <c r="O61">
        <v>856458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6EBE-DBDA-457B-B009-646EB3A5E991}">
  <dimension ref="A1:J53"/>
  <sheetViews>
    <sheetView zoomScale="55" zoomScaleNormal="70" workbookViewId="0">
      <selection activeCell="B47" sqref="B47:H53"/>
    </sheetView>
  </sheetViews>
  <sheetFormatPr defaultRowHeight="14.4" x14ac:dyDescent="0.3"/>
  <cols>
    <col min="1" max="1" width="19.44140625" customWidth="1"/>
    <col min="2" max="2" width="29.5546875" customWidth="1"/>
    <col min="3" max="3" width="13.33203125" customWidth="1"/>
    <col min="4" max="4" width="13.44140625" customWidth="1"/>
    <col min="5" max="5" width="13.77734375" customWidth="1"/>
    <col min="6" max="6" width="28.109375" customWidth="1"/>
    <col min="7" max="7" width="22" customWidth="1"/>
    <col min="8" max="8" width="21.5546875" customWidth="1"/>
    <col min="9" max="9" width="18.33203125" customWidth="1"/>
    <col min="10" max="10" width="17.44140625" customWidth="1"/>
  </cols>
  <sheetData>
    <row r="1" spans="1:10" x14ac:dyDescent="0.3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4" t="s">
        <v>34</v>
      </c>
    </row>
    <row r="2" spans="1:10" x14ac:dyDescent="0.3">
      <c r="A2" s="2" t="s">
        <v>14</v>
      </c>
      <c r="B2">
        <f>SUM('Data 1-60'!B2:B4)</f>
        <v>128</v>
      </c>
      <c r="C2">
        <f>SUM('Data 1-60'!C2:C4)</f>
        <v>18187.599999999999</v>
      </c>
      <c r="D2">
        <f>SUM('Data 1-60'!E2:E4)</f>
        <v>5804.7999999999993</v>
      </c>
      <c r="E2">
        <f>SUM('Data 1-60'!G2:G4)</f>
        <v>1995.1000000000001</v>
      </c>
      <c r="F2">
        <f>SUM('Data 1-60'!I2:I4)</f>
        <v>72670.185877099822</v>
      </c>
      <c r="G2">
        <f>SUM('Data 1-60'!K2:K4)</f>
        <v>61959.046963104935</v>
      </c>
      <c r="H2">
        <f>SUM('Data 1-60'!M2:M4)</f>
        <v>2147316.73</v>
      </c>
      <c r="I2">
        <f>SUM('Data 1-60'!O2:O4)</f>
        <v>18820933.333333336</v>
      </c>
    </row>
    <row r="3" spans="1:10" x14ac:dyDescent="0.3">
      <c r="A3" s="2" t="s">
        <v>15</v>
      </c>
      <c r="B3">
        <f>SUM('Data 1-60'!B5:B8)</f>
        <v>172</v>
      </c>
      <c r="C3">
        <f>SUM('Data 1-60'!C5:C8)</f>
        <v>18970</v>
      </c>
      <c r="D3">
        <f>SUM('Data 1-60'!E5:E8)</f>
        <v>5190.6000000000004</v>
      </c>
      <c r="E3">
        <f>SUM('Data 1-60'!G5:G8)</f>
        <v>1571.8999999999999</v>
      </c>
      <c r="F3">
        <f>SUM('Data 1-60'!I5:I8)</f>
        <v>79108.164728992808</v>
      </c>
      <c r="G3">
        <f>SUM('Data 1-60'!K5:K8)</f>
        <v>68447.815402828055</v>
      </c>
      <c r="H3">
        <f>SUM('Data 1-60'!M5:M8)</f>
        <v>2093642.9899999998</v>
      </c>
      <c r="I3">
        <f>SUM('Data 1-60'!O5:O8)</f>
        <v>17578866.666666668</v>
      </c>
    </row>
    <row r="4" spans="1:10" x14ac:dyDescent="0.3">
      <c r="A4" s="2" t="s">
        <v>16</v>
      </c>
      <c r="B4">
        <f>SUM('Data 1-60'!B9:B15)</f>
        <v>301</v>
      </c>
      <c r="C4">
        <f>SUM('Data 1-60'!C9:C15)</f>
        <v>27720.6</v>
      </c>
      <c r="D4">
        <f>SUM('Data 1-60'!E9:E15)</f>
        <v>6945.4000000000005</v>
      </c>
      <c r="E4">
        <f>SUM('Data 1-60'!G9:G15)</f>
        <v>1775.8</v>
      </c>
      <c r="F4">
        <f>SUM('Data 1-60'!I9:I15)</f>
        <v>112356.00699493331</v>
      </c>
      <c r="G4">
        <f>SUM('Data 1-60'!K9:K15)</f>
        <v>104763.33310663067</v>
      </c>
      <c r="H4">
        <f>SUM('Data 1-60'!M9:M15)</f>
        <v>2732976.4899999998</v>
      </c>
      <c r="I4">
        <f>SUM('Data 1-60'!O9:O15)</f>
        <v>20403266.666666668</v>
      </c>
    </row>
    <row r="5" spans="1:10" x14ac:dyDescent="0.3">
      <c r="A5" s="3" t="s">
        <v>17</v>
      </c>
      <c r="B5">
        <f>SUM('Data 1-60'!B16:B31)</f>
        <v>665</v>
      </c>
      <c r="C5">
        <f>SUM('Data 1-60'!C16:C31)</f>
        <v>40895.5</v>
      </c>
      <c r="D5">
        <f>SUM('Data 1-60'!E16:E31)</f>
        <v>8193.6</v>
      </c>
      <c r="E5">
        <f>SUM('Data 1-60'!G16:G31)</f>
        <v>1639.8999999999999</v>
      </c>
      <c r="F5">
        <f>SUM('Data 1-60'!I16:I31)</f>
        <v>160030.39300504883</v>
      </c>
      <c r="G5">
        <f>SUM('Data 1-60'!K16:K31)</f>
        <v>161017.64404218184</v>
      </c>
      <c r="H5">
        <f>SUM('Data 1-60'!M16:M31)</f>
        <v>3476597.8800000004</v>
      </c>
      <c r="I5">
        <f>SUM('Data 1-60'!O16:O31)</f>
        <v>27713733.333333332</v>
      </c>
    </row>
    <row r="6" spans="1:10" x14ac:dyDescent="0.3">
      <c r="A6" s="3" t="s">
        <v>18</v>
      </c>
      <c r="B6">
        <f>SUM('Data 1-60'!B32:B46)</f>
        <v>531</v>
      </c>
      <c r="C6">
        <f>SUM('Data 1-60'!C32:C46)</f>
        <v>18793.900000000005</v>
      </c>
      <c r="D6">
        <f>SUM('Data 1-60'!E32:E46)</f>
        <v>2993.1</v>
      </c>
      <c r="E6">
        <f>SUM('Data 1-60'!G32:G46)</f>
        <v>472.59999999999997</v>
      </c>
      <c r="F6">
        <f>SUM('Data 1-60'!I32:I46)</f>
        <v>70444.862612565848</v>
      </c>
      <c r="G6">
        <f>SUM('Data 1-60'!K32:K46)</f>
        <v>78199.520833328846</v>
      </c>
      <c r="H6">
        <f>SUM('Data 1-60'!M32:M46)</f>
        <v>1314869.46</v>
      </c>
      <c r="I6">
        <f>SUM('Data 1-60'!O32:O46)</f>
        <v>12846870</v>
      </c>
    </row>
    <row r="7" spans="1:10" x14ac:dyDescent="0.3">
      <c r="A7" s="3" t="s">
        <v>19</v>
      </c>
      <c r="B7">
        <f>SUM('Data 1-60'!B47:B61)</f>
        <v>388</v>
      </c>
      <c r="C7">
        <f>SUM('Data 1-60'!C47:C61)</f>
        <v>9696.7000000000007</v>
      </c>
      <c r="D7">
        <f>SUM('Data 1-60'!E47:E61)</f>
        <v>1603.9</v>
      </c>
      <c r="E7">
        <f>SUM('Data 1-60'!G47:G61)</f>
        <v>324.89999999999992</v>
      </c>
      <c r="F7">
        <f>SUM('Data 1-60'!I47:I61)</f>
        <v>35387.635217223382</v>
      </c>
      <c r="G7">
        <f>SUM('Data 1-60'!K47:K61)</f>
        <v>40118.872108868389</v>
      </c>
      <c r="H7">
        <f>SUM('Data 1-60'!M47:M61)</f>
        <v>651236.58000000007</v>
      </c>
      <c r="I7">
        <f>SUM('Data 1-60'!O47:O61)</f>
        <v>12846870</v>
      </c>
    </row>
    <row r="9" spans="1:10" x14ac:dyDescent="0.3">
      <c r="A9" s="3" t="s">
        <v>26</v>
      </c>
      <c r="B9" t="s">
        <v>1</v>
      </c>
      <c r="C9" t="s">
        <v>20</v>
      </c>
      <c r="D9" t="s">
        <v>21</v>
      </c>
      <c r="E9" t="s">
        <v>22</v>
      </c>
      <c r="F9" t="s">
        <v>23</v>
      </c>
      <c r="G9" t="s">
        <v>24</v>
      </c>
      <c r="H9" t="s">
        <v>25</v>
      </c>
      <c r="I9" t="s">
        <v>77</v>
      </c>
      <c r="J9" t="s">
        <v>78</v>
      </c>
    </row>
    <row r="10" spans="1:10" x14ac:dyDescent="0.3">
      <c r="A10" s="2">
        <v>2</v>
      </c>
      <c r="B10">
        <f>SUM('Data 1-60'!B10:B12)</f>
        <v>129</v>
      </c>
      <c r="C10">
        <f t="shared" ref="C10:H10" si="0">C2/3</f>
        <v>6062.5333333333328</v>
      </c>
      <c r="D10">
        <f t="shared" si="0"/>
        <v>1934.9333333333332</v>
      </c>
      <c r="E10">
        <f t="shared" si="0"/>
        <v>665.03333333333342</v>
      </c>
      <c r="F10">
        <f t="shared" si="0"/>
        <v>24223.395292366607</v>
      </c>
      <c r="G10">
        <f t="shared" si="0"/>
        <v>20653.015654368312</v>
      </c>
      <c r="H10">
        <f t="shared" si="0"/>
        <v>715772.24333333329</v>
      </c>
      <c r="I10">
        <f>I2/3</f>
        <v>6273644.444444445</v>
      </c>
      <c r="J10">
        <f>7800/3</f>
        <v>2600</v>
      </c>
    </row>
    <row r="11" spans="1:10" x14ac:dyDescent="0.3">
      <c r="A11" s="2">
        <v>5.5</v>
      </c>
      <c r="B11">
        <f>SUM('Data 1-60'!B13:B16)</f>
        <v>171</v>
      </c>
      <c r="C11">
        <f t="shared" ref="C11:H11" si="1">C3/4</f>
        <v>4742.5</v>
      </c>
      <c r="D11">
        <f t="shared" si="1"/>
        <v>1297.6500000000001</v>
      </c>
      <c r="E11">
        <f t="shared" si="1"/>
        <v>392.97499999999997</v>
      </c>
      <c r="F11">
        <f t="shared" si="1"/>
        <v>19777.041182248202</v>
      </c>
      <c r="G11">
        <f t="shared" si="1"/>
        <v>17111.953850707014</v>
      </c>
      <c r="H11">
        <f t="shared" si="1"/>
        <v>523410.74749999994</v>
      </c>
      <c r="I11">
        <f>I3/4</f>
        <v>4394716.666666667</v>
      </c>
      <c r="J11">
        <f>6600/4</f>
        <v>1650</v>
      </c>
    </row>
    <row r="12" spans="1:10" x14ac:dyDescent="0.3">
      <c r="A12" s="2">
        <v>11</v>
      </c>
      <c r="B12">
        <f>SUM('Data 1-60'!B17:B23)</f>
        <v>299</v>
      </c>
      <c r="C12">
        <f t="shared" ref="C12:H12" si="2">C4/7</f>
        <v>3960.0857142857139</v>
      </c>
      <c r="D12">
        <f t="shared" si="2"/>
        <v>992.2</v>
      </c>
      <c r="E12">
        <f t="shared" si="2"/>
        <v>253.68571428571428</v>
      </c>
      <c r="F12">
        <f t="shared" si="2"/>
        <v>16050.858142133331</v>
      </c>
      <c r="G12">
        <f t="shared" si="2"/>
        <v>14966.190443804382</v>
      </c>
      <c r="H12">
        <f t="shared" si="2"/>
        <v>390425.21285714285</v>
      </c>
      <c r="I12">
        <f>I4/7</f>
        <v>2914752.3809523811</v>
      </c>
      <c r="J12">
        <f>8750/7</f>
        <v>1250</v>
      </c>
    </row>
    <row r="13" spans="1:10" x14ac:dyDescent="0.3">
      <c r="A13" s="3">
        <v>22.5</v>
      </c>
      <c r="B13">
        <f>SUM('Data 1-60'!B24:B39)</f>
        <v>627</v>
      </c>
      <c r="C13">
        <f t="shared" ref="C13:H13" si="3">C5/16</f>
        <v>2555.96875</v>
      </c>
      <c r="D13">
        <f t="shared" si="3"/>
        <v>512.1</v>
      </c>
      <c r="E13">
        <f t="shared" si="3"/>
        <v>102.49374999999999</v>
      </c>
      <c r="F13">
        <f t="shared" si="3"/>
        <v>10001.899562815552</v>
      </c>
      <c r="G13">
        <f t="shared" si="3"/>
        <v>10063.602752636365</v>
      </c>
      <c r="H13">
        <f t="shared" si="3"/>
        <v>217287.36750000002</v>
      </c>
      <c r="I13">
        <f>I5/16</f>
        <v>1732108.3333333333</v>
      </c>
      <c r="J13">
        <f>12725/16</f>
        <v>795.3125</v>
      </c>
    </row>
    <row r="14" spans="1:10" x14ac:dyDescent="0.3">
      <c r="A14" s="3">
        <v>38</v>
      </c>
      <c r="B14">
        <f>SUM('Data 1-60'!B40:B54)</f>
        <v>467</v>
      </c>
      <c r="C14">
        <f t="shared" ref="C14:H15" si="4">C6/15</f>
        <v>1252.926666666667</v>
      </c>
      <c r="D14">
        <f t="shared" si="4"/>
        <v>199.54</v>
      </c>
      <c r="E14">
        <f t="shared" si="4"/>
        <v>31.506666666666664</v>
      </c>
      <c r="F14">
        <f t="shared" si="4"/>
        <v>4696.3241741710563</v>
      </c>
      <c r="G14">
        <f t="shared" si="4"/>
        <v>5213.3013888885898</v>
      </c>
      <c r="H14">
        <f t="shared" si="4"/>
        <v>87657.963999999993</v>
      </c>
      <c r="I14">
        <f>I6/15</f>
        <v>856458</v>
      </c>
      <c r="J14">
        <f>7630/15</f>
        <v>508.66666666666669</v>
      </c>
    </row>
    <row r="15" spans="1:10" x14ac:dyDescent="0.3">
      <c r="A15" s="3">
        <v>53</v>
      </c>
      <c r="B15">
        <f>SUM('Data 1-60'!B55:B69)</f>
        <v>149</v>
      </c>
      <c r="C15">
        <f t="shared" si="4"/>
        <v>646.44666666666672</v>
      </c>
      <c r="D15">
        <f t="shared" si="4"/>
        <v>106.92666666666668</v>
      </c>
      <c r="E15">
        <f t="shared" si="4"/>
        <v>21.659999999999993</v>
      </c>
      <c r="F15">
        <f t="shared" si="4"/>
        <v>2359.1756811482255</v>
      </c>
      <c r="G15">
        <f t="shared" si="4"/>
        <v>2674.5914739245591</v>
      </c>
      <c r="H15">
        <f t="shared" si="4"/>
        <v>43415.772000000004</v>
      </c>
      <c r="I15">
        <f>I7/15</f>
        <v>856458</v>
      </c>
      <c r="J15">
        <f>5550/15</f>
        <v>370</v>
      </c>
    </row>
    <row r="17" spans="1:10" x14ac:dyDescent="0.3">
      <c r="A17" s="3" t="s">
        <v>26</v>
      </c>
      <c r="B17" t="s">
        <v>1</v>
      </c>
      <c r="C17" t="s">
        <v>27</v>
      </c>
      <c r="D17" t="s">
        <v>28</v>
      </c>
      <c r="E17" t="s">
        <v>29</v>
      </c>
      <c r="F17" t="s">
        <v>30</v>
      </c>
      <c r="G17" t="s">
        <v>31</v>
      </c>
      <c r="H17" t="s">
        <v>32</v>
      </c>
      <c r="I17" t="s">
        <v>35</v>
      </c>
    </row>
    <row r="18" spans="1:10" x14ac:dyDescent="0.3">
      <c r="A18" s="2">
        <v>2</v>
      </c>
      <c r="B18">
        <v>129</v>
      </c>
      <c r="C18">
        <f t="shared" ref="C18:C23" si="5">C10/6062.533333*100</f>
        <v>100.00000000549825</v>
      </c>
      <c r="D18">
        <f t="shared" ref="D18:D23" si="6">D10/1934.933333*100</f>
        <v>100.00000001722711</v>
      </c>
      <c r="E18">
        <f t="shared" ref="E18:E23" si="7">E10/665.0333333*100</f>
        <v>100.0000000050123</v>
      </c>
      <c r="F18">
        <f t="shared" ref="F18:F23" si="8">F10/24223.39529*100</f>
        <v>100.00000000976992</v>
      </c>
      <c r="G18">
        <f t="shared" ref="G18:G23" si="9">G10/20653.01565*100</f>
        <v>100.00000002115095</v>
      </c>
      <c r="H18">
        <f t="shared" ref="H18:H23" si="10">H10/715772.2433*100</f>
        <v>100.00000000465697</v>
      </c>
      <c r="I18">
        <f>I10/I10*100</f>
        <v>100</v>
      </c>
      <c r="J18">
        <f>J10/$J$10*100</f>
        <v>100</v>
      </c>
    </row>
    <row r="19" spans="1:10" x14ac:dyDescent="0.3">
      <c r="A19" s="2">
        <v>5.5</v>
      </c>
      <c r="B19">
        <v>171</v>
      </c>
      <c r="C19">
        <f t="shared" si="5"/>
        <v>78.226374017364918</v>
      </c>
      <c r="D19">
        <f t="shared" si="6"/>
        <v>67.064326086525696</v>
      </c>
      <c r="E19">
        <f t="shared" si="7"/>
        <v>59.091023009327401</v>
      </c>
      <c r="F19">
        <f t="shared" si="8"/>
        <v>81.644381167377631</v>
      </c>
      <c r="G19">
        <f t="shared" si="9"/>
        <v>82.854504836958341</v>
      </c>
      <c r="H19">
        <f t="shared" si="10"/>
        <v>73.125320575000842</v>
      </c>
      <c r="I19">
        <f>I11/I10*100</f>
        <v>70.050458000665927</v>
      </c>
      <c r="J19">
        <f t="shared" ref="J19:J23" si="11">J11/$J$10*100</f>
        <v>63.46153846153846</v>
      </c>
    </row>
    <row r="20" spans="1:10" x14ac:dyDescent="0.3">
      <c r="A20" s="2">
        <v>11</v>
      </c>
      <c r="B20">
        <v>299</v>
      </c>
      <c r="C20">
        <f t="shared" si="5"/>
        <v>65.320642325047544</v>
      </c>
      <c r="D20">
        <f t="shared" si="6"/>
        <v>51.278252489539391</v>
      </c>
      <c r="E20">
        <f t="shared" si="7"/>
        <v>38.14631561802863</v>
      </c>
      <c r="F20">
        <f t="shared" si="8"/>
        <v>66.261801658991672</v>
      </c>
      <c r="G20">
        <f t="shared" si="9"/>
        <v>72.464916007577713</v>
      </c>
      <c r="H20">
        <f t="shared" si="10"/>
        <v>54.546011879019574</v>
      </c>
      <c r="I20">
        <f>I12/I10*100</f>
        <v>46.460273717512109</v>
      </c>
      <c r="J20">
        <f t="shared" si="11"/>
        <v>48.07692307692308</v>
      </c>
    </row>
    <row r="21" spans="1:10" x14ac:dyDescent="0.3">
      <c r="A21" s="3">
        <v>22.5</v>
      </c>
      <c r="B21">
        <v>627</v>
      </c>
      <c r="C21">
        <f t="shared" si="5"/>
        <v>42.160077472682488</v>
      </c>
      <c r="D21">
        <f t="shared" si="6"/>
        <v>26.466028119223061</v>
      </c>
      <c r="E21">
        <f t="shared" si="7"/>
        <v>15.411821463355812</v>
      </c>
      <c r="F21">
        <f t="shared" si="8"/>
        <v>41.290246239529338</v>
      </c>
      <c r="G21">
        <f t="shared" si="9"/>
        <v>48.72703784852051</v>
      </c>
      <c r="H21">
        <f t="shared" si="10"/>
        <v>30.357054151501771</v>
      </c>
      <c r="I21">
        <f>I13/I10*100</f>
        <v>27.60928434296563</v>
      </c>
      <c r="J21">
        <f t="shared" si="11"/>
        <v>30.588942307692307</v>
      </c>
    </row>
    <row r="22" spans="1:10" x14ac:dyDescent="0.3">
      <c r="A22" s="3">
        <v>38</v>
      </c>
      <c r="B22">
        <v>467</v>
      </c>
      <c r="C22">
        <f t="shared" si="5"/>
        <v>20.666717984817502</v>
      </c>
      <c r="D22">
        <f t="shared" si="6"/>
        <v>10.312500001776547</v>
      </c>
      <c r="E22">
        <f t="shared" si="7"/>
        <v>4.7376071377243045</v>
      </c>
      <c r="F22">
        <f t="shared" si="8"/>
        <v>19.387555369291324</v>
      </c>
      <c r="G22">
        <f t="shared" si="9"/>
        <v>25.242325272186534</v>
      </c>
      <c r="H22">
        <f t="shared" si="10"/>
        <v>12.246628005000764</v>
      </c>
      <c r="I22">
        <f>I14/I10*100</f>
        <v>13.65168216949921</v>
      </c>
      <c r="J22">
        <f t="shared" si="11"/>
        <v>19.564102564102566</v>
      </c>
    </row>
    <row r="23" spans="1:10" x14ac:dyDescent="0.3">
      <c r="A23" s="3">
        <v>53</v>
      </c>
      <c r="B23">
        <v>149</v>
      </c>
      <c r="C23">
        <f t="shared" si="5"/>
        <v>10.662979173209383</v>
      </c>
      <c r="D23">
        <f t="shared" si="6"/>
        <v>5.5261163184823108</v>
      </c>
      <c r="E23">
        <f t="shared" si="7"/>
        <v>3.2569796001832971</v>
      </c>
      <c r="F23">
        <f t="shared" si="8"/>
        <v>9.7392444490312631</v>
      </c>
      <c r="G23">
        <f t="shared" si="9"/>
        <v>12.950125634193082</v>
      </c>
      <c r="H23">
        <f t="shared" si="10"/>
        <v>6.0655847452027079</v>
      </c>
      <c r="I23">
        <f>I15/I10*100</f>
        <v>13.65168216949921</v>
      </c>
      <c r="J23">
        <f t="shared" si="11"/>
        <v>14.23076923076923</v>
      </c>
    </row>
    <row r="25" spans="1:10" x14ac:dyDescent="0.3">
      <c r="C25" t="s">
        <v>36</v>
      </c>
      <c r="D25" t="s">
        <v>37</v>
      </c>
      <c r="E25" t="s">
        <v>38</v>
      </c>
      <c r="F25" t="s">
        <v>39</v>
      </c>
      <c r="G25" t="s">
        <v>40</v>
      </c>
      <c r="H25" t="s">
        <v>41</v>
      </c>
    </row>
    <row r="26" spans="1:10" x14ac:dyDescent="0.3">
      <c r="C26">
        <f>C10/I10</f>
        <v>9.6634952570542009E-4</v>
      </c>
      <c r="D26">
        <f>D10/I10</f>
        <v>3.0842253660817384E-4</v>
      </c>
      <c r="E26">
        <f>E10/I10</f>
        <v>1.0600430726070971E-4</v>
      </c>
      <c r="F26">
        <f>F10/I10</f>
        <v>3.861136139746868E-3</v>
      </c>
      <c r="G26">
        <f>G10/I10</f>
        <v>3.2920283954978283E-3</v>
      </c>
      <c r="H26">
        <f>H10/I10</f>
        <v>0.11409193646082021</v>
      </c>
    </row>
    <row r="27" spans="1:10" x14ac:dyDescent="0.3">
      <c r="C27">
        <f t="shared" ref="C27:C30" si="12">C11/I11</f>
        <v>1.079136690647482E-3</v>
      </c>
      <c r="D27">
        <f t="shared" ref="D27:D31" si="13">D11/I11</f>
        <v>2.9527500824854086E-4</v>
      </c>
      <c r="E27">
        <f t="shared" ref="E27:E31" si="14">E11/I11</f>
        <v>8.9419871588232826E-5</v>
      </c>
      <c r="F27">
        <f t="shared" ref="F27:F31" si="15">F11/I11</f>
        <v>4.5001857189689593E-3</v>
      </c>
      <c r="G27">
        <f t="shared" ref="G27:G31" si="16">G11/I11</f>
        <v>3.8937558774832688E-3</v>
      </c>
      <c r="H27">
        <f t="shared" ref="H27:H31" si="17">H11/I11</f>
        <v>0.11909999829340531</v>
      </c>
    </row>
    <row r="28" spans="1:10" x14ac:dyDescent="0.3">
      <c r="C28">
        <f t="shared" si="12"/>
        <v>1.3586353819159676E-3</v>
      </c>
      <c r="D28">
        <f t="shared" si="13"/>
        <v>3.4040627481220329E-4</v>
      </c>
      <c r="E28">
        <f t="shared" si="14"/>
        <v>8.7035082617489357E-5</v>
      </c>
      <c r="F28">
        <f t="shared" si="15"/>
        <v>5.5067655993778766E-3</v>
      </c>
      <c r="G28">
        <f t="shared" si="16"/>
        <v>5.1346352923860557E-3</v>
      </c>
      <c r="H28">
        <f t="shared" si="17"/>
        <v>0.13394798659691748</v>
      </c>
    </row>
    <row r="29" spans="1:10" x14ac:dyDescent="0.3">
      <c r="C29">
        <f t="shared" si="12"/>
        <v>1.4756402361284177E-3</v>
      </c>
      <c r="D29">
        <f t="shared" si="13"/>
        <v>2.9565125353013912E-4</v>
      </c>
      <c r="E29">
        <f t="shared" si="14"/>
        <v>5.9172828874252473E-5</v>
      </c>
      <c r="F29">
        <f t="shared" si="15"/>
        <v>5.7744076223959538E-3</v>
      </c>
      <c r="G29">
        <f t="shared" si="16"/>
        <v>5.8100307925137663E-3</v>
      </c>
      <c r="H29">
        <f t="shared" si="17"/>
        <v>0.12544675371536618</v>
      </c>
    </row>
    <row r="30" spans="1:10" x14ac:dyDescent="0.3">
      <c r="C30">
        <f t="shared" si="12"/>
        <v>1.4629166481796736E-3</v>
      </c>
      <c r="D30">
        <f t="shared" si="13"/>
        <v>2.3298281993979855E-4</v>
      </c>
      <c r="E30">
        <f t="shared" si="14"/>
        <v>3.67871707271888E-5</v>
      </c>
      <c r="F30">
        <f t="shared" si="15"/>
        <v>5.4834261273419786E-3</v>
      </c>
      <c r="G30">
        <f t="shared" si="16"/>
        <v>6.0870485054592164E-3</v>
      </c>
      <c r="H30">
        <f t="shared" si="17"/>
        <v>0.10234940183873581</v>
      </c>
    </row>
    <row r="31" spans="1:10" x14ac:dyDescent="0.3">
      <c r="C31">
        <f>C15/I15</f>
        <v>7.5479085567145934E-4</v>
      </c>
      <c r="D31">
        <f t="shared" si="13"/>
        <v>1.2484753095501084E-4</v>
      </c>
      <c r="E31">
        <f t="shared" si="14"/>
        <v>2.5290206875293351E-5</v>
      </c>
      <c r="F31">
        <f t="shared" si="15"/>
        <v>2.7545725314588989E-3</v>
      </c>
      <c r="G31">
        <f t="shared" si="16"/>
        <v>3.1228518782293576E-3</v>
      </c>
      <c r="H31">
        <f t="shared" si="17"/>
        <v>5.0692237097440862E-2</v>
      </c>
    </row>
    <row r="32" spans="1:10" x14ac:dyDescent="0.3">
      <c r="B32" s="3" t="s">
        <v>26</v>
      </c>
      <c r="C32" t="s">
        <v>42</v>
      </c>
      <c r="D32" t="s">
        <v>43</v>
      </c>
      <c r="E32" t="s">
        <v>44</v>
      </c>
      <c r="F32" t="s">
        <v>45</v>
      </c>
      <c r="G32" t="s">
        <v>46</v>
      </c>
      <c r="H32" t="s">
        <v>47</v>
      </c>
    </row>
    <row r="33" spans="2:8" x14ac:dyDescent="0.3">
      <c r="B33" s="2">
        <v>2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</row>
    <row r="34" spans="2:8" x14ac:dyDescent="0.3">
      <c r="B34" s="2">
        <v>5.5</v>
      </c>
      <c r="C34">
        <f t="shared" ref="C34:C38" si="18">C27/0.00096635*100</f>
        <v>111.67141208128338</v>
      </c>
      <c r="D34">
        <f t="shared" ref="D34:D38" si="19">D27/0.000308423*100</f>
        <v>95.737026177859903</v>
      </c>
      <c r="E34">
        <f t="shared" ref="E34:E38" si="20">E27/0.000106004*100</f>
        <v>84.355186208287265</v>
      </c>
      <c r="F34">
        <f t="shared" ref="F34:F38" si="21">F27/0.003861136*100</f>
        <v>116.55082128598838</v>
      </c>
      <c r="G34">
        <f t="shared" ref="G34:G38" si="22">G27/0.003292028*100</f>
        <v>118.27833412969966</v>
      </c>
      <c r="H34">
        <f t="shared" ref="H34:H38" si="23">H27/0.114091936*100</f>
        <v>104.38949716253856</v>
      </c>
    </row>
    <row r="35" spans="2:8" x14ac:dyDescent="0.3">
      <c r="B35" s="2">
        <v>11</v>
      </c>
      <c r="C35">
        <f t="shared" si="18"/>
        <v>140.5945446179922</v>
      </c>
      <c r="D35">
        <f t="shared" si="19"/>
        <v>110.36993830298107</v>
      </c>
      <c r="E35">
        <f t="shared" si="20"/>
        <v>82.105470187435714</v>
      </c>
      <c r="F35">
        <f t="shared" si="21"/>
        <v>142.62034798509757</v>
      </c>
      <c r="G35">
        <f t="shared" si="22"/>
        <v>155.97179891501699</v>
      </c>
      <c r="H35">
        <f t="shared" si="23"/>
        <v>117.40355304069648</v>
      </c>
    </row>
    <row r="36" spans="2:8" x14ac:dyDescent="0.3">
      <c r="B36" s="3">
        <v>22.5</v>
      </c>
      <c r="C36">
        <f t="shared" si="18"/>
        <v>152.70246144030813</v>
      </c>
      <c r="D36">
        <f t="shared" si="19"/>
        <v>95.859016198577635</v>
      </c>
      <c r="E36">
        <f t="shared" si="20"/>
        <v>55.821317001483408</v>
      </c>
      <c r="F36">
        <f t="shared" si="21"/>
        <v>149.55203915106731</v>
      </c>
      <c r="G36">
        <f t="shared" si="22"/>
        <v>176.48789112710361</v>
      </c>
      <c r="H36">
        <f t="shared" si="23"/>
        <v>109.9523402910493</v>
      </c>
    </row>
    <row r="37" spans="2:8" x14ac:dyDescent="0.3">
      <c r="B37" s="3">
        <v>38</v>
      </c>
      <c r="C37">
        <f t="shared" si="18"/>
        <v>151.38579688308312</v>
      </c>
      <c r="D37">
        <f t="shared" si="19"/>
        <v>75.540027799417857</v>
      </c>
      <c r="E37">
        <f t="shared" si="20"/>
        <v>34.703568475896006</v>
      </c>
      <c r="F37">
        <f t="shared" si="21"/>
        <v>142.01587634680516</v>
      </c>
      <c r="G37">
        <f t="shared" si="22"/>
        <v>184.90269540414653</v>
      </c>
      <c r="H37">
        <f t="shared" si="23"/>
        <v>89.707831619875222</v>
      </c>
    </row>
    <row r="38" spans="2:8" x14ac:dyDescent="0.3">
      <c r="B38" s="3">
        <v>53</v>
      </c>
      <c r="C38">
        <f t="shared" si="18"/>
        <v>78.107399562421406</v>
      </c>
      <c r="D38">
        <f t="shared" si="19"/>
        <v>40.479319296878266</v>
      </c>
      <c r="E38">
        <f t="shared" si="20"/>
        <v>23.857785437618723</v>
      </c>
      <c r="F38">
        <f t="shared" si="21"/>
        <v>71.340986990846716</v>
      </c>
      <c r="G38">
        <f t="shared" si="22"/>
        <v>94.861036365102535</v>
      </c>
      <c r="H38">
        <f t="shared" si="23"/>
        <v>44.431042959461095</v>
      </c>
    </row>
    <row r="40" spans="2:8" x14ac:dyDescent="0.3">
      <c r="B40" s="3" t="s">
        <v>26</v>
      </c>
      <c r="C40" t="s">
        <v>79</v>
      </c>
      <c r="D40" t="s">
        <v>80</v>
      </c>
      <c r="E40" t="s">
        <v>44</v>
      </c>
      <c r="F40" t="s">
        <v>45</v>
      </c>
      <c r="G40" t="s">
        <v>46</v>
      </c>
      <c r="H40" t="s">
        <v>47</v>
      </c>
    </row>
    <row r="41" spans="2:8" x14ac:dyDescent="0.3">
      <c r="B41" s="2">
        <v>2</v>
      </c>
      <c r="C41">
        <f>C10/$J$10</f>
        <v>2.3317435897435894</v>
      </c>
      <c r="D41">
        <f t="shared" ref="D41:H41" si="24">D10/$J$10</f>
        <v>0.74420512820512819</v>
      </c>
      <c r="E41">
        <f t="shared" si="24"/>
        <v>0.25578205128205134</v>
      </c>
      <c r="F41">
        <f t="shared" si="24"/>
        <v>9.31669049706408</v>
      </c>
      <c r="G41">
        <f t="shared" si="24"/>
        <v>7.9434675593724275</v>
      </c>
      <c r="H41">
        <f t="shared" si="24"/>
        <v>275.29701666666665</v>
      </c>
    </row>
    <row r="42" spans="2:8" x14ac:dyDescent="0.3">
      <c r="B42" s="2">
        <v>5.5</v>
      </c>
      <c r="C42">
        <f>C11/$J$11</f>
        <v>2.874242424242424</v>
      </c>
      <c r="D42">
        <f t="shared" ref="D42:H42" si="25">D11/$J$11</f>
        <v>0.78645454545454552</v>
      </c>
      <c r="E42">
        <f t="shared" si="25"/>
        <v>0.23816666666666664</v>
      </c>
      <c r="F42">
        <f t="shared" si="25"/>
        <v>11.986085564998911</v>
      </c>
      <c r="G42">
        <f t="shared" si="25"/>
        <v>10.370881121640615</v>
      </c>
      <c r="H42">
        <f t="shared" si="25"/>
        <v>317.21863484848484</v>
      </c>
    </row>
    <row r="43" spans="2:8" x14ac:dyDescent="0.3">
      <c r="B43" s="2">
        <v>11</v>
      </c>
      <c r="C43">
        <f>C12/$J$12</f>
        <v>3.168068571428571</v>
      </c>
      <c r="D43">
        <f t="shared" ref="D43:H43" si="26">D12/$J$12</f>
        <v>0.79376000000000002</v>
      </c>
      <c r="E43">
        <f t="shared" si="26"/>
        <v>0.20294857142857142</v>
      </c>
      <c r="F43">
        <f t="shared" si="26"/>
        <v>12.840686513706665</v>
      </c>
      <c r="G43">
        <f t="shared" si="26"/>
        <v>11.972952355043505</v>
      </c>
      <c r="H43">
        <f t="shared" si="26"/>
        <v>312.34017028571429</v>
      </c>
    </row>
    <row r="44" spans="2:8" x14ac:dyDescent="0.3">
      <c r="B44" s="3">
        <v>22.5</v>
      </c>
      <c r="C44">
        <f>C13/$J$13</f>
        <v>3.2137917485265226</v>
      </c>
      <c r="D44">
        <f t="shared" ref="D44:H44" si="27">D13/$J$13</f>
        <v>0.64389783889980357</v>
      </c>
      <c r="E44">
        <f t="shared" si="27"/>
        <v>0.12887229862475441</v>
      </c>
      <c r="F44">
        <f t="shared" si="27"/>
        <v>12.576062318667883</v>
      </c>
      <c r="G44">
        <f t="shared" si="27"/>
        <v>12.653645897224505</v>
      </c>
      <c r="H44">
        <f t="shared" si="27"/>
        <v>273.21004950884088</v>
      </c>
    </row>
    <row r="45" spans="2:8" x14ac:dyDescent="0.3">
      <c r="B45" s="3">
        <v>38</v>
      </c>
      <c r="C45">
        <f>C14/$J$14</f>
        <v>2.4631585845347317</v>
      </c>
      <c r="D45">
        <f t="shared" ref="D45:H45" si="28">D14/$J$14</f>
        <v>0.39228047182175618</v>
      </c>
      <c r="E45">
        <f t="shared" si="28"/>
        <v>6.1939711664482297E-2</v>
      </c>
      <c r="F45">
        <f t="shared" si="28"/>
        <v>9.232616331922129</v>
      </c>
      <c r="G45">
        <f t="shared" si="28"/>
        <v>10.248954237657777</v>
      </c>
      <c r="H45">
        <f t="shared" si="28"/>
        <v>172.32889384010483</v>
      </c>
    </row>
    <row r="46" spans="2:8" x14ac:dyDescent="0.3">
      <c r="B46" s="3">
        <v>53</v>
      </c>
      <c r="C46">
        <f>C15/$J$15</f>
        <v>1.7471531531531532</v>
      </c>
      <c r="D46">
        <f t="shared" ref="D46:H46" si="29">D15/$J$15</f>
        <v>0.28899099099099101</v>
      </c>
      <c r="E46">
        <f t="shared" si="29"/>
        <v>5.8540540540540524E-2</v>
      </c>
      <c r="F46">
        <f t="shared" si="29"/>
        <v>6.3761504895897989</v>
      </c>
      <c r="G46">
        <f t="shared" si="29"/>
        <v>7.2286256052015112</v>
      </c>
      <c r="H46">
        <f t="shared" si="29"/>
        <v>117.33992432432434</v>
      </c>
    </row>
    <row r="47" spans="2:8" x14ac:dyDescent="0.3">
      <c r="B47" s="3" t="s">
        <v>26</v>
      </c>
      <c r="C47" t="s">
        <v>79</v>
      </c>
      <c r="D47" t="s">
        <v>80</v>
      </c>
      <c r="E47" t="s">
        <v>44</v>
      </c>
      <c r="F47" t="s">
        <v>45</v>
      </c>
      <c r="G47" t="s">
        <v>46</v>
      </c>
      <c r="H47" t="s">
        <v>47</v>
      </c>
    </row>
    <row r="48" spans="2:8" x14ac:dyDescent="0.3">
      <c r="B48" s="2">
        <v>2</v>
      </c>
      <c r="C48">
        <f>C41/$C$41*100</f>
        <v>100</v>
      </c>
      <c r="D48">
        <f>D41/$D$41*100</f>
        <v>100</v>
      </c>
      <c r="E48">
        <f>E41/$E$41*100</f>
        <v>100</v>
      </c>
      <c r="F48">
        <f>F41/$F$41*100</f>
        <v>100</v>
      </c>
      <c r="G48">
        <f>G41/$G$41*100</f>
        <v>100</v>
      </c>
      <c r="H48">
        <f>H41/$H$41*100</f>
        <v>100</v>
      </c>
    </row>
    <row r="49" spans="2:8" x14ac:dyDescent="0.3">
      <c r="B49" s="2">
        <v>5.5</v>
      </c>
      <c r="C49">
        <f t="shared" ref="C49:C53" si="30">C42/$C$41*100</f>
        <v>123.26580147513091</v>
      </c>
      <c r="D49">
        <f t="shared" ref="D49:D53" si="31">D42/$D$41*100</f>
        <v>105.67711987571415</v>
      </c>
      <c r="E49">
        <f t="shared" ref="E49:E53" si="32">E42/$E$41*100</f>
        <v>93.113127161545762</v>
      </c>
      <c r="F49">
        <f t="shared" ref="F49:F53" si="33">F42/$F$41*100</f>
        <v>128.6517521299653</v>
      </c>
      <c r="G49">
        <f t="shared" ref="G49:G53" si="34">G42/$G$41*100</f>
        <v>130.55861365486541</v>
      </c>
      <c r="H49">
        <f t="shared" ref="H49:H53" si="35">H42/$H$41*100</f>
        <v>115.22777787039277</v>
      </c>
    </row>
    <row r="50" spans="2:8" x14ac:dyDescent="0.3">
      <c r="B50" s="2">
        <v>11</v>
      </c>
      <c r="C50">
        <f t="shared" si="30"/>
        <v>135.8669360286286</v>
      </c>
      <c r="D50">
        <f t="shared" si="31"/>
        <v>106.6587651598677</v>
      </c>
      <c r="E50">
        <f t="shared" si="32"/>
        <v>79.344336481522575</v>
      </c>
      <c r="F50">
        <f t="shared" si="33"/>
        <v>137.82454743723733</v>
      </c>
      <c r="G50">
        <f t="shared" si="34"/>
        <v>150.72702526388144</v>
      </c>
      <c r="H50">
        <f t="shared" si="35"/>
        <v>113.4557047030771</v>
      </c>
    </row>
    <row r="51" spans="2:8" x14ac:dyDescent="0.3">
      <c r="B51" s="3">
        <v>22.5</v>
      </c>
      <c r="C51">
        <f t="shared" si="30"/>
        <v>137.82783675969824</v>
      </c>
      <c r="D51">
        <f t="shared" si="31"/>
        <v>86.521553600786731</v>
      </c>
      <c r="E51">
        <f t="shared" si="32"/>
        <v>50.383636372767491</v>
      </c>
      <c r="F51">
        <f t="shared" si="33"/>
        <v>134.98422344963495</v>
      </c>
      <c r="G51">
        <f t="shared" si="34"/>
        <v>159.29624943573387</v>
      </c>
      <c r="H51">
        <f t="shared" si="35"/>
        <v>99.241921622291784</v>
      </c>
    </row>
    <row r="52" spans="2:8" x14ac:dyDescent="0.3">
      <c r="B52" s="3">
        <v>38</v>
      </c>
      <c r="C52">
        <f t="shared" si="30"/>
        <v>105.63591105682393</v>
      </c>
      <c r="D52">
        <f t="shared" si="31"/>
        <v>52.7113368283093</v>
      </c>
      <c r="E52">
        <f t="shared" si="32"/>
        <v>24.215816299080839</v>
      </c>
      <c r="F52">
        <f t="shared" si="33"/>
        <v>99.097596242266022</v>
      </c>
      <c r="G52">
        <f t="shared" si="34"/>
        <v>129.02368091835569</v>
      </c>
      <c r="H52">
        <f t="shared" si="35"/>
        <v>62.597443272973422</v>
      </c>
    </row>
    <row r="53" spans="2:8" x14ac:dyDescent="0.3">
      <c r="B53" s="3">
        <v>53</v>
      </c>
      <c r="C53">
        <f t="shared" si="30"/>
        <v>74.929042834648868</v>
      </c>
      <c r="D53">
        <f t="shared" si="31"/>
        <v>38.832168717780633</v>
      </c>
      <c r="E53">
        <f t="shared" si="32"/>
        <v>22.886883675816549</v>
      </c>
      <c r="F53">
        <f t="shared" si="33"/>
        <v>68.437933959479295</v>
      </c>
      <c r="G53">
        <f t="shared" si="34"/>
        <v>91.000882815622759</v>
      </c>
      <c r="H53">
        <f t="shared" si="35"/>
        <v>42.623027937277328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9EB06-6424-44E1-A200-32BB57ABF01E}">
  <dimension ref="A1:H70"/>
  <sheetViews>
    <sheetView topLeftCell="B1" zoomScale="79" workbookViewId="0">
      <selection activeCell="B11" sqref="B11"/>
    </sheetView>
  </sheetViews>
  <sheetFormatPr defaultRowHeight="14.4" x14ac:dyDescent="0.3"/>
  <cols>
    <col min="1" max="1" width="9.33203125" customWidth="1"/>
    <col min="2" max="2" width="34.6640625" customWidth="1"/>
    <col min="3" max="3" width="20.33203125" customWidth="1"/>
    <col min="4" max="4" width="14.33203125" customWidth="1"/>
    <col min="5" max="5" width="30.5546875" customWidth="1"/>
    <col min="6" max="6" width="22.109375" customWidth="1"/>
    <col min="7" max="7" width="19.44140625" customWidth="1"/>
    <col min="8" max="8" width="20.21875" customWidth="1"/>
  </cols>
  <sheetData>
    <row r="1" spans="1:8" x14ac:dyDescent="0.3">
      <c r="A1" t="s">
        <v>48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35</v>
      </c>
    </row>
    <row r="2" spans="1:8" x14ac:dyDescent="0.3">
      <c r="A2">
        <v>2</v>
      </c>
      <c r="B2">
        <v>100.00000000549825</v>
      </c>
      <c r="C2">
        <v>100.00000001722711</v>
      </c>
      <c r="D2">
        <v>100.0000000050123</v>
      </c>
      <c r="E2">
        <v>100.00000000976992</v>
      </c>
      <c r="F2">
        <v>100.00000002115095</v>
      </c>
      <c r="G2">
        <v>100.00000000465697</v>
      </c>
      <c r="H2">
        <v>100</v>
      </c>
    </row>
    <row r="3" spans="1:8" x14ac:dyDescent="0.3">
      <c r="A3">
        <v>5.5</v>
      </c>
      <c r="B3">
        <v>78.226374017364918</v>
      </c>
      <c r="C3">
        <v>67.064326086525696</v>
      </c>
      <c r="D3">
        <v>59.091023009327401</v>
      </c>
      <c r="E3">
        <v>81.644381167377631</v>
      </c>
      <c r="F3">
        <v>82.854504836958341</v>
      </c>
      <c r="G3">
        <v>73.125320575000842</v>
      </c>
      <c r="H3">
        <v>70.050458000665927</v>
      </c>
    </row>
    <row r="4" spans="1:8" x14ac:dyDescent="0.3">
      <c r="A4">
        <v>11</v>
      </c>
      <c r="B4">
        <v>65.320642325047544</v>
      </c>
      <c r="C4">
        <v>51.278252489539391</v>
      </c>
      <c r="D4">
        <v>38.14631561802863</v>
      </c>
      <c r="E4">
        <v>66.261801658991672</v>
      </c>
      <c r="F4">
        <v>72.464916007577713</v>
      </c>
      <c r="G4">
        <v>54.546011879019574</v>
      </c>
      <c r="H4">
        <v>46.460273717512109</v>
      </c>
    </row>
    <row r="5" spans="1:8" x14ac:dyDescent="0.3">
      <c r="A5">
        <v>22.5</v>
      </c>
      <c r="B5">
        <v>42.160077472682488</v>
      </c>
      <c r="C5">
        <v>26.466028119223061</v>
      </c>
      <c r="D5">
        <v>15.411821463355812</v>
      </c>
      <c r="E5">
        <v>41.290246239529338</v>
      </c>
      <c r="F5">
        <v>48.72703784852051</v>
      </c>
      <c r="G5">
        <v>30.357054151501771</v>
      </c>
      <c r="H5">
        <v>27.60928434296563</v>
      </c>
    </row>
    <row r="6" spans="1:8" x14ac:dyDescent="0.3">
      <c r="A6">
        <v>38</v>
      </c>
      <c r="B6">
        <v>20.666717984817502</v>
      </c>
      <c r="C6">
        <v>10.312500001776547</v>
      </c>
      <c r="D6">
        <v>4.7376071377243045</v>
      </c>
      <c r="E6">
        <v>19.387555369291324</v>
      </c>
      <c r="F6">
        <v>25.242325272186534</v>
      </c>
      <c r="G6">
        <v>12.246628005000764</v>
      </c>
      <c r="H6">
        <v>13.65168216949921</v>
      </c>
    </row>
    <row r="7" spans="1:8" x14ac:dyDescent="0.3">
      <c r="A7">
        <v>53</v>
      </c>
      <c r="B7">
        <v>10.662979173209383</v>
      </c>
      <c r="C7">
        <v>5.5261163184823108</v>
      </c>
      <c r="D7">
        <v>3.2569796001832971</v>
      </c>
      <c r="E7">
        <v>9.7392444490312631</v>
      </c>
      <c r="F7">
        <v>12.950125634193082</v>
      </c>
      <c r="G7">
        <v>6.0655847452027079</v>
      </c>
      <c r="H7">
        <v>13.65168216949921</v>
      </c>
    </row>
    <row r="8" spans="1:8" x14ac:dyDescent="0.3">
      <c r="B8" s="5" t="s">
        <v>58</v>
      </c>
    </row>
    <row r="9" spans="1:8" ht="16.2" x14ac:dyDescent="0.3">
      <c r="B9" t="s">
        <v>54</v>
      </c>
      <c r="C9" s="5" t="s">
        <v>53</v>
      </c>
      <c r="D9" s="5" t="s">
        <v>56</v>
      </c>
      <c r="E9" s="5" t="s">
        <v>55</v>
      </c>
      <c r="F9" s="5" t="s">
        <v>50</v>
      </c>
      <c r="G9" s="5" t="s">
        <v>52</v>
      </c>
      <c r="H9" s="5" t="s">
        <v>51</v>
      </c>
    </row>
    <row r="10" spans="1:8" x14ac:dyDescent="0.3">
      <c r="A10" t="s">
        <v>57</v>
      </c>
      <c r="B10" t="s">
        <v>42</v>
      </c>
      <c r="C10" t="s">
        <v>43</v>
      </c>
      <c r="D10" t="s">
        <v>44</v>
      </c>
      <c r="E10" t="s">
        <v>45</v>
      </c>
      <c r="F10" t="s">
        <v>46</v>
      </c>
      <c r="G10" t="s">
        <v>47</v>
      </c>
      <c r="H10" t="s">
        <v>49</v>
      </c>
    </row>
    <row r="11" spans="1:8" x14ac:dyDescent="0.3">
      <c r="A11">
        <v>1</v>
      </c>
      <c r="B11" s="5">
        <f>-0.0007*POWER(A11,3)+(0.088*POWER(A11,2))-(4.5626*A11)+105.53</f>
        <v>101.0547</v>
      </c>
      <c r="C11">
        <f>-29.32*LN(A11) + 119.27</f>
        <v>119.27</v>
      </c>
      <c r="D11">
        <f>86.572*EXP(-0.068*A11)</f>
        <v>80.880797718526537</v>
      </c>
      <c r="E11">
        <f>(-0.0005*POWER(A11,3))+(0.0779*POWER(A11,2))-(4.459*A11)+106.66</f>
        <v>102.27839999999999</v>
      </c>
      <c r="F11">
        <f>0.0243*POWER(A11,2) - 2.9703*A11 + 102.48</f>
        <v>99.534000000000006</v>
      </c>
      <c r="G11">
        <f>-29.47*LN(A11) + 122.26</f>
        <v>122.26</v>
      </c>
      <c r="H11">
        <f>-27.55*LN(A11)+116.48</f>
        <v>116.48</v>
      </c>
    </row>
    <row r="12" spans="1:8" x14ac:dyDescent="0.3">
      <c r="A12">
        <v>2</v>
      </c>
      <c r="B12" s="5">
        <f t="shared" ref="B12:B70" si="0">-0.0007*POWER(A12,3)+(0.088*POWER(A12,2))-(4.5626*A12)+105.53</f>
        <v>96.751199999999997</v>
      </c>
      <c r="C12">
        <f t="shared" ref="C12:C70" si="1">-29.32*LN(A12) + 119.27</f>
        <v>98.946924665982408</v>
      </c>
      <c r="D12">
        <f t="shared" ref="D12:D70" si="2">86.572*EXP(-0.068*A12)</f>
        <v>75.563732379813416</v>
      </c>
      <c r="E12">
        <f t="shared" ref="E12:E70" si="3">(-0.0005*POWER(A12,3))+(0.0779*POWER(A12,2))-(4.459*A12)+106.66</f>
        <v>98.049599999999998</v>
      </c>
      <c r="F12">
        <f t="shared" ref="F12:F70" si="4">0.0243*POWER(A12,2) - 2.9703*A12 + 102.48</f>
        <v>96.636600000000001</v>
      </c>
      <c r="G12">
        <f t="shared" ref="G12:G70" si="5">-29.47*LN(A12) + 122.26</f>
        <v>101.83295258889842</v>
      </c>
      <c r="H12">
        <f t="shared" ref="H12:H70" si="6">-27.55*LN(A12)+116.48</f>
        <v>97.383795175573511</v>
      </c>
    </row>
    <row r="13" spans="1:8" x14ac:dyDescent="0.3">
      <c r="A13">
        <v>3</v>
      </c>
      <c r="B13" s="5">
        <f t="shared" si="0"/>
        <v>92.615300000000005</v>
      </c>
      <c r="C13">
        <f t="shared" si="1"/>
        <v>87.058687696251013</v>
      </c>
      <c r="D13">
        <f t="shared" si="2"/>
        <v>70.596208398426299</v>
      </c>
      <c r="E13">
        <f t="shared" si="3"/>
        <v>93.97059999999999</v>
      </c>
      <c r="F13">
        <f t="shared" si="4"/>
        <v>93.787800000000004</v>
      </c>
      <c r="G13">
        <f t="shared" si="5"/>
        <v>89.883895852950815</v>
      </c>
      <c r="H13">
        <f t="shared" si="6"/>
        <v>86.213231447193579</v>
      </c>
    </row>
    <row r="14" spans="1:8" x14ac:dyDescent="0.3">
      <c r="A14">
        <v>4</v>
      </c>
      <c r="B14" s="5">
        <f t="shared" si="0"/>
        <v>88.642799999999994</v>
      </c>
      <c r="C14">
        <f t="shared" si="1"/>
        <v>78.623849331964806</v>
      </c>
      <c r="D14">
        <f t="shared" si="2"/>
        <v>65.955247091069424</v>
      </c>
      <c r="E14">
        <f t="shared" si="3"/>
        <v>90.038399999999996</v>
      </c>
      <c r="F14">
        <f t="shared" si="4"/>
        <v>90.9876</v>
      </c>
      <c r="G14">
        <f t="shared" si="5"/>
        <v>81.405905177796825</v>
      </c>
      <c r="H14">
        <f t="shared" si="6"/>
        <v>78.287590351147017</v>
      </c>
    </row>
    <row r="15" spans="1:8" x14ac:dyDescent="0.3">
      <c r="A15">
        <v>5</v>
      </c>
      <c r="B15" s="5">
        <f t="shared" si="0"/>
        <v>84.829499999999996</v>
      </c>
      <c r="C15">
        <f t="shared" si="1"/>
        <v>72.081280407432175</v>
      </c>
      <c r="D15">
        <f t="shared" si="2"/>
        <v>61.619380382204646</v>
      </c>
      <c r="E15">
        <f t="shared" si="3"/>
        <v>86.25</v>
      </c>
      <c r="F15">
        <f t="shared" si="4"/>
        <v>88.236000000000004</v>
      </c>
      <c r="G15">
        <f t="shared" si="5"/>
        <v>74.829864720567073</v>
      </c>
      <c r="H15">
        <f t="shared" si="6"/>
        <v>72.139985512440546</v>
      </c>
    </row>
    <row r="16" spans="1:8" x14ac:dyDescent="0.3">
      <c r="A16">
        <v>6</v>
      </c>
      <c r="B16" s="5">
        <f t="shared" si="0"/>
        <v>81.171199999999999</v>
      </c>
      <c r="C16">
        <f t="shared" si="1"/>
        <v>66.735612362233425</v>
      </c>
      <c r="D16">
        <f t="shared" si="2"/>
        <v>57.568551497412983</v>
      </c>
      <c r="E16">
        <f t="shared" si="3"/>
        <v>82.602400000000003</v>
      </c>
      <c r="F16">
        <f t="shared" si="4"/>
        <v>85.533000000000001</v>
      </c>
      <c r="G16">
        <f t="shared" si="5"/>
        <v>69.456848441849218</v>
      </c>
      <c r="H16">
        <f t="shared" si="6"/>
        <v>67.117026622767085</v>
      </c>
    </row>
    <row r="17" spans="1:8" x14ac:dyDescent="0.3">
      <c r="A17">
        <v>7</v>
      </c>
      <c r="B17" s="5">
        <f t="shared" si="0"/>
        <v>77.663700000000006</v>
      </c>
      <c r="C17">
        <f t="shared" si="1"/>
        <v>62.215914429698209</v>
      </c>
      <c r="D17">
        <f t="shared" si="2"/>
        <v>53.784022185127249</v>
      </c>
      <c r="E17">
        <f t="shared" si="3"/>
        <v>79.092600000000004</v>
      </c>
      <c r="F17">
        <f t="shared" si="4"/>
        <v>82.878600000000006</v>
      </c>
      <c r="G17">
        <f t="shared" si="5"/>
        <v>64.914027907339928</v>
      </c>
      <c r="H17">
        <f t="shared" si="6"/>
        <v>62.870175393526125</v>
      </c>
    </row>
    <row r="18" spans="1:8" x14ac:dyDescent="0.3">
      <c r="A18">
        <v>8</v>
      </c>
      <c r="B18" s="5">
        <f t="shared" si="0"/>
        <v>74.302800000000005</v>
      </c>
      <c r="C18">
        <f t="shared" si="1"/>
        <v>58.300773997947211</v>
      </c>
      <c r="D18">
        <f t="shared" si="2"/>
        <v>50.248286037564348</v>
      </c>
      <c r="E18">
        <f t="shared" si="3"/>
        <v>75.717600000000004</v>
      </c>
      <c r="F18">
        <f t="shared" si="4"/>
        <v>80.272800000000004</v>
      </c>
      <c r="G18">
        <f t="shared" si="5"/>
        <v>60.978857766695249</v>
      </c>
      <c r="H18">
        <f t="shared" si="6"/>
        <v>59.191385526720531</v>
      </c>
    </row>
    <row r="19" spans="1:8" x14ac:dyDescent="0.3">
      <c r="A19">
        <v>9</v>
      </c>
      <c r="B19" s="5">
        <f t="shared" si="0"/>
        <v>71.084299999999999</v>
      </c>
      <c r="C19">
        <f t="shared" si="1"/>
        <v>54.847375392502045</v>
      </c>
      <c r="D19">
        <f t="shared" si="2"/>
        <v>46.944987509898148</v>
      </c>
      <c r="E19">
        <f t="shared" si="3"/>
        <v>72.474400000000003</v>
      </c>
      <c r="F19">
        <f t="shared" si="4"/>
        <v>77.715599999999995</v>
      </c>
      <c r="G19">
        <f t="shared" si="5"/>
        <v>57.50779170590161</v>
      </c>
      <c r="H19">
        <f t="shared" si="6"/>
        <v>55.946462894387153</v>
      </c>
    </row>
    <row r="20" spans="1:8" x14ac:dyDescent="0.3">
      <c r="A20">
        <v>10</v>
      </c>
      <c r="B20" s="5">
        <f t="shared" si="0"/>
        <v>68.004000000000005</v>
      </c>
      <c r="C20">
        <f t="shared" si="1"/>
        <v>51.758205073414572</v>
      </c>
      <c r="D20">
        <f t="shared" si="2"/>
        <v>43.858846263073822</v>
      </c>
      <c r="E20">
        <f t="shared" si="3"/>
        <v>69.36</v>
      </c>
      <c r="F20">
        <f t="shared" si="4"/>
        <v>75.207000000000008</v>
      </c>
      <c r="G20">
        <f t="shared" si="5"/>
        <v>54.402817309465476</v>
      </c>
      <c r="H20">
        <f t="shared" si="6"/>
        <v>53.043780688014039</v>
      </c>
    </row>
    <row r="21" spans="1:8" x14ac:dyDescent="0.3">
      <c r="A21">
        <v>11</v>
      </c>
      <c r="B21" s="5">
        <f t="shared" si="0"/>
        <v>65.057700000000011</v>
      </c>
      <c r="C21">
        <f t="shared" si="1"/>
        <v>48.963710601551767</v>
      </c>
      <c r="D21">
        <f t="shared" si="2"/>
        <v>40.97558648028955</v>
      </c>
      <c r="E21">
        <f t="shared" si="3"/>
        <v>66.371400000000008</v>
      </c>
      <c r="F21">
        <f t="shared" si="4"/>
        <v>72.747000000000014</v>
      </c>
      <c r="G21">
        <f t="shared" si="5"/>
        <v>51.594026310632017</v>
      </c>
      <c r="H21">
        <f t="shared" si="6"/>
        <v>50.417985234404895</v>
      </c>
    </row>
    <row r="22" spans="1:8" x14ac:dyDescent="0.3">
      <c r="A22">
        <v>12</v>
      </c>
      <c r="B22" s="5">
        <f t="shared" si="0"/>
        <v>62.241200000000006</v>
      </c>
      <c r="C22">
        <f t="shared" si="1"/>
        <v>46.412537028215823</v>
      </c>
      <c r="D22">
        <f t="shared" si="2"/>
        <v>38.281870830179386</v>
      </c>
      <c r="E22">
        <f t="shared" si="3"/>
        <v>63.505600000000001</v>
      </c>
      <c r="F22">
        <f t="shared" si="4"/>
        <v>70.335599999999999</v>
      </c>
      <c r="G22">
        <f t="shared" si="5"/>
        <v>49.029801030747635</v>
      </c>
      <c r="H22">
        <f t="shared" si="6"/>
        <v>48.020821798340592</v>
      </c>
    </row>
    <row r="23" spans="1:8" x14ac:dyDescent="0.3">
      <c r="A23">
        <v>13</v>
      </c>
      <c r="B23" s="5">
        <f t="shared" si="0"/>
        <v>59.5503</v>
      </c>
      <c r="C23">
        <f t="shared" si="1"/>
        <v>44.065684839227742</v>
      </c>
      <c r="D23">
        <f t="shared" si="2"/>
        <v>35.765238771225107</v>
      </c>
      <c r="E23">
        <f t="shared" si="3"/>
        <v>60.759599999999999</v>
      </c>
      <c r="F23">
        <f t="shared" si="4"/>
        <v>67.972800000000007</v>
      </c>
      <c r="G23">
        <f t="shared" si="5"/>
        <v>46.670942435608524</v>
      </c>
      <c r="H23">
        <f t="shared" si="6"/>
        <v>45.815645201934672</v>
      </c>
    </row>
    <row r="24" spans="1:8" x14ac:dyDescent="0.3">
      <c r="A24">
        <v>14</v>
      </c>
      <c r="B24" s="5">
        <f t="shared" si="0"/>
        <v>56.980800000000002</v>
      </c>
      <c r="C24">
        <f t="shared" si="1"/>
        <v>41.892839095680614</v>
      </c>
      <c r="D24">
        <f t="shared" si="2"/>
        <v>33.414048912006891</v>
      </c>
      <c r="E24">
        <f t="shared" si="3"/>
        <v>58.130400000000002</v>
      </c>
      <c r="F24">
        <f t="shared" si="4"/>
        <v>65.658600000000007</v>
      </c>
      <c r="G24">
        <f t="shared" si="5"/>
        <v>44.486980496238345</v>
      </c>
      <c r="H24">
        <f t="shared" si="6"/>
        <v>43.773970569099632</v>
      </c>
    </row>
    <row r="25" spans="1:8" x14ac:dyDescent="0.3">
      <c r="A25">
        <v>15</v>
      </c>
      <c r="B25" s="5">
        <f t="shared" si="0"/>
        <v>54.528500000000008</v>
      </c>
      <c r="C25">
        <f t="shared" si="1"/>
        <v>39.869968103683192</v>
      </c>
      <c r="D25">
        <f t="shared" si="2"/>
        <v>31.217425160663737</v>
      </c>
      <c r="E25">
        <f t="shared" si="3"/>
        <v>55.615000000000009</v>
      </c>
      <c r="F25">
        <f t="shared" si="4"/>
        <v>63.393000000000008</v>
      </c>
      <c r="G25">
        <f t="shared" si="5"/>
        <v>42.453760573517883</v>
      </c>
      <c r="H25">
        <f t="shared" si="6"/>
        <v>41.873216959634121</v>
      </c>
    </row>
    <row r="26" spans="1:8" x14ac:dyDescent="0.3">
      <c r="A26">
        <v>16</v>
      </c>
      <c r="B26" s="5">
        <f t="shared" si="0"/>
        <v>52.1892</v>
      </c>
      <c r="C26">
        <f t="shared" si="1"/>
        <v>37.977698663929615</v>
      </c>
      <c r="D26">
        <f t="shared" si="2"/>
        <v>29.165206414462919</v>
      </c>
      <c r="E26">
        <f t="shared" si="3"/>
        <v>53.2104</v>
      </c>
      <c r="F26">
        <f t="shared" si="4"/>
        <v>61.176000000000002</v>
      </c>
      <c r="G26">
        <f t="shared" si="5"/>
        <v>40.551810355593659</v>
      </c>
      <c r="H26">
        <f t="shared" si="6"/>
        <v>40.09518070229403</v>
      </c>
    </row>
    <row r="27" spans="1:8" x14ac:dyDescent="0.3">
      <c r="A27">
        <v>17</v>
      </c>
      <c r="B27" s="5">
        <f t="shared" si="0"/>
        <v>49.9587</v>
      </c>
      <c r="C27">
        <f t="shared" si="1"/>
        <v>36.200184752271738</v>
      </c>
      <c r="D27">
        <f t="shared" si="2"/>
        <v>27.247899556753314</v>
      </c>
      <c r="E27">
        <f t="shared" si="3"/>
        <v>50.913599999999995</v>
      </c>
      <c r="F27">
        <f t="shared" si="4"/>
        <v>59.007600000000004</v>
      </c>
      <c r="G27">
        <f t="shared" si="5"/>
        <v>38.76520275066332</v>
      </c>
      <c r="H27">
        <f t="shared" si="6"/>
        <v>38.424972371251243</v>
      </c>
    </row>
    <row r="28" spans="1:8" x14ac:dyDescent="0.3">
      <c r="A28">
        <v>18</v>
      </c>
      <c r="B28" s="5">
        <f t="shared" si="0"/>
        <v>47.832799999999992</v>
      </c>
      <c r="C28">
        <f t="shared" si="1"/>
        <v>34.524300058484457</v>
      </c>
      <c r="D28">
        <f t="shared" si="2"/>
        <v>25.456635543876697</v>
      </c>
      <c r="E28">
        <f t="shared" si="3"/>
        <v>48.721599999999995</v>
      </c>
      <c r="F28">
        <f t="shared" si="4"/>
        <v>56.887799999999999</v>
      </c>
      <c r="G28">
        <f t="shared" si="5"/>
        <v>37.080744294800041</v>
      </c>
      <c r="H28">
        <f t="shared" si="6"/>
        <v>36.850258069960674</v>
      </c>
    </row>
    <row r="29" spans="1:8" x14ac:dyDescent="0.3">
      <c r="A29">
        <v>19</v>
      </c>
      <c r="B29" s="5">
        <f t="shared" si="0"/>
        <v>45.807300000000005</v>
      </c>
      <c r="C29">
        <f t="shared" si="1"/>
        <v>32.939049130839962</v>
      </c>
      <c r="D29">
        <f t="shared" si="2"/>
        <v>23.78312837890477</v>
      </c>
      <c r="E29">
        <f t="shared" si="3"/>
        <v>46.631400000000006</v>
      </c>
      <c r="F29">
        <f t="shared" si="4"/>
        <v>54.816600000000008</v>
      </c>
      <c r="G29">
        <f t="shared" si="5"/>
        <v>35.487383283965016</v>
      </c>
      <c r="H29">
        <f t="shared" si="6"/>
        <v>35.360706123964576</v>
      </c>
    </row>
    <row r="30" spans="1:8" x14ac:dyDescent="0.3">
      <c r="A30">
        <v>20</v>
      </c>
      <c r="B30" s="5">
        <f t="shared" si="0"/>
        <v>43.878</v>
      </c>
      <c r="C30">
        <f t="shared" si="1"/>
        <v>31.435129739396984</v>
      </c>
      <c r="D30">
        <f t="shared" si="2"/>
        <v>22.21963678242324</v>
      </c>
      <c r="E30">
        <f t="shared" si="3"/>
        <v>44.64</v>
      </c>
      <c r="F30">
        <f t="shared" si="4"/>
        <v>52.794000000000004</v>
      </c>
      <c r="G30">
        <f t="shared" si="5"/>
        <v>33.975769898363893</v>
      </c>
      <c r="H30">
        <f t="shared" si="6"/>
        <v>33.947575863587559</v>
      </c>
    </row>
    <row r="31" spans="1:8" x14ac:dyDescent="0.3">
      <c r="A31">
        <v>21</v>
      </c>
      <c r="B31" s="5">
        <f t="shared" si="0"/>
        <v>42.040700000000001</v>
      </c>
      <c r="C31">
        <f t="shared" si="1"/>
        <v>30.004602125949233</v>
      </c>
      <c r="D31">
        <f t="shared" si="2"/>
        <v>20.758928383060407</v>
      </c>
      <c r="E31">
        <f t="shared" si="3"/>
        <v>42.744399999999999</v>
      </c>
      <c r="F31">
        <f t="shared" si="4"/>
        <v>50.82</v>
      </c>
      <c r="G31">
        <f t="shared" si="5"/>
        <v>32.537923760290738</v>
      </c>
      <c r="H31">
        <f t="shared" si="6"/>
        <v>32.6034068407197</v>
      </c>
    </row>
    <row r="32" spans="1:8" x14ac:dyDescent="0.3">
      <c r="A32">
        <v>22</v>
      </c>
      <c r="B32" s="5">
        <f t="shared" si="0"/>
        <v>40.291200000000003</v>
      </c>
      <c r="C32">
        <f t="shared" si="1"/>
        <v>28.640635267534165</v>
      </c>
      <c r="D32">
        <f t="shared" si="2"/>
        <v>19.39424626211348</v>
      </c>
      <c r="E32">
        <f t="shared" si="3"/>
        <v>40.941600000000022</v>
      </c>
      <c r="F32">
        <f t="shared" si="4"/>
        <v>48.894600000000011</v>
      </c>
      <c r="G32">
        <f t="shared" si="5"/>
        <v>31.166978899530434</v>
      </c>
      <c r="H32">
        <f t="shared" si="6"/>
        <v>31.321780409978388</v>
      </c>
    </row>
    <row r="33" spans="1:8" x14ac:dyDescent="0.3">
      <c r="A33">
        <v>23</v>
      </c>
      <c r="B33" s="5">
        <f t="shared" si="0"/>
        <v>38.62530000000001</v>
      </c>
      <c r="C33">
        <f t="shared" si="1"/>
        <v>27.337309588957325</v>
      </c>
      <c r="D33">
        <f t="shared" si="2"/>
        <v>18.119277697515241</v>
      </c>
      <c r="E33">
        <f t="shared" si="3"/>
        <v>39.2286</v>
      </c>
      <c r="F33">
        <f t="shared" si="4"/>
        <v>47.017800000000001</v>
      </c>
      <c r="G33">
        <f t="shared" si="5"/>
        <v>29.856985456567969</v>
      </c>
      <c r="H33">
        <f t="shared" si="6"/>
        <v>30.097134351151922</v>
      </c>
    </row>
    <row r="34" spans="1:8" x14ac:dyDescent="0.3">
      <c r="A34">
        <v>24</v>
      </c>
      <c r="B34" s="5">
        <f t="shared" si="0"/>
        <v>37.038800000000009</v>
      </c>
      <c r="C34">
        <f t="shared" si="1"/>
        <v>26.089461694198221</v>
      </c>
      <c r="D34">
        <f t="shared" si="2"/>
        <v>16.928124962557632</v>
      </c>
      <c r="E34">
        <f t="shared" si="3"/>
        <v>37.602400000000003</v>
      </c>
      <c r="F34">
        <f t="shared" si="4"/>
        <v>45.189600000000006</v>
      </c>
      <c r="G34">
        <f t="shared" si="5"/>
        <v>28.602753619646052</v>
      </c>
      <c r="H34">
        <f t="shared" si="6"/>
        <v>28.924616973914098</v>
      </c>
    </row>
    <row r="35" spans="1:8" x14ac:dyDescent="0.3">
      <c r="A35">
        <v>25</v>
      </c>
      <c r="B35" s="5">
        <f t="shared" si="0"/>
        <v>35.527500000000003</v>
      </c>
      <c r="C35">
        <f t="shared" si="1"/>
        <v>24.892560814864353</v>
      </c>
      <c r="D35">
        <f t="shared" si="2"/>
        <v>15.815278044293342</v>
      </c>
      <c r="E35">
        <f t="shared" si="3"/>
        <v>36.06</v>
      </c>
      <c r="F35">
        <f t="shared" si="4"/>
        <v>43.410000000000011</v>
      </c>
      <c r="G35">
        <f t="shared" si="5"/>
        <v>27.399729441134141</v>
      </c>
      <c r="H35">
        <f t="shared" si="6"/>
        <v>27.799971024881074</v>
      </c>
    </row>
    <row r="36" spans="1:8" x14ac:dyDescent="0.3">
      <c r="A36">
        <v>26</v>
      </c>
      <c r="B36" s="5">
        <f t="shared" si="0"/>
        <v>34.087199999999996</v>
      </c>
      <c r="C36">
        <f t="shared" si="1"/>
        <v>23.74260950521014</v>
      </c>
      <c r="D36">
        <f t="shared" si="2"/>
        <v>14.775589155416805</v>
      </c>
      <c r="E36">
        <f t="shared" si="3"/>
        <v>34.598399999999998</v>
      </c>
      <c r="F36">
        <f t="shared" si="4"/>
        <v>41.679000000000002</v>
      </c>
      <c r="G36">
        <f t="shared" si="5"/>
        <v>26.243895024506926</v>
      </c>
      <c r="H36">
        <f t="shared" si="6"/>
        <v>26.719440377508164</v>
      </c>
    </row>
    <row r="37" spans="1:8" x14ac:dyDescent="0.3">
      <c r="A37">
        <v>27</v>
      </c>
      <c r="B37" s="5">
        <f t="shared" si="0"/>
        <v>32.713700000000017</v>
      </c>
      <c r="C37">
        <f t="shared" si="1"/>
        <v>22.636063088753062</v>
      </c>
      <c r="D37">
        <f t="shared" si="2"/>
        <v>13.804248921722046</v>
      </c>
      <c r="E37">
        <f t="shared" si="3"/>
        <v>33.214600000000004</v>
      </c>
      <c r="F37">
        <f t="shared" si="4"/>
        <v>39.996600000000008</v>
      </c>
      <c r="G37">
        <f t="shared" si="5"/>
        <v>25.131687558852434</v>
      </c>
      <c r="H37">
        <f t="shared" si="6"/>
        <v>25.679694341580728</v>
      </c>
    </row>
    <row r="38" spans="1:8" x14ac:dyDescent="0.3">
      <c r="A38">
        <v>28</v>
      </c>
      <c r="B38" s="5">
        <f t="shared" si="0"/>
        <v>31.402799999999999</v>
      </c>
      <c r="C38">
        <f t="shared" si="1"/>
        <v>21.569763761663026</v>
      </c>
      <c r="D38">
        <f t="shared" si="2"/>
        <v>12.896764134985778</v>
      </c>
      <c r="E38">
        <f t="shared" si="3"/>
        <v>31.905600000000007</v>
      </c>
      <c r="F38">
        <f t="shared" si="4"/>
        <v>38.362800000000007</v>
      </c>
      <c r="G38">
        <f t="shared" si="5"/>
        <v>24.059933085136748</v>
      </c>
      <c r="H38">
        <f t="shared" si="6"/>
        <v>24.677765744673138</v>
      </c>
    </row>
    <row r="39" spans="1:8" x14ac:dyDescent="0.3">
      <c r="A39">
        <v>29</v>
      </c>
      <c r="B39" s="5">
        <f t="shared" si="0"/>
        <v>30.150300000000016</v>
      </c>
      <c r="C39">
        <f t="shared" si="1"/>
        <v>20.540886264796569</v>
      </c>
      <c r="D39">
        <f t="shared" si="2"/>
        <v>12.048936968365435</v>
      </c>
      <c r="E39">
        <f t="shared" si="3"/>
        <v>30.66840000000002</v>
      </c>
      <c r="F39">
        <f t="shared" si="4"/>
        <v>36.777600000000007</v>
      </c>
      <c r="G39">
        <f t="shared" si="5"/>
        <v>23.025791890298621</v>
      </c>
      <c r="H39">
        <f t="shared" si="6"/>
        <v>23.710999883872645</v>
      </c>
    </row>
    <row r="40" spans="1:8" x14ac:dyDescent="0.3">
      <c r="A40">
        <v>30</v>
      </c>
      <c r="B40" s="5">
        <f t="shared" si="0"/>
        <v>28.951999999999998</v>
      </c>
      <c r="C40">
        <f t="shared" si="1"/>
        <v>19.546892769665604</v>
      </c>
      <c r="D40">
        <f t="shared" si="2"/>
        <v>11.256845558167088</v>
      </c>
      <c r="E40">
        <f t="shared" si="3"/>
        <v>29.500000000000014</v>
      </c>
      <c r="F40">
        <f t="shared" si="4"/>
        <v>35.241</v>
      </c>
      <c r="G40">
        <f t="shared" si="5"/>
        <v>22.026713162416286</v>
      </c>
      <c r="H40">
        <f t="shared" si="6"/>
        <v>22.777012135207613</v>
      </c>
    </row>
    <row r="41" spans="1:8" x14ac:dyDescent="0.3">
      <c r="A41">
        <v>31</v>
      </c>
      <c r="B41" s="5">
        <f t="shared" si="0"/>
        <v>27.803700000000006</v>
      </c>
      <c r="C41">
        <f t="shared" si="1"/>
        <v>18.585495164495512</v>
      </c>
      <c r="D41">
        <f t="shared" si="2"/>
        <v>10.516825862158736</v>
      </c>
      <c r="E41">
        <f t="shared" si="3"/>
        <v>28.397400000000005</v>
      </c>
      <c r="F41">
        <f t="shared" si="4"/>
        <v>33.753</v>
      </c>
      <c r="G41">
        <f t="shared" si="5"/>
        <v>21.06039708382275</v>
      </c>
      <c r="H41">
        <f t="shared" si="6"/>
        <v>21.87365251643422</v>
      </c>
    </row>
    <row r="42" spans="1:8" x14ac:dyDescent="0.3">
      <c r="A42">
        <v>32</v>
      </c>
      <c r="B42" s="5">
        <f t="shared" si="0"/>
        <v>26.7012</v>
      </c>
      <c r="C42">
        <f t="shared" si="1"/>
        <v>17.654623329912013</v>
      </c>
      <c r="D42">
        <f t="shared" si="2"/>
        <v>9.825454710509506</v>
      </c>
      <c r="E42">
        <f t="shared" si="3"/>
        <v>27.357600000000005</v>
      </c>
      <c r="F42">
        <f t="shared" si="4"/>
        <v>32.313600000000008</v>
      </c>
      <c r="G42">
        <f t="shared" si="5"/>
        <v>20.124762944492062</v>
      </c>
      <c r="H42">
        <f t="shared" si="6"/>
        <v>20.998975877867537</v>
      </c>
    </row>
    <row r="43" spans="1:8" x14ac:dyDescent="0.3">
      <c r="A43">
        <v>33</v>
      </c>
      <c r="B43" s="5">
        <f t="shared" si="0"/>
        <v>25.640299999999996</v>
      </c>
      <c r="C43">
        <f t="shared" si="1"/>
        <v>16.752398297802799</v>
      </c>
      <c r="D43">
        <f t="shared" si="2"/>
        <v>9.1795339709520754</v>
      </c>
      <c r="E43">
        <f t="shared" si="3"/>
        <v>26.377600000000001</v>
      </c>
      <c r="F43">
        <f t="shared" si="4"/>
        <v>30.922800000000009</v>
      </c>
      <c r="G43">
        <f t="shared" si="5"/>
        <v>19.217922163582841</v>
      </c>
      <c r="H43">
        <f t="shared" si="6"/>
        <v>20.15121668159847</v>
      </c>
    </row>
    <row r="44" spans="1:8" x14ac:dyDescent="0.3">
      <c r="A44">
        <v>34</v>
      </c>
      <c r="B44" s="5">
        <f t="shared" si="0"/>
        <v>24.616799999999998</v>
      </c>
      <c r="C44">
        <f t="shared" si="1"/>
        <v>15.877109418254136</v>
      </c>
      <c r="D44">
        <f t="shared" si="2"/>
        <v>8.5760757549198043</v>
      </c>
      <c r="E44">
        <f t="shared" si="3"/>
        <v>25.454399999999993</v>
      </c>
      <c r="F44">
        <f t="shared" si="4"/>
        <v>29.580600000000004</v>
      </c>
      <c r="G44">
        <f t="shared" si="5"/>
        <v>18.338155339561723</v>
      </c>
      <c r="H44">
        <f t="shared" si="6"/>
        <v>19.32876754682475</v>
      </c>
    </row>
    <row r="45" spans="1:8" x14ac:dyDescent="0.3">
      <c r="A45">
        <v>35</v>
      </c>
      <c r="B45" s="5">
        <f t="shared" si="0"/>
        <v>23.626499999999993</v>
      </c>
      <c r="C45">
        <f t="shared" si="1"/>
        <v>15.027194837130395</v>
      </c>
      <c r="D45">
        <f t="shared" si="2"/>
        <v>8.0122885962254351</v>
      </c>
      <c r="E45">
        <f t="shared" si="3"/>
        <v>24.584999999999994</v>
      </c>
      <c r="F45">
        <f t="shared" si="4"/>
        <v>28.287000000000006</v>
      </c>
      <c r="G45">
        <f t="shared" si="5"/>
        <v>17.483892627906997</v>
      </c>
      <c r="H45">
        <f t="shared" si="6"/>
        <v>18.530160905966653</v>
      </c>
    </row>
    <row r="46" spans="1:8" x14ac:dyDescent="0.3">
      <c r="A46">
        <v>36</v>
      </c>
      <c r="B46" s="5">
        <f t="shared" si="0"/>
        <v>22.665199999999984</v>
      </c>
      <c r="C46">
        <f t="shared" si="1"/>
        <v>14.201224724466854</v>
      </c>
      <c r="D46">
        <f t="shared" si="2"/>
        <v>7.4855645383468827</v>
      </c>
      <c r="E46">
        <f t="shared" si="3"/>
        <v>23.76639999999999</v>
      </c>
      <c r="F46">
        <f t="shared" si="4"/>
        <v>27.042000000000002</v>
      </c>
      <c r="G46">
        <f t="shared" si="5"/>
        <v>16.653696883698444</v>
      </c>
      <c r="H46">
        <f t="shared" si="6"/>
        <v>17.754053245534166</v>
      </c>
    </row>
    <row r="47" spans="1:8" x14ac:dyDescent="0.3">
      <c r="A47">
        <v>37</v>
      </c>
      <c r="B47" s="5">
        <f t="shared" si="0"/>
        <v>21.728700000000018</v>
      </c>
      <c r="C47">
        <f t="shared" si="1"/>
        <v>13.397886801271341</v>
      </c>
      <c r="D47">
        <f t="shared" si="2"/>
        <v>6.9934670705887569</v>
      </c>
      <c r="E47">
        <f t="shared" si="3"/>
        <v>22.995600000000024</v>
      </c>
      <c r="F47">
        <f t="shared" si="4"/>
        <v>25.845600000000005</v>
      </c>
      <c r="G47">
        <f t="shared" si="5"/>
        <v>15.846249114374714</v>
      </c>
      <c r="H47">
        <f t="shared" si="6"/>
        <v>16.999211506651619</v>
      </c>
    </row>
    <row r="48" spans="1:8" x14ac:dyDescent="0.3">
      <c r="A48">
        <v>38</v>
      </c>
      <c r="B48" s="5">
        <f t="shared" si="0"/>
        <v>20.81280000000001</v>
      </c>
      <c r="C48">
        <f t="shared" si="1"/>
        <v>12.615973796822374</v>
      </c>
      <c r="D48">
        <f t="shared" si="2"/>
        <v>6.5337198573148996</v>
      </c>
      <c r="E48">
        <f t="shared" si="3"/>
        <v>22.269600000000025</v>
      </c>
      <c r="F48">
        <f t="shared" si="4"/>
        <v>24.697800000000015</v>
      </c>
      <c r="G48">
        <f t="shared" si="5"/>
        <v>15.060335872863419</v>
      </c>
      <c r="H48">
        <f t="shared" si="6"/>
        <v>16.264501299538082</v>
      </c>
    </row>
    <row r="49" spans="1:8" x14ac:dyDescent="0.3">
      <c r="A49">
        <v>39</v>
      </c>
      <c r="B49" s="5">
        <f t="shared" si="0"/>
        <v>19.913299999999992</v>
      </c>
      <c r="C49">
        <f t="shared" si="1"/>
        <v>11.85437253547876</v>
      </c>
      <c r="D49">
        <f t="shared" si="2"/>
        <v>6.1041962081158623</v>
      </c>
      <c r="E49">
        <f t="shared" si="3"/>
        <v>21.585400000000021</v>
      </c>
      <c r="F49">
        <f t="shared" si="4"/>
        <v>23.59859999999999</v>
      </c>
      <c r="G49">
        <f t="shared" si="5"/>
        <v>14.294838288559333</v>
      </c>
      <c r="H49">
        <f t="shared" si="6"/>
        <v>15.548876649128246</v>
      </c>
    </row>
    <row r="50" spans="1:8" x14ac:dyDescent="0.3">
      <c r="A50">
        <v>40</v>
      </c>
      <c r="B50" s="5">
        <f t="shared" si="0"/>
        <v>19.025999999999996</v>
      </c>
      <c r="C50">
        <f t="shared" si="1"/>
        <v>11.112054405379382</v>
      </c>
      <c r="D50">
        <f t="shared" si="2"/>
        <v>5.7029092402025565</v>
      </c>
      <c r="E50">
        <f t="shared" si="3"/>
        <v>20.940000000000012</v>
      </c>
      <c r="F50">
        <f t="shared" si="4"/>
        <v>22.548000000000002</v>
      </c>
      <c r="G50">
        <f t="shared" si="5"/>
        <v>13.54872248726231</v>
      </c>
      <c r="H50">
        <f t="shared" si="6"/>
        <v>14.851371039161052</v>
      </c>
    </row>
    <row r="51" spans="1:8" x14ac:dyDescent="0.3">
      <c r="A51">
        <v>41</v>
      </c>
      <c r="B51" s="5">
        <f t="shared" si="0"/>
        <v>18.14670000000001</v>
      </c>
      <c r="C51">
        <f t="shared" si="1"/>
        <v>10.388067004229683</v>
      </c>
      <c r="D51">
        <f t="shared" si="2"/>
        <v>5.3280026875195068</v>
      </c>
      <c r="E51">
        <f t="shared" si="3"/>
        <v>20.330399999999997</v>
      </c>
      <c r="F51">
        <f t="shared" si="4"/>
        <v>21.546000000000006</v>
      </c>
      <c r="G51">
        <f t="shared" si="5"/>
        <v>12.821031194224048</v>
      </c>
      <c r="H51">
        <f t="shared" si="6"/>
        <v>14.171089562296316</v>
      </c>
    </row>
    <row r="52" spans="1:8" x14ac:dyDescent="0.3">
      <c r="A52">
        <v>42</v>
      </c>
      <c r="B52" s="5">
        <f t="shared" si="0"/>
        <v>17.271199999999993</v>
      </c>
      <c r="C52">
        <f t="shared" si="1"/>
        <v>9.6815267919316312</v>
      </c>
      <c r="D52">
        <f t="shared" si="2"/>
        <v>4.9777423140626409</v>
      </c>
      <c r="E52">
        <f t="shared" si="3"/>
        <v>19.753599999999977</v>
      </c>
      <c r="F52">
        <f t="shared" si="4"/>
        <v>20.59259999999999</v>
      </c>
      <c r="G52">
        <f t="shared" si="5"/>
        <v>12.110876349189141</v>
      </c>
      <c r="H52">
        <f t="shared" si="6"/>
        <v>13.507202016293206</v>
      </c>
    </row>
    <row r="53" spans="1:8" x14ac:dyDescent="0.3">
      <c r="A53">
        <v>43</v>
      </c>
      <c r="B53" s="5">
        <f t="shared" si="0"/>
        <v>16.395299999999992</v>
      </c>
      <c r="C53">
        <f t="shared" si="1"/>
        <v>8.9916126078647522</v>
      </c>
      <c r="D53">
        <f t="shared" si="2"/>
        <v>4.6505078916814977</v>
      </c>
      <c r="E53">
        <f t="shared" si="3"/>
        <v>19.20659999999998</v>
      </c>
      <c r="F53">
        <f t="shared" si="4"/>
        <v>19.687799999999996</v>
      </c>
      <c r="G53">
        <f t="shared" si="5"/>
        <v>11.417432590510728</v>
      </c>
      <c r="H53">
        <f t="shared" si="6"/>
        <v>12.858936812642355</v>
      </c>
    </row>
    <row r="54" spans="1:8" x14ac:dyDescent="0.3">
      <c r="A54">
        <v>44</v>
      </c>
      <c r="B54" s="5">
        <f t="shared" si="0"/>
        <v>15.514800000000022</v>
      </c>
      <c r="C54">
        <f t="shared" si="1"/>
        <v>8.3175599335165771</v>
      </c>
      <c r="D54">
        <f t="shared" si="2"/>
        <v>4.3447857052569265</v>
      </c>
      <c r="E54">
        <f t="shared" si="3"/>
        <v>18.686400000000035</v>
      </c>
      <c r="F54">
        <f t="shared" si="4"/>
        <v>18.831600000000009</v>
      </c>
      <c r="G54">
        <f t="shared" si="5"/>
        <v>10.739931488428851</v>
      </c>
      <c r="H54">
        <f t="shared" si="6"/>
        <v>12.225575585551908</v>
      </c>
    </row>
    <row r="55" spans="1:8" x14ac:dyDescent="0.3">
      <c r="A55">
        <v>45</v>
      </c>
      <c r="B55" s="5">
        <f t="shared" si="0"/>
        <v>14.625500000000017</v>
      </c>
      <c r="C55">
        <f t="shared" si="1"/>
        <v>7.6586557999342233</v>
      </c>
      <c r="D55">
        <f t="shared" si="2"/>
        <v>4.0591615505848431</v>
      </c>
      <c r="E55">
        <f t="shared" si="3"/>
        <v>18.190000000000026</v>
      </c>
      <c r="F55">
        <f t="shared" si="4"/>
        <v>18.024000000000001</v>
      </c>
      <c r="G55">
        <f t="shared" si="5"/>
        <v>10.077656426468693</v>
      </c>
      <c r="H55">
        <f t="shared" si="6"/>
        <v>11.606448406827695</v>
      </c>
    </row>
    <row r="56" spans="1:8" x14ac:dyDescent="0.3">
      <c r="A56">
        <v>46</v>
      </c>
      <c r="B56" s="5">
        <f t="shared" si="0"/>
        <v>13.72320000000002</v>
      </c>
      <c r="C56">
        <f t="shared" si="1"/>
        <v>7.0142342549397227</v>
      </c>
      <c r="D56">
        <f t="shared" si="2"/>
        <v>3.7923141925758119</v>
      </c>
      <c r="E56">
        <f t="shared" si="3"/>
        <v>17.714400000000012</v>
      </c>
      <c r="F56">
        <f t="shared" si="4"/>
        <v>17.265000000000001</v>
      </c>
      <c r="G56">
        <f t="shared" si="5"/>
        <v>9.4299380454663719</v>
      </c>
      <c r="H56">
        <f t="shared" si="6"/>
        <v>11.000929526725429</v>
      </c>
    </row>
    <row r="57" spans="1:8" x14ac:dyDescent="0.3">
      <c r="A57">
        <v>47</v>
      </c>
      <c r="B57" s="5">
        <f t="shared" si="0"/>
        <v>12.803700000000006</v>
      </c>
      <c r="C57">
        <f t="shared" si="1"/>
        <v>6.3836723178610839</v>
      </c>
      <c r="D57">
        <f t="shared" si="2"/>
        <v>3.5430092535094664</v>
      </c>
      <c r="E57">
        <f t="shared" si="3"/>
        <v>17.256600000000006</v>
      </c>
      <c r="F57">
        <f t="shared" si="4"/>
        <v>16.554600000000008</v>
      </c>
      <c r="G57">
        <f t="shared" si="5"/>
        <v>8.7961501776045878</v>
      </c>
      <c r="H57">
        <f t="shared" si="6"/>
        <v>10.408433572887887</v>
      </c>
    </row>
    <row r="58" spans="1:8" x14ac:dyDescent="0.3">
      <c r="A58">
        <v>48</v>
      </c>
      <c r="B58" s="5">
        <f t="shared" si="0"/>
        <v>11.862799999999993</v>
      </c>
      <c r="C58">
        <f t="shared" si="1"/>
        <v>5.7663863601806327</v>
      </c>
      <c r="D58">
        <f t="shared" si="2"/>
        <v>3.3100935030722032</v>
      </c>
      <c r="E58">
        <f t="shared" si="3"/>
        <v>16.813600000000008</v>
      </c>
      <c r="F58">
        <f t="shared" si="4"/>
        <v>15.892800000000008</v>
      </c>
      <c r="G58">
        <f t="shared" si="5"/>
        <v>8.1757062085444545</v>
      </c>
      <c r="H58">
        <f t="shared" si="6"/>
        <v>9.8284121494876047</v>
      </c>
    </row>
    <row r="59" spans="1:8" x14ac:dyDescent="0.3">
      <c r="A59">
        <v>49</v>
      </c>
      <c r="B59" s="5">
        <f t="shared" si="0"/>
        <v>10.896299999999997</v>
      </c>
      <c r="C59">
        <f t="shared" si="1"/>
        <v>5.1618288593964223</v>
      </c>
      <c r="D59">
        <f t="shared" si="2"/>
        <v>3.092489523765094</v>
      </c>
      <c r="E59">
        <f t="shared" si="3"/>
        <v>16.38239999999999</v>
      </c>
      <c r="F59">
        <f t="shared" si="4"/>
        <v>15.279600000000002</v>
      </c>
      <c r="G59">
        <f t="shared" si="5"/>
        <v>7.5680558146798518</v>
      </c>
      <c r="H59">
        <f t="shared" si="6"/>
        <v>9.2603507870522463</v>
      </c>
    </row>
    <row r="60" spans="1:8" x14ac:dyDescent="0.3">
      <c r="A60">
        <v>50</v>
      </c>
      <c r="B60" s="5">
        <f t="shared" si="0"/>
        <v>9.9000000000000057</v>
      </c>
      <c r="C60">
        <f t="shared" si="1"/>
        <v>4.5694854808467511</v>
      </c>
      <c r="D60">
        <f t="shared" si="2"/>
        <v>2.8891907270053481</v>
      </c>
      <c r="E60">
        <f t="shared" si="3"/>
        <v>15.960000000000008</v>
      </c>
      <c r="F60">
        <f t="shared" si="4"/>
        <v>14.715000000000018</v>
      </c>
      <c r="G60">
        <f t="shared" si="5"/>
        <v>6.9726820300325443</v>
      </c>
      <c r="H60">
        <f t="shared" si="6"/>
        <v>8.7037662004545808</v>
      </c>
    </row>
    <row r="61" spans="1:8" x14ac:dyDescent="0.3">
      <c r="A61">
        <v>51</v>
      </c>
      <c r="B61" s="5">
        <f t="shared" si="0"/>
        <v>8.8696999999999662</v>
      </c>
      <c r="C61">
        <f t="shared" si="1"/>
        <v>3.9888724485227698</v>
      </c>
      <c r="D61">
        <f t="shared" si="2"/>
        <v>2.6992566968669105</v>
      </c>
      <c r="E61">
        <f t="shared" si="3"/>
        <v>15.543399999999991</v>
      </c>
      <c r="F61">
        <f t="shared" si="4"/>
        <v>14.198999999999998</v>
      </c>
      <c r="G61">
        <f t="shared" si="5"/>
        <v>6.38909860361413</v>
      </c>
      <c r="H61">
        <f t="shared" si="6"/>
        <v>8.1582038184448322</v>
      </c>
    </row>
    <row r="62" spans="1:8" x14ac:dyDescent="0.3">
      <c r="A62">
        <v>52</v>
      </c>
      <c r="B62" s="5">
        <f t="shared" si="0"/>
        <v>7.8011999999999944</v>
      </c>
      <c r="C62">
        <f t="shared" si="1"/>
        <v>3.419534171192538</v>
      </c>
      <c r="D62">
        <f t="shared" si="2"/>
        <v>2.5218088399213445</v>
      </c>
      <c r="E62">
        <f t="shared" si="3"/>
        <v>15.129599999999982</v>
      </c>
      <c r="F62">
        <f t="shared" si="4"/>
        <v>13.7316</v>
      </c>
      <c r="G62">
        <f t="shared" si="5"/>
        <v>5.8168476134053435</v>
      </c>
      <c r="H62">
        <f t="shared" si="6"/>
        <v>7.6232355530816704</v>
      </c>
    </row>
    <row r="63" spans="1:8" x14ac:dyDescent="0.3">
      <c r="A63">
        <v>53</v>
      </c>
      <c r="B63" s="5">
        <f t="shared" si="0"/>
        <v>6.6903000000000077</v>
      </c>
      <c r="C63">
        <f t="shared" si="1"/>
        <v>2.8610410946517817</v>
      </c>
      <c r="D63">
        <f t="shared" si="2"/>
        <v>2.3560263210561199</v>
      </c>
      <c r="E63">
        <f t="shared" si="3"/>
        <v>14.715600000000023</v>
      </c>
      <c r="F63">
        <f t="shared" si="4"/>
        <v>13.31280000000001</v>
      </c>
      <c r="G63">
        <f t="shared" si="5"/>
        <v>5.255497307618981</v>
      </c>
      <c r="H63">
        <f t="shared" si="6"/>
        <v>7.0984577816390413</v>
      </c>
    </row>
    <row r="64" spans="1:8" x14ac:dyDescent="0.3">
      <c r="A64">
        <v>54</v>
      </c>
      <c r="B64" s="5">
        <f t="shared" si="0"/>
        <v>5.5328000000000088</v>
      </c>
      <c r="C64">
        <f t="shared" si="1"/>
        <v>2.3129877547354596</v>
      </c>
      <c r="D64">
        <f t="shared" si="2"/>
        <v>2.2011422664702707</v>
      </c>
      <c r="E64">
        <f t="shared" si="3"/>
        <v>14.298400000000015</v>
      </c>
      <c r="F64">
        <f t="shared" si="4"/>
        <v>12.942600000000013</v>
      </c>
      <c r="G64">
        <f t="shared" si="5"/>
        <v>4.7046401477508368</v>
      </c>
      <c r="H64">
        <f t="shared" si="6"/>
        <v>6.5834895171542342</v>
      </c>
    </row>
    <row r="65" spans="1:8" x14ac:dyDescent="0.3">
      <c r="A65">
        <v>55</v>
      </c>
      <c r="B65" s="5">
        <f t="shared" si="0"/>
        <v>4.3245000000000005</v>
      </c>
      <c r="C65">
        <f t="shared" si="1"/>
        <v>1.774991008983946</v>
      </c>
      <c r="D65">
        <f t="shared" si="2"/>
        <v>2.0564402162833364</v>
      </c>
      <c r="E65">
        <f t="shared" si="3"/>
        <v>13.875</v>
      </c>
      <c r="F65">
        <f t="shared" si="4"/>
        <v>12.620999999999995</v>
      </c>
      <c r="G65">
        <f t="shared" si="5"/>
        <v>4.1638910311990855</v>
      </c>
      <c r="H65">
        <f t="shared" si="6"/>
        <v>6.0779707468454234</v>
      </c>
    </row>
    <row r="66" spans="1:8" x14ac:dyDescent="0.3">
      <c r="A66">
        <v>56</v>
      </c>
      <c r="B66" s="5">
        <f t="shared" si="0"/>
        <v>3.0611999999999853</v>
      </c>
      <c r="C66">
        <f t="shared" si="1"/>
        <v>1.2466884276454095</v>
      </c>
      <c r="D66">
        <f t="shared" si="2"/>
        <v>1.921250810348097</v>
      </c>
      <c r="E66">
        <f t="shared" si="3"/>
        <v>13.442400000000021</v>
      </c>
      <c r="F66">
        <f t="shared" si="4"/>
        <v>12.348000000000013</v>
      </c>
      <c r="G66">
        <f t="shared" si="5"/>
        <v>3.6328856740351512</v>
      </c>
      <c r="H66">
        <f t="shared" si="6"/>
        <v>5.5815609202466305</v>
      </c>
    </row>
    <row r="67" spans="1:8" x14ac:dyDescent="0.3">
      <c r="A67">
        <v>57</v>
      </c>
      <c r="B67" s="5">
        <f t="shared" si="0"/>
        <v>1.7386999999999944</v>
      </c>
      <c r="C67">
        <f t="shared" si="1"/>
        <v>0.72773682709097898</v>
      </c>
      <c r="D67">
        <f t="shared" si="2"/>
        <v>1.7949486919364182</v>
      </c>
      <c r="E67">
        <f t="shared" si="3"/>
        <v>12.997599999999977</v>
      </c>
      <c r="F67">
        <f t="shared" si="4"/>
        <v>12.12360000000001</v>
      </c>
      <c r="G67">
        <f t="shared" si="5"/>
        <v>3.1112791369158117</v>
      </c>
      <c r="H67">
        <f t="shared" si="6"/>
        <v>5.0939375711581363</v>
      </c>
    </row>
    <row r="68" spans="1:8" x14ac:dyDescent="0.3">
      <c r="A68">
        <v>58</v>
      </c>
      <c r="B68" s="5">
        <f t="shared" si="0"/>
        <v>0.35280000000003042</v>
      </c>
      <c r="C68">
        <f t="shared" si="1"/>
        <v>0.21781093077898106</v>
      </c>
      <c r="D68">
        <f t="shared" si="2"/>
        <v>1.6769496149753178</v>
      </c>
      <c r="E68">
        <f t="shared" si="3"/>
        <v>12.537600000000026</v>
      </c>
      <c r="F68">
        <f t="shared" si="4"/>
        <v>11.947800000000001</v>
      </c>
      <c r="G68">
        <f t="shared" si="5"/>
        <v>2.5987444791970375</v>
      </c>
      <c r="H68">
        <f t="shared" si="6"/>
        <v>4.614795059446152</v>
      </c>
    </row>
    <row r="69" spans="1:8" x14ac:dyDescent="0.3">
      <c r="A69">
        <v>59</v>
      </c>
      <c r="B69" s="5">
        <f t="shared" si="0"/>
        <v>-1.1007000000000176</v>
      </c>
      <c r="C69">
        <f t="shared" si="1"/>
        <v>-0.28339785531571238</v>
      </c>
      <c r="D69">
        <f t="shared" si="2"/>
        <v>1.5667077414519663</v>
      </c>
      <c r="E69">
        <f t="shared" si="3"/>
        <v>12.059400000000011</v>
      </c>
      <c r="F69">
        <f t="shared" si="4"/>
        <v>11.820599999999985</v>
      </c>
      <c r="G69">
        <f t="shared" si="5"/>
        <v>2.0949715280984549</v>
      </c>
      <c r="H69">
        <f t="shared" si="6"/>
        <v>4.1438434203974168</v>
      </c>
    </row>
    <row r="70" spans="1:8" x14ac:dyDescent="0.3">
      <c r="A70">
        <v>60</v>
      </c>
      <c r="B70" s="5">
        <f t="shared" si="0"/>
        <v>-2.6260000000000048</v>
      </c>
      <c r="C70">
        <f t="shared" si="1"/>
        <v>-0.77618256435198418</v>
      </c>
      <c r="D70">
        <f t="shared" si="2"/>
        <v>1.4637131164860013</v>
      </c>
      <c r="E70">
        <f t="shared" si="3"/>
        <v>11.560000000000031</v>
      </c>
      <c r="F70">
        <f t="shared" si="4"/>
        <v>11.742000000000004</v>
      </c>
      <c r="G70">
        <f t="shared" si="5"/>
        <v>1.599665751314717</v>
      </c>
      <c r="H70">
        <f t="shared" si="6"/>
        <v>3.6808073107811339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0B98-DC49-4BFE-8FC0-1A29CBB95623}">
  <dimension ref="A1:AG61"/>
  <sheetViews>
    <sheetView topLeftCell="X1" zoomScale="96" workbookViewId="0">
      <selection activeCell="AH1" sqref="AH1"/>
    </sheetView>
  </sheetViews>
  <sheetFormatPr defaultRowHeight="14.4" x14ac:dyDescent="0.3"/>
  <sheetData>
    <row r="1" spans="1:33" x14ac:dyDescent="0.3">
      <c r="A1" t="s">
        <v>57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  <c r="J1" t="s">
        <v>57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49</v>
      </c>
      <c r="R1" t="s">
        <v>33</v>
      </c>
      <c r="T1" t="s">
        <v>57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49</v>
      </c>
      <c r="AB1" t="s">
        <v>33</v>
      </c>
      <c r="AE1" t="s">
        <v>57</v>
      </c>
      <c r="AF1" t="s">
        <v>82</v>
      </c>
      <c r="AG1" t="s">
        <v>81</v>
      </c>
    </row>
    <row r="2" spans="1:33" x14ac:dyDescent="0.3">
      <c r="A2">
        <v>1</v>
      </c>
      <c r="B2" s="5">
        <f>-0.0007*POWER(A2,3)+(0.088*POWER(A2,2))-(4.5626*A2)+105.53</f>
        <v>101.0547</v>
      </c>
      <c r="C2">
        <f>-29.32*LN(A2) + 119.27</f>
        <v>119.27</v>
      </c>
      <c r="D2">
        <f>86.572*EXP(-0.068*A2)</f>
        <v>80.880797718526537</v>
      </c>
      <c r="E2">
        <f>(-0.0005*POWER(A2,3))+(0.0779*POWER(A2,2))-(4.459*A2)+106.66</f>
        <v>102.27839999999999</v>
      </c>
      <c r="F2">
        <f>0.0243*POWER(A2,2) - 2.9703*A2 + 102.48</f>
        <v>99.534000000000006</v>
      </c>
      <c r="G2">
        <f>-29.47*LN(A2) + 122.26</f>
        <v>122.26</v>
      </c>
      <c r="H2">
        <f>-27.55*LN(A2)+116.48</f>
        <v>116.48</v>
      </c>
      <c r="J2">
        <v>1</v>
      </c>
      <c r="K2">
        <f>B2/101.0547</f>
        <v>1</v>
      </c>
      <c r="L2">
        <f>C2/119.27</f>
        <v>1</v>
      </c>
      <c r="M2">
        <f>D2/80.8808</f>
        <v>0.99999997179215017</v>
      </c>
      <c r="N2">
        <f>E2/102.2784</f>
        <v>0.99999999999999989</v>
      </c>
      <c r="O2">
        <f>F2/99.534</f>
        <v>1</v>
      </c>
      <c r="P2">
        <f>G2/122.26</f>
        <v>1</v>
      </c>
      <c r="Q2">
        <f>H2/116.48</f>
        <v>1</v>
      </c>
      <c r="R2">
        <f>AVERAGE(K2:Q2)</f>
        <v>0.99999999597030709</v>
      </c>
      <c r="T2">
        <v>1</v>
      </c>
      <c r="U2">
        <f>K2*3000</f>
        <v>3000</v>
      </c>
      <c r="V2">
        <f t="shared" ref="V2:AB2" si="0">L2*3000</f>
        <v>3000</v>
      </c>
      <c r="W2">
        <f t="shared" si="0"/>
        <v>2999.9999153764506</v>
      </c>
      <c r="X2">
        <f t="shared" si="0"/>
        <v>2999.9999999999995</v>
      </c>
      <c r="Y2">
        <f t="shared" si="0"/>
        <v>3000</v>
      </c>
      <c r="Z2">
        <f t="shared" si="0"/>
        <v>3000</v>
      </c>
      <c r="AA2">
        <f t="shared" si="0"/>
        <v>3000</v>
      </c>
      <c r="AB2">
        <f t="shared" si="0"/>
        <v>2999.9999879109214</v>
      </c>
      <c r="AE2">
        <v>1</v>
      </c>
      <c r="AF2">
        <v>2999.9999153764506</v>
      </c>
      <c r="AG2">
        <v>3000</v>
      </c>
    </row>
    <row r="3" spans="1:33" x14ac:dyDescent="0.3">
      <c r="A3">
        <v>2</v>
      </c>
      <c r="B3" s="5">
        <f t="shared" ref="B3:B61" si="1">-0.0007*POWER(A3,3)+(0.088*POWER(A3,2))-(4.5626*A3)+105.53</f>
        <v>96.751199999999997</v>
      </c>
      <c r="C3">
        <f t="shared" ref="C3:C61" si="2">-29.32*LN(A3) + 119.27</f>
        <v>98.946924665982408</v>
      </c>
      <c r="D3">
        <f t="shared" ref="D3:D61" si="3">86.572*EXP(-0.068*A3)</f>
        <v>75.563732379813416</v>
      </c>
      <c r="E3">
        <f t="shared" ref="E3:E61" si="4">(-0.0005*POWER(A3,3))+(0.0779*POWER(A3,2))-(4.459*A3)+106.66</f>
        <v>98.049599999999998</v>
      </c>
      <c r="F3">
        <f t="shared" ref="F3:F61" si="5">0.0243*POWER(A3,2) - 2.9703*A3 + 102.48</f>
        <v>96.636600000000001</v>
      </c>
      <c r="G3">
        <f t="shared" ref="G3:G61" si="6">-29.47*LN(A3) + 122.26</f>
        <v>101.83295258889842</v>
      </c>
      <c r="H3">
        <f t="shared" ref="H3:H61" si="7">-27.55*LN(A3)+116.48</f>
        <v>97.383795175573511</v>
      </c>
      <c r="J3">
        <v>2</v>
      </c>
      <c r="K3">
        <f t="shared" ref="K3:K61" si="8">B3/101.0547</f>
        <v>0.95741415292905718</v>
      </c>
      <c r="L3">
        <f t="shared" ref="L3:L60" si="9">C3/119.27</f>
        <v>0.82960446605166771</v>
      </c>
      <c r="M3">
        <f t="shared" ref="M3:M61" si="10">D3/80.8808</f>
        <v>0.93426044722373447</v>
      </c>
      <c r="N3">
        <f t="shared" ref="N3:N61" si="11">E3/102.2784</f>
        <v>0.95865402665665467</v>
      </c>
      <c r="O3">
        <f t="shared" ref="O3:O61" si="12">F3/99.534</f>
        <v>0.97089034902646332</v>
      </c>
      <c r="P3">
        <f t="shared" ref="P3:P60" si="13">G3/122.26</f>
        <v>0.83292125461228872</v>
      </c>
      <c r="Q3">
        <f t="shared" ref="Q3:Q61" si="14">H3/116.48</f>
        <v>0.83605593385622856</v>
      </c>
      <c r="R3">
        <f t="shared" ref="R3:R61" si="15">AVERAGE(K3:Q3)</f>
        <v>0.90282866147944207</v>
      </c>
      <c r="T3">
        <v>2</v>
      </c>
      <c r="U3">
        <f t="shared" ref="U3:U59" si="16">K3*3000</f>
        <v>2872.2424587871715</v>
      </c>
      <c r="V3">
        <f t="shared" ref="V3:V59" si="17">L3*3000</f>
        <v>2488.8133981550031</v>
      </c>
      <c r="W3">
        <f t="shared" ref="W3:W61" si="18">M3*3000</f>
        <v>2802.7813416712033</v>
      </c>
      <c r="X3">
        <f t="shared" ref="X3:X61" si="19">N3*3000</f>
        <v>2875.9620799699642</v>
      </c>
      <c r="Y3">
        <f t="shared" ref="Y3:Y61" si="20">O3*3000</f>
        <v>2912.6710470793901</v>
      </c>
      <c r="Z3">
        <f t="shared" ref="Z3:Z61" si="21">P3*3000</f>
        <v>2498.763763836866</v>
      </c>
      <c r="AA3">
        <f t="shared" ref="AA3:AA61" si="22">Q3*3000</f>
        <v>2508.1678015686857</v>
      </c>
      <c r="AB3">
        <f t="shared" ref="AB3:AB61" si="23">R3*3000</f>
        <v>2708.4859844383263</v>
      </c>
      <c r="AE3">
        <v>2</v>
      </c>
      <c r="AF3">
        <v>2802.7813416712033</v>
      </c>
      <c r="AG3">
        <v>2600</v>
      </c>
    </row>
    <row r="4" spans="1:33" x14ac:dyDescent="0.3">
      <c r="A4">
        <v>3</v>
      </c>
      <c r="B4" s="5">
        <f t="shared" si="1"/>
        <v>92.615300000000005</v>
      </c>
      <c r="C4">
        <f t="shared" si="2"/>
        <v>87.058687696251013</v>
      </c>
      <c r="D4">
        <f t="shared" si="3"/>
        <v>70.596208398426299</v>
      </c>
      <c r="E4">
        <f t="shared" si="4"/>
        <v>93.97059999999999</v>
      </c>
      <c r="F4">
        <f t="shared" si="5"/>
        <v>93.787800000000004</v>
      </c>
      <c r="G4">
        <f t="shared" si="6"/>
        <v>89.883895852950815</v>
      </c>
      <c r="H4">
        <f t="shared" si="7"/>
        <v>86.213231447193579</v>
      </c>
      <c r="J4">
        <v>3</v>
      </c>
      <c r="K4">
        <f t="shared" si="8"/>
        <v>0.9164868135772013</v>
      </c>
      <c r="L4">
        <f t="shared" si="9"/>
        <v>0.7299294684015345</v>
      </c>
      <c r="M4">
        <f t="shared" si="10"/>
        <v>0.8728426078677054</v>
      </c>
      <c r="N4">
        <f t="shared" si="11"/>
        <v>0.91877268318628358</v>
      </c>
      <c r="O4">
        <f t="shared" si="12"/>
        <v>0.94226897341611915</v>
      </c>
      <c r="P4">
        <f t="shared" si="13"/>
        <v>0.73518645389293968</v>
      </c>
      <c r="Q4">
        <f t="shared" si="14"/>
        <v>0.74015480294637337</v>
      </c>
      <c r="R4">
        <f t="shared" si="15"/>
        <v>0.83652025761259374</v>
      </c>
      <c r="T4">
        <v>3</v>
      </c>
      <c r="U4">
        <f t="shared" si="16"/>
        <v>2749.4604407316037</v>
      </c>
      <c r="V4">
        <f t="shared" si="17"/>
        <v>2189.7884052046034</v>
      </c>
      <c r="W4">
        <f t="shared" si="18"/>
        <v>2618.5278236031163</v>
      </c>
      <c r="X4">
        <f t="shared" si="19"/>
        <v>2756.3180495588508</v>
      </c>
      <c r="Y4">
        <f t="shared" si="20"/>
        <v>2826.8069202483575</v>
      </c>
      <c r="Z4">
        <f t="shared" si="21"/>
        <v>2205.5593616788192</v>
      </c>
      <c r="AA4">
        <f t="shared" si="22"/>
        <v>2220.4644088391201</v>
      </c>
      <c r="AB4">
        <f t="shared" si="23"/>
        <v>2509.5607728377813</v>
      </c>
      <c r="AE4">
        <v>3</v>
      </c>
      <c r="AF4">
        <v>2618.5278236031163</v>
      </c>
      <c r="AG4">
        <v>2200</v>
      </c>
    </row>
    <row r="5" spans="1:33" x14ac:dyDescent="0.3">
      <c r="A5">
        <v>4</v>
      </c>
      <c r="B5" s="5">
        <f t="shared" si="1"/>
        <v>88.642799999999994</v>
      </c>
      <c r="C5">
        <f t="shared" si="2"/>
        <v>78.623849331964806</v>
      </c>
      <c r="D5">
        <f t="shared" si="3"/>
        <v>65.955247091069424</v>
      </c>
      <c r="E5">
        <f t="shared" si="4"/>
        <v>90.038399999999996</v>
      </c>
      <c r="F5">
        <f t="shared" si="5"/>
        <v>90.9876</v>
      </c>
      <c r="G5">
        <f t="shared" si="6"/>
        <v>81.405905177796825</v>
      </c>
      <c r="H5">
        <f t="shared" si="7"/>
        <v>78.287590351147017</v>
      </c>
      <c r="J5">
        <v>4</v>
      </c>
      <c r="K5">
        <f t="shared" si="8"/>
        <v>0.87717642029514709</v>
      </c>
      <c r="L5">
        <f t="shared" si="9"/>
        <v>0.65920893210333531</v>
      </c>
      <c r="M5">
        <f t="shared" si="10"/>
        <v>0.81546234818485264</v>
      </c>
      <c r="N5">
        <f t="shared" si="11"/>
        <v>0.88032663788248533</v>
      </c>
      <c r="O5">
        <f t="shared" si="12"/>
        <v>0.91413587316896738</v>
      </c>
      <c r="P5">
        <f t="shared" si="13"/>
        <v>0.66584250922457733</v>
      </c>
      <c r="Q5">
        <f t="shared" si="14"/>
        <v>0.67211186771245723</v>
      </c>
      <c r="R5">
        <f t="shared" si="15"/>
        <v>0.78346636979597473</v>
      </c>
      <c r="T5">
        <v>4</v>
      </c>
      <c r="U5">
        <f t="shared" si="16"/>
        <v>2631.5292608854411</v>
      </c>
      <c r="V5">
        <f t="shared" si="17"/>
        <v>1977.6267963100058</v>
      </c>
      <c r="W5">
        <f t="shared" si="18"/>
        <v>2446.3870445545581</v>
      </c>
      <c r="X5">
        <f t="shared" si="19"/>
        <v>2640.9799136474562</v>
      </c>
      <c r="Y5">
        <f t="shared" si="20"/>
        <v>2742.4076195069019</v>
      </c>
      <c r="Z5">
        <f t="shared" si="21"/>
        <v>1997.527527673732</v>
      </c>
      <c r="AA5">
        <f t="shared" si="22"/>
        <v>2016.3356031373717</v>
      </c>
      <c r="AB5">
        <f t="shared" si="23"/>
        <v>2350.399109387924</v>
      </c>
      <c r="AE5">
        <v>4</v>
      </c>
      <c r="AF5">
        <v>2446.3870445545581</v>
      </c>
      <c r="AG5">
        <v>1800</v>
      </c>
    </row>
    <row r="6" spans="1:33" x14ac:dyDescent="0.3">
      <c r="A6">
        <v>5</v>
      </c>
      <c r="B6" s="5">
        <f t="shared" si="1"/>
        <v>84.829499999999996</v>
      </c>
      <c r="C6">
        <f t="shared" si="2"/>
        <v>72.081280407432175</v>
      </c>
      <c r="D6">
        <f t="shared" si="3"/>
        <v>61.619380382204646</v>
      </c>
      <c r="E6">
        <f t="shared" si="4"/>
        <v>86.25</v>
      </c>
      <c r="F6">
        <f t="shared" si="5"/>
        <v>88.236000000000004</v>
      </c>
      <c r="G6">
        <f t="shared" si="6"/>
        <v>74.829864720567073</v>
      </c>
      <c r="H6">
        <f t="shared" si="7"/>
        <v>72.139985512440546</v>
      </c>
      <c r="J6">
        <v>5</v>
      </c>
      <c r="K6">
        <f t="shared" si="8"/>
        <v>0.83944141143360973</v>
      </c>
      <c r="L6">
        <f t="shared" si="9"/>
        <v>0.60435382248203384</v>
      </c>
      <c r="M6">
        <f t="shared" si="10"/>
        <v>0.76185423959956688</v>
      </c>
      <c r="N6">
        <f t="shared" si="11"/>
        <v>0.84328655903885863</v>
      </c>
      <c r="O6">
        <f t="shared" si="12"/>
        <v>0.88649104828500813</v>
      </c>
      <c r="P6">
        <f t="shared" si="13"/>
        <v>0.61205516702574081</v>
      </c>
      <c r="Q6">
        <f t="shared" si="14"/>
        <v>0.61933366683070523</v>
      </c>
      <c r="R6">
        <f t="shared" si="15"/>
        <v>0.73811655924221764</v>
      </c>
      <c r="T6">
        <v>5</v>
      </c>
      <c r="U6">
        <f t="shared" si="16"/>
        <v>2518.3242343008292</v>
      </c>
      <c r="V6">
        <f t="shared" si="17"/>
        <v>1813.0614674461015</v>
      </c>
      <c r="W6">
        <f t="shared" si="18"/>
        <v>2285.5627187987006</v>
      </c>
      <c r="X6">
        <f t="shared" si="19"/>
        <v>2529.8596771165758</v>
      </c>
      <c r="Y6">
        <f t="shared" si="20"/>
        <v>2659.4731448550242</v>
      </c>
      <c r="Z6">
        <f t="shared" si="21"/>
        <v>1836.1655010772224</v>
      </c>
      <c r="AA6">
        <f t="shared" si="22"/>
        <v>1858.0010004921157</v>
      </c>
      <c r="AB6">
        <f t="shared" si="23"/>
        <v>2214.3496777266528</v>
      </c>
      <c r="AE6">
        <v>5</v>
      </c>
      <c r="AF6">
        <v>2285.5627187987006</v>
      </c>
      <c r="AG6">
        <v>1700</v>
      </c>
    </row>
    <row r="7" spans="1:33" x14ac:dyDescent="0.3">
      <c r="A7">
        <v>6</v>
      </c>
      <c r="B7" s="5">
        <f t="shared" si="1"/>
        <v>81.171199999999999</v>
      </c>
      <c r="C7">
        <f t="shared" si="2"/>
        <v>66.735612362233425</v>
      </c>
      <c r="D7">
        <f t="shared" si="3"/>
        <v>57.568551497412983</v>
      </c>
      <c r="E7">
        <f t="shared" si="4"/>
        <v>82.602400000000003</v>
      </c>
      <c r="F7">
        <f t="shared" si="5"/>
        <v>85.533000000000001</v>
      </c>
      <c r="G7">
        <f t="shared" si="6"/>
        <v>69.456848441849218</v>
      </c>
      <c r="H7">
        <f t="shared" si="7"/>
        <v>67.117026622767085</v>
      </c>
      <c r="J7">
        <v>6</v>
      </c>
      <c r="K7">
        <f t="shared" si="8"/>
        <v>0.80324022534330419</v>
      </c>
      <c r="L7">
        <f t="shared" si="9"/>
        <v>0.55953393445320221</v>
      </c>
      <c r="M7">
        <f t="shared" si="10"/>
        <v>0.71177030268509944</v>
      </c>
      <c r="N7">
        <f t="shared" si="11"/>
        <v>0.80762311494900196</v>
      </c>
      <c r="O7">
        <f t="shared" si="12"/>
        <v>0.85933449876424128</v>
      </c>
      <c r="P7">
        <f t="shared" si="13"/>
        <v>0.56810770850522829</v>
      </c>
      <c r="Q7">
        <f t="shared" si="14"/>
        <v>0.57621073680260204</v>
      </c>
      <c r="R7">
        <f t="shared" si="15"/>
        <v>0.69797436021466841</v>
      </c>
      <c r="T7">
        <v>6</v>
      </c>
      <c r="U7">
        <f t="shared" si="16"/>
        <v>2409.7206760299127</v>
      </c>
      <c r="V7">
        <f t="shared" si="17"/>
        <v>1678.6018033596067</v>
      </c>
      <c r="W7">
        <f t="shared" si="18"/>
        <v>2135.3109080552981</v>
      </c>
      <c r="X7">
        <f t="shared" si="19"/>
        <v>2422.8693448470058</v>
      </c>
      <c r="Y7">
        <f t="shared" si="20"/>
        <v>2578.0034962927239</v>
      </c>
      <c r="Z7">
        <f t="shared" si="21"/>
        <v>1704.323125515685</v>
      </c>
      <c r="AA7">
        <f t="shared" si="22"/>
        <v>1728.632210407806</v>
      </c>
      <c r="AB7">
        <f t="shared" si="23"/>
        <v>2093.923080644005</v>
      </c>
      <c r="AE7">
        <v>6</v>
      </c>
      <c r="AF7">
        <v>2135.3109080552981</v>
      </c>
      <c r="AG7">
        <v>1600</v>
      </c>
    </row>
    <row r="8" spans="1:33" x14ac:dyDescent="0.3">
      <c r="A8">
        <v>7</v>
      </c>
      <c r="B8" s="5">
        <f t="shared" si="1"/>
        <v>77.663700000000006</v>
      </c>
      <c r="C8">
        <f t="shared" si="2"/>
        <v>62.215914429698209</v>
      </c>
      <c r="D8">
        <f t="shared" si="3"/>
        <v>53.784022185127249</v>
      </c>
      <c r="E8">
        <f t="shared" si="4"/>
        <v>79.092600000000004</v>
      </c>
      <c r="F8">
        <f t="shared" si="5"/>
        <v>82.878600000000006</v>
      </c>
      <c r="G8">
        <f t="shared" si="6"/>
        <v>64.914027907339928</v>
      </c>
      <c r="H8">
        <f t="shared" si="7"/>
        <v>62.870175393526125</v>
      </c>
      <c r="J8">
        <v>7</v>
      </c>
      <c r="K8">
        <f t="shared" si="8"/>
        <v>0.76853130037494555</v>
      </c>
      <c r="L8">
        <f t="shared" si="9"/>
        <v>0.5216392590735156</v>
      </c>
      <c r="M8">
        <f t="shared" si="10"/>
        <v>0.66497886006477747</v>
      </c>
      <c r="N8">
        <f t="shared" si="11"/>
        <v>0.77330697390651404</v>
      </c>
      <c r="O8">
        <f t="shared" si="12"/>
        <v>0.83266622460666706</v>
      </c>
      <c r="P8">
        <f t="shared" si="13"/>
        <v>0.53095066176459937</v>
      </c>
      <c r="Q8">
        <f t="shared" si="14"/>
        <v>0.53975081896914601</v>
      </c>
      <c r="R8">
        <f t="shared" si="15"/>
        <v>0.66168915696573805</v>
      </c>
      <c r="T8">
        <v>7</v>
      </c>
      <c r="U8">
        <f t="shared" si="16"/>
        <v>2305.5939011248365</v>
      </c>
      <c r="V8">
        <f t="shared" si="17"/>
        <v>1564.9177772205469</v>
      </c>
      <c r="W8">
        <f t="shared" si="18"/>
        <v>1994.9365801943325</v>
      </c>
      <c r="X8">
        <f t="shared" si="19"/>
        <v>2319.9209217195421</v>
      </c>
      <c r="Y8">
        <f t="shared" si="20"/>
        <v>2497.9986738200014</v>
      </c>
      <c r="Z8">
        <f t="shared" si="21"/>
        <v>1592.8519852937982</v>
      </c>
      <c r="AA8">
        <f t="shared" si="22"/>
        <v>1619.252456907438</v>
      </c>
      <c r="AB8">
        <f t="shared" si="23"/>
        <v>1985.0674708972142</v>
      </c>
      <c r="AE8">
        <v>7</v>
      </c>
      <c r="AF8">
        <v>1994.9365801943325</v>
      </c>
      <c r="AG8">
        <v>1500</v>
      </c>
    </row>
    <row r="9" spans="1:33" x14ac:dyDescent="0.3">
      <c r="A9">
        <v>8</v>
      </c>
      <c r="B9" s="5">
        <f t="shared" si="1"/>
        <v>74.302800000000005</v>
      </c>
      <c r="C9">
        <f t="shared" si="2"/>
        <v>58.300773997947211</v>
      </c>
      <c r="D9">
        <f t="shared" si="3"/>
        <v>50.248286037564348</v>
      </c>
      <c r="E9">
        <f t="shared" si="4"/>
        <v>75.717600000000004</v>
      </c>
      <c r="F9">
        <f t="shared" si="5"/>
        <v>80.272800000000004</v>
      </c>
      <c r="G9">
        <f t="shared" si="6"/>
        <v>60.978857766695249</v>
      </c>
      <c r="H9">
        <f t="shared" si="7"/>
        <v>59.191385526720531</v>
      </c>
      <c r="J9">
        <v>8</v>
      </c>
      <c r="K9">
        <f t="shared" si="8"/>
        <v>0.73527307487924864</v>
      </c>
      <c r="L9">
        <f t="shared" si="9"/>
        <v>0.48881339815500302</v>
      </c>
      <c r="M9">
        <f t="shared" si="10"/>
        <v>0.62126346472295468</v>
      </c>
      <c r="N9">
        <f t="shared" si="11"/>
        <v>0.74030880420499345</v>
      </c>
      <c r="O9">
        <f t="shared" si="12"/>
        <v>0.80648622581228524</v>
      </c>
      <c r="P9">
        <f t="shared" si="13"/>
        <v>0.4987637638368661</v>
      </c>
      <c r="Q9">
        <f t="shared" si="14"/>
        <v>0.50816780156868591</v>
      </c>
      <c r="R9">
        <f t="shared" si="15"/>
        <v>0.62843950474000532</v>
      </c>
      <c r="T9">
        <v>8</v>
      </c>
      <c r="U9">
        <f t="shared" si="16"/>
        <v>2205.8192246377457</v>
      </c>
      <c r="V9">
        <f t="shared" si="17"/>
        <v>1466.440194465009</v>
      </c>
      <c r="W9">
        <f t="shared" si="18"/>
        <v>1863.7903941688639</v>
      </c>
      <c r="X9">
        <f t="shared" si="19"/>
        <v>2220.9264126149806</v>
      </c>
      <c r="Y9">
        <f t="shared" si="20"/>
        <v>2419.4586774368559</v>
      </c>
      <c r="Z9">
        <f t="shared" si="21"/>
        <v>1496.2912915105983</v>
      </c>
      <c r="AA9">
        <f t="shared" si="22"/>
        <v>1524.5034047060576</v>
      </c>
      <c r="AB9">
        <f t="shared" si="23"/>
        <v>1885.3185142200159</v>
      </c>
      <c r="AE9">
        <v>8</v>
      </c>
      <c r="AF9">
        <v>1863.7903941688639</v>
      </c>
      <c r="AG9">
        <v>1400</v>
      </c>
    </row>
    <row r="10" spans="1:33" x14ac:dyDescent="0.3">
      <c r="A10">
        <v>9</v>
      </c>
      <c r="B10" s="5">
        <f t="shared" si="1"/>
        <v>71.084299999999999</v>
      </c>
      <c r="C10">
        <f t="shared" si="2"/>
        <v>54.847375392502045</v>
      </c>
      <c r="D10">
        <f t="shared" si="3"/>
        <v>46.944987509898148</v>
      </c>
      <c r="E10">
        <f t="shared" si="4"/>
        <v>72.474400000000003</v>
      </c>
      <c r="F10">
        <f t="shared" si="5"/>
        <v>77.715599999999995</v>
      </c>
      <c r="G10">
        <f t="shared" si="6"/>
        <v>57.50779170590161</v>
      </c>
      <c r="H10">
        <f t="shared" si="7"/>
        <v>55.946462894387153</v>
      </c>
      <c r="J10">
        <v>9</v>
      </c>
      <c r="K10">
        <f t="shared" si="8"/>
        <v>0.70342398720692856</v>
      </c>
      <c r="L10">
        <f t="shared" si="9"/>
        <v>0.45985893680306905</v>
      </c>
      <c r="M10">
        <f t="shared" si="10"/>
        <v>0.58042189876828809</v>
      </c>
      <c r="N10">
        <f t="shared" si="11"/>
        <v>0.70859927413803891</v>
      </c>
      <c r="O10">
        <f t="shared" si="12"/>
        <v>0.78079450238109582</v>
      </c>
      <c r="P10">
        <f t="shared" si="13"/>
        <v>0.47037290778587931</v>
      </c>
      <c r="Q10">
        <f t="shared" si="14"/>
        <v>0.48030960589274685</v>
      </c>
      <c r="R10">
        <f t="shared" si="15"/>
        <v>0.59768301613943531</v>
      </c>
      <c r="T10">
        <v>9</v>
      </c>
      <c r="U10">
        <f t="shared" si="16"/>
        <v>2110.2719616207855</v>
      </c>
      <c r="V10">
        <f t="shared" si="17"/>
        <v>1379.5768104092072</v>
      </c>
      <c r="W10">
        <f t="shared" si="18"/>
        <v>1741.2656963048644</v>
      </c>
      <c r="X10">
        <f t="shared" si="19"/>
        <v>2125.7978224141166</v>
      </c>
      <c r="Y10">
        <f t="shared" si="20"/>
        <v>2342.3835071432873</v>
      </c>
      <c r="Z10">
        <f t="shared" si="21"/>
        <v>1411.1187233576379</v>
      </c>
      <c r="AA10">
        <f t="shared" si="22"/>
        <v>1440.9288176782406</v>
      </c>
      <c r="AB10">
        <f t="shared" si="23"/>
        <v>1793.049048418306</v>
      </c>
      <c r="AE10">
        <v>9</v>
      </c>
      <c r="AF10">
        <v>1741.2656963048644</v>
      </c>
      <c r="AG10">
        <v>1350</v>
      </c>
    </row>
    <row r="11" spans="1:33" x14ac:dyDescent="0.3">
      <c r="A11">
        <v>10</v>
      </c>
      <c r="B11" s="5">
        <f t="shared" si="1"/>
        <v>68.004000000000005</v>
      </c>
      <c r="C11">
        <f t="shared" si="2"/>
        <v>51.758205073414572</v>
      </c>
      <c r="D11">
        <f t="shared" si="3"/>
        <v>43.858846263073822</v>
      </c>
      <c r="E11">
        <f t="shared" si="4"/>
        <v>69.36</v>
      </c>
      <c r="F11">
        <f t="shared" si="5"/>
        <v>75.207000000000008</v>
      </c>
      <c r="G11">
        <f t="shared" si="6"/>
        <v>54.402817309465476</v>
      </c>
      <c r="H11">
        <f t="shared" si="7"/>
        <v>53.043780688014039</v>
      </c>
      <c r="J11">
        <v>10</v>
      </c>
      <c r="K11">
        <f t="shared" si="8"/>
        <v>0.67294247570870036</v>
      </c>
      <c r="L11">
        <f t="shared" si="9"/>
        <v>0.43395828853370144</v>
      </c>
      <c r="M11">
        <f t="shared" si="10"/>
        <v>0.54226523801784632</v>
      </c>
      <c r="N11">
        <f t="shared" si="11"/>
        <v>0.67814905199924902</v>
      </c>
      <c r="O11">
        <f t="shared" si="12"/>
        <v>0.75559105431309903</v>
      </c>
      <c r="P11">
        <f t="shared" si="13"/>
        <v>0.44497642163802942</v>
      </c>
      <c r="Q11">
        <f t="shared" si="14"/>
        <v>0.45538960068693368</v>
      </c>
      <c r="R11">
        <f t="shared" si="15"/>
        <v>0.56903887584250845</v>
      </c>
      <c r="T11">
        <v>10</v>
      </c>
      <c r="U11">
        <f t="shared" si="16"/>
        <v>2018.8274271261012</v>
      </c>
      <c r="V11">
        <f t="shared" si="17"/>
        <v>1301.8748656011044</v>
      </c>
      <c r="W11">
        <f t="shared" si="18"/>
        <v>1626.7957140535389</v>
      </c>
      <c r="X11">
        <f t="shared" si="19"/>
        <v>2034.4471559977471</v>
      </c>
      <c r="Y11">
        <f t="shared" si="20"/>
        <v>2266.773162939297</v>
      </c>
      <c r="Z11">
        <f t="shared" si="21"/>
        <v>1334.9292649140882</v>
      </c>
      <c r="AA11">
        <f t="shared" si="22"/>
        <v>1366.168802060801</v>
      </c>
      <c r="AB11">
        <f t="shared" si="23"/>
        <v>1707.1166275275255</v>
      </c>
      <c r="AE11">
        <v>10</v>
      </c>
      <c r="AF11">
        <v>1626.7957140535389</v>
      </c>
      <c r="AG11">
        <v>1300</v>
      </c>
    </row>
    <row r="12" spans="1:33" x14ac:dyDescent="0.3">
      <c r="A12">
        <v>11</v>
      </c>
      <c r="B12" s="5">
        <f t="shared" si="1"/>
        <v>65.057700000000011</v>
      </c>
      <c r="C12">
        <f t="shared" si="2"/>
        <v>48.963710601551767</v>
      </c>
      <c r="D12">
        <f t="shared" si="3"/>
        <v>40.97558648028955</v>
      </c>
      <c r="E12">
        <f t="shared" si="4"/>
        <v>66.371400000000008</v>
      </c>
      <c r="F12">
        <f t="shared" si="5"/>
        <v>72.747000000000014</v>
      </c>
      <c r="G12">
        <f t="shared" si="6"/>
        <v>51.594026310632017</v>
      </c>
      <c r="H12">
        <f t="shared" si="7"/>
        <v>50.417985234404895</v>
      </c>
      <c r="J12">
        <v>11</v>
      </c>
      <c r="K12">
        <f t="shared" si="8"/>
        <v>0.64378697873527913</v>
      </c>
      <c r="L12">
        <f t="shared" si="9"/>
        <v>0.41052830218455411</v>
      </c>
      <c r="M12">
        <f t="shared" si="10"/>
        <v>0.50661697807501349</v>
      </c>
      <c r="N12">
        <f t="shared" si="11"/>
        <v>0.6489288060822227</v>
      </c>
      <c r="O12">
        <f t="shared" si="12"/>
        <v>0.73087588160829475</v>
      </c>
      <c r="P12">
        <f t="shared" si="13"/>
        <v>0.42200250540350087</v>
      </c>
      <c r="Q12">
        <f t="shared" si="14"/>
        <v>0.43284671389427276</v>
      </c>
      <c r="R12">
        <f t="shared" si="15"/>
        <v>0.54222659514044824</v>
      </c>
      <c r="T12">
        <v>11</v>
      </c>
      <c r="U12">
        <f t="shared" si="16"/>
        <v>1931.3609362058373</v>
      </c>
      <c r="V12">
        <f t="shared" si="17"/>
        <v>1231.5849065536622</v>
      </c>
      <c r="W12">
        <f t="shared" si="18"/>
        <v>1519.8509342250404</v>
      </c>
      <c r="X12">
        <f t="shared" si="19"/>
        <v>1946.7864182466681</v>
      </c>
      <c r="Y12">
        <f t="shared" si="20"/>
        <v>2192.6276448248841</v>
      </c>
      <c r="Z12">
        <f t="shared" si="21"/>
        <v>1266.0075162105027</v>
      </c>
      <c r="AA12">
        <f t="shared" si="22"/>
        <v>1298.5401416828183</v>
      </c>
      <c r="AB12">
        <f t="shared" si="23"/>
        <v>1626.6797854213448</v>
      </c>
      <c r="AE12">
        <v>11</v>
      </c>
      <c r="AF12">
        <v>1519.8509342250404</v>
      </c>
      <c r="AG12">
        <v>1250</v>
      </c>
    </row>
    <row r="13" spans="1:33" x14ac:dyDescent="0.3">
      <c r="A13">
        <v>12</v>
      </c>
      <c r="B13" s="5">
        <f t="shared" si="1"/>
        <v>62.241200000000006</v>
      </c>
      <c r="C13">
        <f t="shared" si="2"/>
        <v>46.412537028215823</v>
      </c>
      <c r="D13">
        <f t="shared" si="3"/>
        <v>38.281870830179386</v>
      </c>
      <c r="E13">
        <f t="shared" si="4"/>
        <v>63.505600000000001</v>
      </c>
      <c r="F13">
        <f t="shared" si="5"/>
        <v>70.335599999999999</v>
      </c>
      <c r="G13">
        <f t="shared" si="6"/>
        <v>49.029801030747635</v>
      </c>
      <c r="H13">
        <f t="shared" si="7"/>
        <v>48.020821798340592</v>
      </c>
      <c r="J13">
        <v>12</v>
      </c>
      <c r="K13">
        <f t="shared" si="8"/>
        <v>0.61591593463737959</v>
      </c>
      <c r="L13">
        <f t="shared" si="9"/>
        <v>0.38913840050486981</v>
      </c>
      <c r="M13">
        <f t="shared" si="10"/>
        <v>0.47331221785861899</v>
      </c>
      <c r="N13">
        <f t="shared" si="11"/>
        <v>0.6209092046805581</v>
      </c>
      <c r="O13">
        <f t="shared" si="12"/>
        <v>0.70664898426668266</v>
      </c>
      <c r="P13">
        <f t="shared" si="13"/>
        <v>0.40102896311751701</v>
      </c>
      <c r="Q13">
        <f t="shared" si="14"/>
        <v>0.4122666706588306</v>
      </c>
      <c r="R13">
        <f t="shared" si="15"/>
        <v>0.51703148224635098</v>
      </c>
      <c r="T13">
        <v>12</v>
      </c>
      <c r="U13">
        <f t="shared" si="16"/>
        <v>1847.7478039121388</v>
      </c>
      <c r="V13">
        <f t="shared" si="17"/>
        <v>1167.4152015146094</v>
      </c>
      <c r="W13">
        <f t="shared" si="18"/>
        <v>1419.936653575857</v>
      </c>
      <c r="X13">
        <f t="shared" si="19"/>
        <v>1862.7276140416743</v>
      </c>
      <c r="Y13">
        <f t="shared" si="20"/>
        <v>2119.9469528000482</v>
      </c>
      <c r="Z13">
        <f t="shared" si="21"/>
        <v>1203.086889352551</v>
      </c>
      <c r="AA13">
        <f t="shared" si="22"/>
        <v>1236.8000119764918</v>
      </c>
      <c r="AB13">
        <f t="shared" si="23"/>
        <v>1551.094446739053</v>
      </c>
      <c r="AE13">
        <v>12</v>
      </c>
      <c r="AF13">
        <v>1419.936653575857</v>
      </c>
      <c r="AG13">
        <v>1200</v>
      </c>
    </row>
    <row r="14" spans="1:33" x14ac:dyDescent="0.3">
      <c r="A14">
        <v>13</v>
      </c>
      <c r="B14" s="5">
        <f t="shared" si="1"/>
        <v>59.5503</v>
      </c>
      <c r="C14">
        <f t="shared" si="2"/>
        <v>44.065684839227742</v>
      </c>
      <c r="D14">
        <f t="shared" si="3"/>
        <v>35.765238771225107</v>
      </c>
      <c r="E14">
        <f t="shared" si="4"/>
        <v>60.759599999999999</v>
      </c>
      <c r="F14">
        <f t="shared" si="5"/>
        <v>67.972800000000007</v>
      </c>
      <c r="G14">
        <f t="shared" si="6"/>
        <v>46.670942435608524</v>
      </c>
      <c r="H14">
        <f t="shared" si="7"/>
        <v>45.815645201934672</v>
      </c>
      <c r="J14">
        <v>13</v>
      </c>
      <c r="K14">
        <f t="shared" si="8"/>
        <v>0.58928778176571706</v>
      </c>
      <c r="L14">
        <f t="shared" si="9"/>
        <v>0.36946159838373221</v>
      </c>
      <c r="M14">
        <f t="shared" si="10"/>
        <v>0.44219689680647456</v>
      </c>
      <c r="N14">
        <f t="shared" si="11"/>
        <v>0.59406091608785427</v>
      </c>
      <c r="O14">
        <f t="shared" si="12"/>
        <v>0.6829103622882633</v>
      </c>
      <c r="P14">
        <f t="shared" si="13"/>
        <v>0.38173517451013023</v>
      </c>
      <c r="Q14">
        <f t="shared" si="14"/>
        <v>0.39333486608803803</v>
      </c>
      <c r="R14">
        <f t="shared" si="15"/>
        <v>0.49328394227574429</v>
      </c>
      <c r="T14">
        <v>13</v>
      </c>
      <c r="U14">
        <f t="shared" si="16"/>
        <v>1767.8633452971512</v>
      </c>
      <c r="V14">
        <f t="shared" si="17"/>
        <v>1108.3847951511966</v>
      </c>
      <c r="W14">
        <f t="shared" si="18"/>
        <v>1326.5906904194237</v>
      </c>
      <c r="X14">
        <f t="shared" si="19"/>
        <v>1782.1827482635629</v>
      </c>
      <c r="Y14">
        <f t="shared" si="20"/>
        <v>2048.7310868647901</v>
      </c>
      <c r="Z14">
        <f t="shared" si="21"/>
        <v>1145.2055235303908</v>
      </c>
      <c r="AA14">
        <f t="shared" si="22"/>
        <v>1180.0045982641141</v>
      </c>
      <c r="AB14">
        <f t="shared" si="23"/>
        <v>1479.8518268272328</v>
      </c>
      <c r="AE14">
        <v>13</v>
      </c>
      <c r="AF14">
        <v>1326.5906904194237</v>
      </c>
      <c r="AG14">
        <v>1150</v>
      </c>
    </row>
    <row r="15" spans="1:33" x14ac:dyDescent="0.3">
      <c r="A15">
        <v>14</v>
      </c>
      <c r="B15" s="5">
        <f t="shared" si="1"/>
        <v>56.980800000000002</v>
      </c>
      <c r="C15">
        <f t="shared" si="2"/>
        <v>41.892839095680614</v>
      </c>
      <c r="D15">
        <f t="shared" si="3"/>
        <v>33.414048912006891</v>
      </c>
      <c r="E15">
        <f t="shared" si="4"/>
        <v>58.130400000000002</v>
      </c>
      <c r="F15">
        <f t="shared" si="5"/>
        <v>65.658600000000007</v>
      </c>
      <c r="G15">
        <f t="shared" si="6"/>
        <v>44.486980496238345</v>
      </c>
      <c r="H15">
        <f t="shared" si="7"/>
        <v>43.773970569099632</v>
      </c>
      <c r="J15">
        <v>14</v>
      </c>
      <c r="K15">
        <f t="shared" si="8"/>
        <v>0.56386095847100637</v>
      </c>
      <c r="L15">
        <f t="shared" si="9"/>
        <v>0.35124372512518331</v>
      </c>
      <c r="M15">
        <f t="shared" si="10"/>
        <v>0.41312708222479122</v>
      </c>
      <c r="N15">
        <f t="shared" si="11"/>
        <v>0.56835460859770981</v>
      </c>
      <c r="O15">
        <f t="shared" si="12"/>
        <v>0.65966001567303634</v>
      </c>
      <c r="P15">
        <f t="shared" si="13"/>
        <v>0.36387191637688815</v>
      </c>
      <c r="Q15">
        <f t="shared" si="14"/>
        <v>0.37580675282537457</v>
      </c>
      <c r="R15">
        <f t="shared" si="15"/>
        <v>0.47084643704199852</v>
      </c>
      <c r="T15">
        <v>14</v>
      </c>
      <c r="U15">
        <f t="shared" si="16"/>
        <v>1691.5828754130191</v>
      </c>
      <c r="V15">
        <f t="shared" si="17"/>
        <v>1053.73117537555</v>
      </c>
      <c r="W15">
        <f t="shared" si="18"/>
        <v>1239.3812466743736</v>
      </c>
      <c r="X15">
        <f t="shared" si="19"/>
        <v>1705.0638257931294</v>
      </c>
      <c r="Y15">
        <f t="shared" si="20"/>
        <v>1978.980047019109</v>
      </c>
      <c r="Z15">
        <f t="shared" si="21"/>
        <v>1091.6157491306644</v>
      </c>
      <c r="AA15">
        <f t="shared" si="22"/>
        <v>1127.4202584761238</v>
      </c>
      <c r="AB15">
        <f t="shared" si="23"/>
        <v>1412.5393111259955</v>
      </c>
      <c r="AE15">
        <v>14</v>
      </c>
      <c r="AF15">
        <v>1239.3812466743736</v>
      </c>
      <c r="AG15">
        <v>1100</v>
      </c>
    </row>
    <row r="16" spans="1:33" x14ac:dyDescent="0.3">
      <c r="A16">
        <v>15</v>
      </c>
      <c r="B16" s="5">
        <f t="shared" si="1"/>
        <v>54.528500000000008</v>
      </c>
      <c r="C16">
        <f t="shared" si="2"/>
        <v>39.869968103683192</v>
      </c>
      <c r="D16">
        <f t="shared" si="3"/>
        <v>31.217425160663737</v>
      </c>
      <c r="E16">
        <f t="shared" si="4"/>
        <v>55.615000000000009</v>
      </c>
      <c r="F16">
        <f t="shared" si="5"/>
        <v>63.393000000000008</v>
      </c>
      <c r="G16">
        <f t="shared" si="6"/>
        <v>42.453760573517883</v>
      </c>
      <c r="H16">
        <f t="shared" si="7"/>
        <v>41.873216959634121</v>
      </c>
      <c r="J16">
        <v>15</v>
      </c>
      <c r="K16">
        <f t="shared" si="8"/>
        <v>0.5395939031039626</v>
      </c>
      <c r="L16">
        <f t="shared" si="9"/>
        <v>0.33428329088356834</v>
      </c>
      <c r="M16">
        <f t="shared" si="10"/>
        <v>0.38596830348690592</v>
      </c>
      <c r="N16">
        <f t="shared" si="11"/>
        <v>0.54376095050372319</v>
      </c>
      <c r="O16">
        <f t="shared" si="12"/>
        <v>0.63689794442100189</v>
      </c>
      <c r="P16">
        <f t="shared" si="13"/>
        <v>0.34724162091868055</v>
      </c>
      <c r="Q16">
        <f t="shared" si="14"/>
        <v>0.35948846977707866</v>
      </c>
      <c r="R16">
        <f t="shared" si="15"/>
        <v>0.44960492615641728</v>
      </c>
      <c r="T16">
        <v>15</v>
      </c>
      <c r="U16">
        <f t="shared" si="16"/>
        <v>1618.7817093118879</v>
      </c>
      <c r="V16">
        <f t="shared" si="17"/>
        <v>1002.849872650705</v>
      </c>
      <c r="W16">
        <f t="shared" si="18"/>
        <v>1157.9049104607177</v>
      </c>
      <c r="X16">
        <f t="shared" si="19"/>
        <v>1631.2828515111696</v>
      </c>
      <c r="Y16">
        <f t="shared" si="20"/>
        <v>1910.6938332630057</v>
      </c>
      <c r="Z16">
        <f t="shared" si="21"/>
        <v>1041.7248627560416</v>
      </c>
      <c r="AA16">
        <f t="shared" si="22"/>
        <v>1078.4654093312361</v>
      </c>
      <c r="AB16">
        <f t="shared" si="23"/>
        <v>1348.8147784692519</v>
      </c>
      <c r="AE16">
        <v>15</v>
      </c>
      <c r="AF16">
        <v>1157.9049104607177</v>
      </c>
      <c r="AG16">
        <v>1050</v>
      </c>
    </row>
    <row r="17" spans="1:33" x14ac:dyDescent="0.3">
      <c r="A17">
        <v>16</v>
      </c>
      <c r="B17" s="5">
        <f t="shared" si="1"/>
        <v>52.1892</v>
      </c>
      <c r="C17">
        <f t="shared" si="2"/>
        <v>37.977698663929615</v>
      </c>
      <c r="D17">
        <f t="shared" si="3"/>
        <v>29.165206414462919</v>
      </c>
      <c r="E17">
        <f t="shared" si="4"/>
        <v>53.2104</v>
      </c>
      <c r="F17">
        <f t="shared" si="5"/>
        <v>61.176000000000002</v>
      </c>
      <c r="G17">
        <f t="shared" si="6"/>
        <v>40.551810355593659</v>
      </c>
      <c r="H17">
        <f t="shared" si="7"/>
        <v>40.09518070229403</v>
      </c>
      <c r="J17">
        <v>16</v>
      </c>
      <c r="K17">
        <f t="shared" si="8"/>
        <v>0.51644505401530061</v>
      </c>
      <c r="L17">
        <f t="shared" si="9"/>
        <v>0.31841786420667073</v>
      </c>
      <c r="M17">
        <f t="shared" si="10"/>
        <v>0.3605949300014703</v>
      </c>
      <c r="N17">
        <f t="shared" si="11"/>
        <v>0.52025061009949314</v>
      </c>
      <c r="O17">
        <f t="shared" si="12"/>
        <v>0.61462414853215985</v>
      </c>
      <c r="P17">
        <f t="shared" si="13"/>
        <v>0.33168501844915471</v>
      </c>
      <c r="Q17">
        <f t="shared" si="14"/>
        <v>0.34422373542491441</v>
      </c>
      <c r="R17">
        <f t="shared" si="15"/>
        <v>0.42946305153273773</v>
      </c>
      <c r="T17">
        <v>16</v>
      </c>
      <c r="U17">
        <f t="shared" si="16"/>
        <v>1549.3351620459018</v>
      </c>
      <c r="V17">
        <f t="shared" si="17"/>
        <v>955.25359262001223</v>
      </c>
      <c r="W17">
        <f t="shared" si="18"/>
        <v>1081.784790004411</v>
      </c>
      <c r="X17">
        <f t="shared" si="19"/>
        <v>1560.7518302984795</v>
      </c>
      <c r="Y17">
        <f t="shared" si="20"/>
        <v>1843.8724455964796</v>
      </c>
      <c r="Z17">
        <f t="shared" si="21"/>
        <v>995.05505534746419</v>
      </c>
      <c r="AA17">
        <f t="shared" si="22"/>
        <v>1032.6712062747433</v>
      </c>
      <c r="AB17">
        <f t="shared" si="23"/>
        <v>1288.3891545982133</v>
      </c>
      <c r="AE17">
        <v>16</v>
      </c>
      <c r="AF17">
        <v>1081.784790004411</v>
      </c>
      <c r="AG17">
        <v>1000</v>
      </c>
    </row>
    <row r="18" spans="1:33" x14ac:dyDescent="0.3">
      <c r="A18">
        <v>17</v>
      </c>
      <c r="B18" s="5">
        <f t="shared" si="1"/>
        <v>49.9587</v>
      </c>
      <c r="C18">
        <f t="shared" si="2"/>
        <v>36.200184752271738</v>
      </c>
      <c r="D18">
        <f t="shared" si="3"/>
        <v>27.247899556753314</v>
      </c>
      <c r="E18">
        <f t="shared" si="4"/>
        <v>50.913599999999995</v>
      </c>
      <c r="F18">
        <f t="shared" si="5"/>
        <v>59.007600000000004</v>
      </c>
      <c r="G18">
        <f t="shared" si="6"/>
        <v>38.76520275066332</v>
      </c>
      <c r="H18">
        <f t="shared" si="7"/>
        <v>38.424972371251243</v>
      </c>
      <c r="J18">
        <v>17</v>
      </c>
      <c r="K18">
        <f t="shared" si="8"/>
        <v>0.49437284955573568</v>
      </c>
      <c r="L18">
        <f t="shared" si="9"/>
        <v>0.30351458667118086</v>
      </c>
      <c r="M18">
        <f t="shared" si="10"/>
        <v>0.33688959007271585</v>
      </c>
      <c r="N18">
        <f t="shared" si="11"/>
        <v>0.49779425567861829</v>
      </c>
      <c r="O18">
        <f t="shared" si="12"/>
        <v>0.59283862800651033</v>
      </c>
      <c r="P18">
        <f t="shared" si="13"/>
        <v>0.31707183666500344</v>
      </c>
      <c r="Q18">
        <f t="shared" si="14"/>
        <v>0.32988472159384652</v>
      </c>
      <c r="R18">
        <f t="shared" si="15"/>
        <v>0.41033806689194446</v>
      </c>
      <c r="T18">
        <v>17</v>
      </c>
      <c r="U18">
        <f t="shared" si="16"/>
        <v>1483.1185486672071</v>
      </c>
      <c r="V18">
        <f t="shared" si="17"/>
        <v>910.54376001354262</v>
      </c>
      <c r="W18">
        <f t="shared" si="18"/>
        <v>1010.6687702181475</v>
      </c>
      <c r="X18">
        <f t="shared" si="19"/>
        <v>1493.3827670358548</v>
      </c>
      <c r="Y18">
        <f t="shared" si="20"/>
        <v>1778.5158840195311</v>
      </c>
      <c r="Z18">
        <f t="shared" si="21"/>
        <v>951.21550999501028</v>
      </c>
      <c r="AA18">
        <f t="shared" si="22"/>
        <v>989.65416478153952</v>
      </c>
      <c r="AB18">
        <f t="shared" si="23"/>
        <v>1231.0142006758333</v>
      </c>
      <c r="AE18">
        <v>17</v>
      </c>
      <c r="AF18">
        <v>1010.6687702181475</v>
      </c>
      <c r="AG18">
        <v>950</v>
      </c>
    </row>
    <row r="19" spans="1:33" x14ac:dyDescent="0.3">
      <c r="A19">
        <v>18</v>
      </c>
      <c r="B19" s="5">
        <f t="shared" si="1"/>
        <v>47.832799999999992</v>
      </c>
      <c r="C19">
        <f t="shared" si="2"/>
        <v>34.524300058484457</v>
      </c>
      <c r="D19">
        <f t="shared" si="3"/>
        <v>25.456635543876697</v>
      </c>
      <c r="E19">
        <f t="shared" si="4"/>
        <v>48.721599999999995</v>
      </c>
      <c r="F19">
        <f t="shared" si="5"/>
        <v>56.887799999999999</v>
      </c>
      <c r="G19">
        <f t="shared" si="6"/>
        <v>37.080744294800041</v>
      </c>
      <c r="H19">
        <f t="shared" si="7"/>
        <v>36.850258069960674</v>
      </c>
      <c r="J19">
        <v>18</v>
      </c>
      <c r="K19">
        <f t="shared" si="8"/>
        <v>0.47333572807598256</v>
      </c>
      <c r="L19">
        <f t="shared" si="9"/>
        <v>0.28946340285473682</v>
      </c>
      <c r="M19">
        <f t="shared" si="10"/>
        <v>0.31474262796456881</v>
      </c>
      <c r="N19">
        <f t="shared" si="11"/>
        <v>0.47636255553469736</v>
      </c>
      <c r="O19">
        <f t="shared" si="12"/>
        <v>0.5715413828440532</v>
      </c>
      <c r="P19">
        <f t="shared" si="13"/>
        <v>0.30329416239816814</v>
      </c>
      <c r="Q19">
        <f t="shared" si="14"/>
        <v>0.31636553974897558</v>
      </c>
      <c r="R19">
        <f t="shared" si="15"/>
        <v>0.39215791420302598</v>
      </c>
      <c r="T19">
        <v>18</v>
      </c>
      <c r="U19">
        <f t="shared" si="16"/>
        <v>1420.0071842279476</v>
      </c>
      <c r="V19">
        <f t="shared" si="17"/>
        <v>868.39020856421041</v>
      </c>
      <c r="W19">
        <f t="shared" si="18"/>
        <v>944.22788389370646</v>
      </c>
      <c r="X19">
        <f t="shared" si="19"/>
        <v>1429.0876666040922</v>
      </c>
      <c r="Y19">
        <f t="shared" si="20"/>
        <v>1714.6241485321596</v>
      </c>
      <c r="Z19">
        <f t="shared" si="21"/>
        <v>909.88248719450439</v>
      </c>
      <c r="AA19">
        <f t="shared" si="22"/>
        <v>949.09661924692671</v>
      </c>
      <c r="AB19">
        <f t="shared" si="23"/>
        <v>1176.473742609078</v>
      </c>
      <c r="AE19">
        <v>18</v>
      </c>
      <c r="AF19">
        <v>944.22788389370646</v>
      </c>
      <c r="AG19">
        <v>900</v>
      </c>
    </row>
    <row r="20" spans="1:33" x14ac:dyDescent="0.3">
      <c r="A20">
        <v>19</v>
      </c>
      <c r="B20" s="5">
        <f t="shared" si="1"/>
        <v>45.807300000000005</v>
      </c>
      <c r="C20">
        <f t="shared" si="2"/>
        <v>32.939049130839962</v>
      </c>
      <c r="D20">
        <f t="shared" si="3"/>
        <v>23.78312837890477</v>
      </c>
      <c r="E20">
        <f t="shared" si="4"/>
        <v>46.631400000000006</v>
      </c>
      <c r="F20">
        <f t="shared" si="5"/>
        <v>54.816600000000008</v>
      </c>
      <c r="G20">
        <f t="shared" si="6"/>
        <v>35.487383283965016</v>
      </c>
      <c r="H20">
        <f t="shared" si="7"/>
        <v>35.360706123964576</v>
      </c>
      <c r="J20">
        <v>19</v>
      </c>
      <c r="K20">
        <f t="shared" si="8"/>
        <v>0.45329212792675655</v>
      </c>
      <c r="L20">
        <f t="shared" si="9"/>
        <v>0.27617212317296858</v>
      </c>
      <c r="M20">
        <f t="shared" si="10"/>
        <v>0.29405159665711483</v>
      </c>
      <c r="N20">
        <f t="shared" si="11"/>
        <v>0.45592617796132912</v>
      </c>
      <c r="O20">
        <f t="shared" si="12"/>
        <v>0.55073241304478882</v>
      </c>
      <c r="P20">
        <f t="shared" si="13"/>
        <v>0.29026160055590555</v>
      </c>
      <c r="Q20">
        <f t="shared" si="14"/>
        <v>0.30357749076205853</v>
      </c>
      <c r="R20">
        <f t="shared" si="15"/>
        <v>0.37485907572584598</v>
      </c>
      <c r="T20">
        <v>19</v>
      </c>
      <c r="U20">
        <f t="shared" si="16"/>
        <v>1359.8763837802696</v>
      </c>
      <c r="V20">
        <f t="shared" si="17"/>
        <v>828.51636951890578</v>
      </c>
      <c r="W20">
        <f t="shared" si="18"/>
        <v>882.15478997134448</v>
      </c>
      <c r="X20">
        <f t="shared" si="19"/>
        <v>1367.7785338839874</v>
      </c>
      <c r="Y20">
        <f t="shared" si="20"/>
        <v>1652.1972391343666</v>
      </c>
      <c r="Z20">
        <f t="shared" si="21"/>
        <v>870.78480166771669</v>
      </c>
      <c r="AA20">
        <f t="shared" si="22"/>
        <v>910.73247228617561</v>
      </c>
      <c r="AB20">
        <f t="shared" si="23"/>
        <v>1124.5772271775379</v>
      </c>
      <c r="AE20">
        <v>19</v>
      </c>
      <c r="AF20">
        <v>882.15478997134448</v>
      </c>
      <c r="AG20">
        <v>875</v>
      </c>
    </row>
    <row r="21" spans="1:33" x14ac:dyDescent="0.3">
      <c r="A21">
        <v>20</v>
      </c>
      <c r="B21" s="5">
        <f t="shared" si="1"/>
        <v>43.878</v>
      </c>
      <c r="C21">
        <f t="shared" si="2"/>
        <v>31.435129739396984</v>
      </c>
      <c r="D21">
        <f t="shared" si="3"/>
        <v>22.21963678242324</v>
      </c>
      <c r="E21">
        <f t="shared" si="4"/>
        <v>44.64</v>
      </c>
      <c r="F21">
        <f t="shared" si="5"/>
        <v>52.794000000000004</v>
      </c>
      <c r="G21">
        <f t="shared" si="6"/>
        <v>33.975769898363893</v>
      </c>
      <c r="H21">
        <f t="shared" si="7"/>
        <v>33.947575863587559</v>
      </c>
      <c r="J21">
        <v>20</v>
      </c>
      <c r="K21">
        <f t="shared" si="8"/>
        <v>0.43420048745877232</v>
      </c>
      <c r="L21">
        <f t="shared" si="9"/>
        <v>0.26356275458536921</v>
      </c>
      <c r="M21">
        <f t="shared" si="10"/>
        <v>0.27472078394901189</v>
      </c>
      <c r="N21">
        <f t="shared" si="11"/>
        <v>0.43645579125211187</v>
      </c>
      <c r="O21">
        <f t="shared" si="12"/>
        <v>0.53041171860871661</v>
      </c>
      <c r="P21">
        <f t="shared" si="13"/>
        <v>0.27789767625031808</v>
      </c>
      <c r="Q21">
        <f t="shared" si="14"/>
        <v>0.29144553454316241</v>
      </c>
      <c r="R21">
        <f t="shared" si="15"/>
        <v>0.35838496380678037</v>
      </c>
      <c r="T21">
        <v>20</v>
      </c>
      <c r="U21">
        <f t="shared" si="16"/>
        <v>1302.6014623763169</v>
      </c>
      <c r="V21">
        <f t="shared" si="17"/>
        <v>790.68826375610763</v>
      </c>
      <c r="W21">
        <f t="shared" si="18"/>
        <v>824.16235184703567</v>
      </c>
      <c r="X21">
        <f t="shared" si="19"/>
        <v>1309.3673737563356</v>
      </c>
      <c r="Y21">
        <f t="shared" si="20"/>
        <v>1591.2351558261498</v>
      </c>
      <c r="Z21">
        <f t="shared" si="21"/>
        <v>833.69302875095423</v>
      </c>
      <c r="AA21">
        <f t="shared" si="22"/>
        <v>874.33660362948729</v>
      </c>
      <c r="AB21">
        <f t="shared" si="23"/>
        <v>1075.1548914203411</v>
      </c>
      <c r="AE21">
        <v>20</v>
      </c>
      <c r="AF21">
        <v>824.16235184703567</v>
      </c>
      <c r="AG21">
        <v>850</v>
      </c>
    </row>
    <row r="22" spans="1:33" x14ac:dyDescent="0.3">
      <c r="A22">
        <v>21</v>
      </c>
      <c r="B22" s="5">
        <f t="shared" si="1"/>
        <v>42.040700000000001</v>
      </c>
      <c r="C22">
        <f t="shared" si="2"/>
        <v>30.004602125949233</v>
      </c>
      <c r="D22">
        <f t="shared" si="3"/>
        <v>20.758928383060407</v>
      </c>
      <c r="E22">
        <f t="shared" si="4"/>
        <v>42.744399999999999</v>
      </c>
      <c r="F22">
        <f t="shared" si="5"/>
        <v>50.82</v>
      </c>
      <c r="G22">
        <f t="shared" si="6"/>
        <v>32.537923760290738</v>
      </c>
      <c r="H22">
        <f t="shared" si="7"/>
        <v>32.6034068407197</v>
      </c>
      <c r="J22">
        <v>21</v>
      </c>
      <c r="K22">
        <f t="shared" si="8"/>
        <v>0.41601924502274512</v>
      </c>
      <c r="L22">
        <f t="shared" si="9"/>
        <v>0.25156872747505016</v>
      </c>
      <c r="M22">
        <f t="shared" si="10"/>
        <v>0.25666076971370722</v>
      </c>
      <c r="N22">
        <f t="shared" si="11"/>
        <v>0.4179220637006445</v>
      </c>
      <c r="O22">
        <f t="shared" si="12"/>
        <v>0.51057929953583703</v>
      </c>
      <c r="P22">
        <f t="shared" si="13"/>
        <v>0.26613711565753917</v>
      </c>
      <c r="Q22">
        <f t="shared" si="14"/>
        <v>0.27990562191551938</v>
      </c>
      <c r="R22">
        <f t="shared" si="15"/>
        <v>0.34268469186014894</v>
      </c>
      <c r="T22">
        <v>21</v>
      </c>
      <c r="U22">
        <f t="shared" si="16"/>
        <v>1248.0577350682354</v>
      </c>
      <c r="V22">
        <f t="shared" si="17"/>
        <v>754.70618242515047</v>
      </c>
      <c r="W22">
        <f t="shared" si="18"/>
        <v>769.98230914112162</v>
      </c>
      <c r="X22">
        <f t="shared" si="19"/>
        <v>1253.7661911019336</v>
      </c>
      <c r="Y22">
        <f t="shared" si="20"/>
        <v>1531.7378986075112</v>
      </c>
      <c r="Z22">
        <f t="shared" si="21"/>
        <v>798.41134697261748</v>
      </c>
      <c r="AA22">
        <f t="shared" si="22"/>
        <v>839.71686574655814</v>
      </c>
      <c r="AB22">
        <f t="shared" si="23"/>
        <v>1028.0540755804468</v>
      </c>
      <c r="AE22">
        <v>21</v>
      </c>
      <c r="AF22">
        <v>769.98230914112162</v>
      </c>
      <c r="AG22">
        <v>800</v>
      </c>
    </row>
    <row r="23" spans="1:33" x14ac:dyDescent="0.3">
      <c r="A23">
        <v>22</v>
      </c>
      <c r="B23" s="5">
        <f t="shared" si="1"/>
        <v>40.291200000000003</v>
      </c>
      <c r="C23">
        <f t="shared" si="2"/>
        <v>28.640635267534165</v>
      </c>
      <c r="D23">
        <f t="shared" si="3"/>
        <v>19.39424626211348</v>
      </c>
      <c r="E23">
        <f t="shared" si="4"/>
        <v>40.941600000000022</v>
      </c>
      <c r="F23">
        <f t="shared" si="5"/>
        <v>48.894600000000011</v>
      </c>
      <c r="G23">
        <f t="shared" si="6"/>
        <v>31.166978899530434</v>
      </c>
      <c r="H23">
        <f t="shared" si="7"/>
        <v>31.321780409978388</v>
      </c>
      <c r="J23">
        <v>22</v>
      </c>
      <c r="K23">
        <f t="shared" si="8"/>
        <v>0.39870683896938991</v>
      </c>
      <c r="L23">
        <f t="shared" si="9"/>
        <v>0.24013276823622173</v>
      </c>
      <c r="M23">
        <f t="shared" si="10"/>
        <v>0.2397880122614203</v>
      </c>
      <c r="N23">
        <f t="shared" si="11"/>
        <v>0.40029566360052582</v>
      </c>
      <c r="O23">
        <f t="shared" si="12"/>
        <v>0.49123515582614996</v>
      </c>
      <c r="P23">
        <f t="shared" si="13"/>
        <v>0.25492376001578959</v>
      </c>
      <c r="Q23">
        <f t="shared" si="14"/>
        <v>0.26890264775050127</v>
      </c>
      <c r="R23">
        <f t="shared" si="15"/>
        <v>0.32771212095142838</v>
      </c>
      <c r="T23">
        <v>22</v>
      </c>
      <c r="U23">
        <f t="shared" si="16"/>
        <v>1196.1205169081697</v>
      </c>
      <c r="V23">
        <f t="shared" si="17"/>
        <v>720.39830470866525</v>
      </c>
      <c r="W23">
        <f t="shared" si="18"/>
        <v>719.36403678426086</v>
      </c>
      <c r="X23">
        <f t="shared" si="19"/>
        <v>1200.8869908015774</v>
      </c>
      <c r="Y23">
        <f t="shared" si="20"/>
        <v>1473.7054674784499</v>
      </c>
      <c r="Z23">
        <f t="shared" si="21"/>
        <v>764.7712800473688</v>
      </c>
      <c r="AA23">
        <f t="shared" si="22"/>
        <v>806.70794325150382</v>
      </c>
      <c r="AB23">
        <f t="shared" si="23"/>
        <v>983.13636285428515</v>
      </c>
      <c r="AE23">
        <v>22</v>
      </c>
      <c r="AF23">
        <v>719.36403678426086</v>
      </c>
      <c r="AG23">
        <v>780</v>
      </c>
    </row>
    <row r="24" spans="1:33" x14ac:dyDescent="0.3">
      <c r="A24">
        <v>23</v>
      </c>
      <c r="B24" s="5">
        <f t="shared" si="1"/>
        <v>38.62530000000001</v>
      </c>
      <c r="C24">
        <f t="shared" si="2"/>
        <v>27.337309588957325</v>
      </c>
      <c r="D24">
        <f t="shared" si="3"/>
        <v>18.119277697515241</v>
      </c>
      <c r="E24">
        <f t="shared" si="4"/>
        <v>39.2286</v>
      </c>
      <c r="F24">
        <f t="shared" si="5"/>
        <v>47.017800000000001</v>
      </c>
      <c r="G24">
        <f t="shared" si="6"/>
        <v>29.856985456567969</v>
      </c>
      <c r="H24">
        <f t="shared" si="7"/>
        <v>30.097134351151922</v>
      </c>
      <c r="J24">
        <v>23</v>
      </c>
      <c r="K24">
        <f t="shared" si="8"/>
        <v>0.38222170764942165</v>
      </c>
      <c r="L24">
        <f t="shared" si="9"/>
        <v>0.22920524514930263</v>
      </c>
      <c r="M24">
        <f t="shared" si="10"/>
        <v>0.22402446189349318</v>
      </c>
      <c r="N24">
        <f t="shared" si="11"/>
        <v>0.38354725924535382</v>
      </c>
      <c r="O24">
        <f t="shared" si="12"/>
        <v>0.47237928747965519</v>
      </c>
      <c r="P24">
        <f t="shared" si="13"/>
        <v>0.24420894369841295</v>
      </c>
      <c r="Q24">
        <f t="shared" si="14"/>
        <v>0.25838885947074108</v>
      </c>
      <c r="R24">
        <f t="shared" si="15"/>
        <v>0.31342510922662575</v>
      </c>
      <c r="T24">
        <v>23</v>
      </c>
      <c r="U24">
        <f t="shared" si="16"/>
        <v>1146.665122948265</v>
      </c>
      <c r="V24">
        <f t="shared" si="17"/>
        <v>687.61573544790792</v>
      </c>
      <c r="W24">
        <f t="shared" si="18"/>
        <v>672.07338568047953</v>
      </c>
      <c r="X24">
        <f t="shared" si="19"/>
        <v>1150.6417777360614</v>
      </c>
      <c r="Y24">
        <f t="shared" si="20"/>
        <v>1417.1378624389656</v>
      </c>
      <c r="Z24">
        <f t="shared" si="21"/>
        <v>732.6268310952388</v>
      </c>
      <c r="AA24">
        <f t="shared" si="22"/>
        <v>775.1665784122232</v>
      </c>
      <c r="AB24">
        <f t="shared" si="23"/>
        <v>940.27532767987725</v>
      </c>
      <c r="AE24">
        <v>23</v>
      </c>
      <c r="AF24">
        <v>672.07338568047953</v>
      </c>
      <c r="AG24">
        <v>760</v>
      </c>
    </row>
    <row r="25" spans="1:33" x14ac:dyDescent="0.3">
      <c r="A25">
        <v>24</v>
      </c>
      <c r="B25" s="5">
        <f t="shared" si="1"/>
        <v>37.038800000000009</v>
      </c>
      <c r="C25">
        <f t="shared" si="2"/>
        <v>26.089461694198221</v>
      </c>
      <c r="D25">
        <f t="shared" si="3"/>
        <v>16.928124962557632</v>
      </c>
      <c r="E25">
        <f t="shared" si="4"/>
        <v>37.602400000000003</v>
      </c>
      <c r="F25">
        <f t="shared" si="5"/>
        <v>45.189600000000006</v>
      </c>
      <c r="G25">
        <f t="shared" si="6"/>
        <v>28.602753619646052</v>
      </c>
      <c r="H25">
        <f t="shared" si="7"/>
        <v>28.924616973914098</v>
      </c>
      <c r="J25">
        <v>24</v>
      </c>
      <c r="K25">
        <f t="shared" si="8"/>
        <v>0.36652228941355536</v>
      </c>
      <c r="L25">
        <f t="shared" si="9"/>
        <v>0.21874286655653746</v>
      </c>
      <c r="M25">
        <f t="shared" si="10"/>
        <v>0.20929719986149536</v>
      </c>
      <c r="N25">
        <f t="shared" si="11"/>
        <v>0.36764751892872788</v>
      </c>
      <c r="O25">
        <f t="shared" si="12"/>
        <v>0.45401169449635304</v>
      </c>
      <c r="P25">
        <f t="shared" si="13"/>
        <v>0.23395021772980576</v>
      </c>
      <c r="Q25">
        <f t="shared" si="14"/>
        <v>0.24832260451505922</v>
      </c>
      <c r="R25">
        <f t="shared" si="15"/>
        <v>0.29978491307164773</v>
      </c>
      <c r="T25">
        <v>24</v>
      </c>
      <c r="U25">
        <f t="shared" si="16"/>
        <v>1099.5668682406661</v>
      </c>
      <c r="V25">
        <f t="shared" si="17"/>
        <v>656.22859966961244</v>
      </c>
      <c r="W25">
        <f t="shared" si="18"/>
        <v>627.89159958448613</v>
      </c>
      <c r="X25">
        <f t="shared" si="19"/>
        <v>1102.9425567861836</v>
      </c>
      <c r="Y25">
        <f t="shared" si="20"/>
        <v>1362.0350834890592</v>
      </c>
      <c r="Z25">
        <f t="shared" si="21"/>
        <v>701.85065318941724</v>
      </c>
      <c r="AA25">
        <f t="shared" si="22"/>
        <v>744.96781354517771</v>
      </c>
      <c r="AB25">
        <f t="shared" si="23"/>
        <v>899.35473921494315</v>
      </c>
      <c r="AE25">
        <v>24</v>
      </c>
      <c r="AF25">
        <v>627.89159958448613</v>
      </c>
      <c r="AG25">
        <v>740</v>
      </c>
    </row>
    <row r="26" spans="1:33" x14ac:dyDescent="0.3">
      <c r="A26">
        <v>25</v>
      </c>
      <c r="B26" s="5">
        <f t="shared" si="1"/>
        <v>35.527500000000003</v>
      </c>
      <c r="C26">
        <f t="shared" si="2"/>
        <v>24.892560814864353</v>
      </c>
      <c r="D26">
        <f t="shared" si="3"/>
        <v>15.815278044293342</v>
      </c>
      <c r="E26">
        <f t="shared" si="4"/>
        <v>36.06</v>
      </c>
      <c r="F26">
        <f t="shared" si="5"/>
        <v>43.410000000000011</v>
      </c>
      <c r="G26">
        <f t="shared" si="6"/>
        <v>27.399729441134141</v>
      </c>
      <c r="H26">
        <f t="shared" si="7"/>
        <v>27.799971024881074</v>
      </c>
      <c r="J26">
        <v>25</v>
      </c>
      <c r="K26">
        <f t="shared" si="8"/>
        <v>0.35156702261250594</v>
      </c>
      <c r="L26">
        <f t="shared" si="9"/>
        <v>0.20870764496406768</v>
      </c>
      <c r="M26">
        <f t="shared" si="10"/>
        <v>0.19553810106098535</v>
      </c>
      <c r="N26">
        <f t="shared" si="11"/>
        <v>0.35256711094424631</v>
      </c>
      <c r="O26">
        <f t="shared" si="12"/>
        <v>0.4361323768762434</v>
      </c>
      <c r="P26">
        <f t="shared" si="13"/>
        <v>0.22411033405148159</v>
      </c>
      <c r="Q26">
        <f t="shared" si="14"/>
        <v>0.23866733366141032</v>
      </c>
      <c r="R26">
        <f t="shared" si="15"/>
        <v>0.28675570345299156</v>
      </c>
      <c r="T26">
        <v>25</v>
      </c>
      <c r="U26">
        <f t="shared" si="16"/>
        <v>1054.7010678375177</v>
      </c>
      <c r="V26">
        <f t="shared" si="17"/>
        <v>626.12293489220303</v>
      </c>
      <c r="W26">
        <f t="shared" si="18"/>
        <v>586.61430318295606</v>
      </c>
      <c r="X26">
        <f t="shared" si="19"/>
        <v>1057.7013328327389</v>
      </c>
      <c r="Y26">
        <f t="shared" si="20"/>
        <v>1308.3971306287301</v>
      </c>
      <c r="Z26">
        <f t="shared" si="21"/>
        <v>672.33100215444472</v>
      </c>
      <c r="AA26">
        <f t="shared" si="22"/>
        <v>716.00200098423102</v>
      </c>
      <c r="AB26">
        <f t="shared" si="23"/>
        <v>860.26711035897472</v>
      </c>
      <c r="AE26">
        <v>25</v>
      </c>
      <c r="AF26">
        <v>586.61430318295606</v>
      </c>
      <c r="AG26">
        <v>720</v>
      </c>
    </row>
    <row r="27" spans="1:33" x14ac:dyDescent="0.3">
      <c r="A27">
        <v>26</v>
      </c>
      <c r="B27" s="5">
        <f t="shared" si="1"/>
        <v>34.087199999999996</v>
      </c>
      <c r="C27">
        <f t="shared" si="2"/>
        <v>23.74260950521014</v>
      </c>
      <c r="D27">
        <f t="shared" si="3"/>
        <v>14.775589155416805</v>
      </c>
      <c r="E27">
        <f t="shared" si="4"/>
        <v>34.598399999999998</v>
      </c>
      <c r="F27">
        <f t="shared" si="5"/>
        <v>41.679000000000002</v>
      </c>
      <c r="G27">
        <f t="shared" si="6"/>
        <v>26.243895024506926</v>
      </c>
      <c r="H27">
        <f t="shared" si="7"/>
        <v>26.719440377508164</v>
      </c>
      <c r="J27">
        <v>26</v>
      </c>
      <c r="K27">
        <f t="shared" si="8"/>
        <v>0.33731434559698853</v>
      </c>
      <c r="L27">
        <f t="shared" si="9"/>
        <v>0.19906606443539987</v>
      </c>
      <c r="M27">
        <f t="shared" si="10"/>
        <v>0.1826835188996252</v>
      </c>
      <c r="N27">
        <f t="shared" si="11"/>
        <v>0.33827670358550777</v>
      </c>
      <c r="O27">
        <f t="shared" si="12"/>
        <v>0.41874133461932606</v>
      </c>
      <c r="P27">
        <f t="shared" si="13"/>
        <v>0.21465642912241883</v>
      </c>
      <c r="Q27">
        <f t="shared" si="14"/>
        <v>0.2293907999442665</v>
      </c>
      <c r="R27">
        <f t="shared" si="15"/>
        <v>0.274304170886219</v>
      </c>
      <c r="T27">
        <v>26</v>
      </c>
      <c r="U27">
        <f t="shared" si="16"/>
        <v>1011.9430367909656</v>
      </c>
      <c r="V27">
        <f t="shared" si="17"/>
        <v>597.19819330619964</v>
      </c>
      <c r="W27">
        <f t="shared" si="18"/>
        <v>548.05055669887554</v>
      </c>
      <c r="X27">
        <f t="shared" si="19"/>
        <v>1014.8301107565233</v>
      </c>
      <c r="Y27">
        <f t="shared" si="20"/>
        <v>1256.2240038579782</v>
      </c>
      <c r="Z27">
        <f t="shared" si="21"/>
        <v>643.96928736725647</v>
      </c>
      <c r="AA27">
        <f t="shared" si="22"/>
        <v>688.17239983279956</v>
      </c>
      <c r="AB27">
        <f t="shared" si="23"/>
        <v>822.91251265865696</v>
      </c>
      <c r="AE27">
        <v>26</v>
      </c>
      <c r="AF27">
        <v>548.05055669887554</v>
      </c>
      <c r="AG27">
        <v>700</v>
      </c>
    </row>
    <row r="28" spans="1:33" x14ac:dyDescent="0.3">
      <c r="A28">
        <v>27</v>
      </c>
      <c r="B28" s="5">
        <f t="shared" si="1"/>
        <v>32.713700000000017</v>
      </c>
      <c r="C28">
        <f t="shared" si="2"/>
        <v>22.636063088753062</v>
      </c>
      <c r="D28">
        <f t="shared" si="3"/>
        <v>13.804248921722046</v>
      </c>
      <c r="E28">
        <f t="shared" si="4"/>
        <v>33.214600000000004</v>
      </c>
      <c r="F28">
        <f t="shared" si="5"/>
        <v>39.996600000000008</v>
      </c>
      <c r="G28">
        <f t="shared" si="6"/>
        <v>25.131687558852434</v>
      </c>
      <c r="H28">
        <f t="shared" si="7"/>
        <v>25.679694341580728</v>
      </c>
      <c r="J28">
        <v>27</v>
      </c>
      <c r="K28">
        <f t="shared" si="8"/>
        <v>0.32372269671771842</v>
      </c>
      <c r="L28">
        <f t="shared" si="9"/>
        <v>0.18978840520460352</v>
      </c>
      <c r="M28">
        <f t="shared" si="10"/>
        <v>0.1706739908819157</v>
      </c>
      <c r="N28">
        <f t="shared" si="11"/>
        <v>0.32474696514611101</v>
      </c>
      <c r="O28">
        <f t="shared" si="12"/>
        <v>0.40183856772560134</v>
      </c>
      <c r="P28">
        <f t="shared" si="13"/>
        <v>0.20555936167881919</v>
      </c>
      <c r="Q28">
        <f t="shared" si="14"/>
        <v>0.22046440883912025</v>
      </c>
      <c r="R28">
        <f t="shared" si="15"/>
        <v>0.26239919945626994</v>
      </c>
      <c r="T28">
        <v>27</v>
      </c>
      <c r="U28">
        <f t="shared" si="16"/>
        <v>971.16809015315528</v>
      </c>
      <c r="V28">
        <f t="shared" si="17"/>
        <v>569.36521561381062</v>
      </c>
      <c r="W28">
        <f t="shared" si="18"/>
        <v>512.02197264574716</v>
      </c>
      <c r="X28">
        <f t="shared" si="19"/>
        <v>974.24089543833304</v>
      </c>
      <c r="Y28">
        <f t="shared" si="20"/>
        <v>1205.515703176804</v>
      </c>
      <c r="Z28">
        <f t="shared" si="21"/>
        <v>616.67808503645756</v>
      </c>
      <c r="AA28">
        <f t="shared" si="22"/>
        <v>661.39322651736074</v>
      </c>
      <c r="AB28">
        <f t="shared" si="23"/>
        <v>787.19759836880985</v>
      </c>
      <c r="AE28">
        <v>27</v>
      </c>
      <c r="AF28">
        <v>512.02197264574716</v>
      </c>
      <c r="AG28">
        <v>680</v>
      </c>
    </row>
    <row r="29" spans="1:33" x14ac:dyDescent="0.3">
      <c r="A29">
        <v>28</v>
      </c>
      <c r="B29" s="5">
        <f t="shared" si="1"/>
        <v>31.402799999999999</v>
      </c>
      <c r="C29">
        <f t="shared" si="2"/>
        <v>21.569763761663026</v>
      </c>
      <c r="D29">
        <f t="shared" si="3"/>
        <v>12.896764134985778</v>
      </c>
      <c r="E29">
        <f t="shared" si="4"/>
        <v>31.905600000000007</v>
      </c>
      <c r="F29">
        <f t="shared" si="5"/>
        <v>38.362800000000007</v>
      </c>
      <c r="G29">
        <f t="shared" si="6"/>
        <v>24.059933085136748</v>
      </c>
      <c r="H29">
        <f t="shared" si="7"/>
        <v>24.677765744673138</v>
      </c>
      <c r="J29">
        <v>28</v>
      </c>
      <c r="K29">
        <f t="shared" si="8"/>
        <v>0.3107505143254099</v>
      </c>
      <c r="L29">
        <f t="shared" si="9"/>
        <v>0.18084819117685105</v>
      </c>
      <c r="M29">
        <f t="shared" si="10"/>
        <v>0.1594539635486516</v>
      </c>
      <c r="N29">
        <f t="shared" si="11"/>
        <v>0.31194856391965464</v>
      </c>
      <c r="O29">
        <f t="shared" si="12"/>
        <v>0.38542407619506908</v>
      </c>
      <c r="P29">
        <f t="shared" si="13"/>
        <v>0.19679317098917673</v>
      </c>
      <c r="Q29">
        <f t="shared" si="14"/>
        <v>0.21186268668160316</v>
      </c>
      <c r="R29">
        <f t="shared" si="15"/>
        <v>0.25101159526234518</v>
      </c>
      <c r="T29">
        <v>28</v>
      </c>
      <c r="U29">
        <f t="shared" si="16"/>
        <v>932.25154297622964</v>
      </c>
      <c r="V29">
        <f t="shared" si="17"/>
        <v>542.54457353055318</v>
      </c>
      <c r="W29">
        <f t="shared" si="18"/>
        <v>478.36189064595482</v>
      </c>
      <c r="X29">
        <f t="shared" si="19"/>
        <v>935.84569175896388</v>
      </c>
      <c r="Y29">
        <f t="shared" si="20"/>
        <v>1156.2722285852071</v>
      </c>
      <c r="Z29">
        <f t="shared" si="21"/>
        <v>590.37951296753022</v>
      </c>
      <c r="AA29">
        <f t="shared" si="22"/>
        <v>635.58806004480948</v>
      </c>
      <c r="AB29">
        <f t="shared" si="23"/>
        <v>753.0347857870355</v>
      </c>
      <c r="AE29">
        <v>28</v>
      </c>
      <c r="AF29">
        <v>478.36189064595482</v>
      </c>
      <c r="AG29">
        <v>660</v>
      </c>
    </row>
    <row r="30" spans="1:33" x14ac:dyDescent="0.3">
      <c r="A30">
        <v>29</v>
      </c>
      <c r="B30" s="5">
        <f t="shared" si="1"/>
        <v>30.150300000000016</v>
      </c>
      <c r="C30">
        <f t="shared" si="2"/>
        <v>20.540886264796569</v>
      </c>
      <c r="D30">
        <f t="shared" si="3"/>
        <v>12.048936968365435</v>
      </c>
      <c r="E30">
        <f t="shared" si="4"/>
        <v>30.66840000000002</v>
      </c>
      <c r="F30">
        <f t="shared" si="5"/>
        <v>36.777600000000007</v>
      </c>
      <c r="G30">
        <f t="shared" si="6"/>
        <v>23.025791890298621</v>
      </c>
      <c r="H30">
        <f t="shared" si="7"/>
        <v>23.710999883872645</v>
      </c>
      <c r="J30">
        <v>29</v>
      </c>
      <c r="K30">
        <f t="shared" si="8"/>
        <v>0.29835623677077877</v>
      </c>
      <c r="L30">
        <f t="shared" si="9"/>
        <v>0.17222173442438643</v>
      </c>
      <c r="M30">
        <f t="shared" si="10"/>
        <v>0.14897153549872696</v>
      </c>
      <c r="N30">
        <f t="shared" si="11"/>
        <v>0.29985216819973737</v>
      </c>
      <c r="O30">
        <f t="shared" si="12"/>
        <v>0.36949786002772927</v>
      </c>
      <c r="P30">
        <f t="shared" si="13"/>
        <v>0.18833463021673991</v>
      </c>
      <c r="Q30">
        <f t="shared" si="14"/>
        <v>0.20356284240962091</v>
      </c>
      <c r="R30">
        <f t="shared" si="15"/>
        <v>0.24011385822110282</v>
      </c>
      <c r="T30">
        <v>29</v>
      </c>
      <c r="U30">
        <f t="shared" si="16"/>
        <v>895.06871031233629</v>
      </c>
      <c r="V30">
        <f t="shared" si="17"/>
        <v>516.66520327315925</v>
      </c>
      <c r="W30">
        <f t="shared" si="18"/>
        <v>446.91460649618091</v>
      </c>
      <c r="X30">
        <f t="shared" si="19"/>
        <v>899.55650459921208</v>
      </c>
      <c r="Y30">
        <f t="shared" si="20"/>
        <v>1108.4935800831879</v>
      </c>
      <c r="Z30">
        <f t="shared" si="21"/>
        <v>565.00389065021977</v>
      </c>
      <c r="AA30">
        <f t="shared" si="22"/>
        <v>610.68852722886277</v>
      </c>
      <c r="AB30">
        <f t="shared" si="23"/>
        <v>720.34157466330839</v>
      </c>
      <c r="AE30">
        <v>29</v>
      </c>
      <c r="AF30">
        <v>446.91460649618091</v>
      </c>
      <c r="AG30">
        <v>640</v>
      </c>
    </row>
    <row r="31" spans="1:33" x14ac:dyDescent="0.3">
      <c r="A31">
        <v>30</v>
      </c>
      <c r="B31" s="5">
        <f t="shared" si="1"/>
        <v>28.951999999999998</v>
      </c>
      <c r="C31">
        <f t="shared" si="2"/>
        <v>19.546892769665604</v>
      </c>
      <c r="D31">
        <f t="shared" si="3"/>
        <v>11.256845558167088</v>
      </c>
      <c r="E31">
        <f t="shared" si="4"/>
        <v>29.500000000000014</v>
      </c>
      <c r="F31">
        <f t="shared" si="5"/>
        <v>35.241</v>
      </c>
      <c r="G31">
        <f t="shared" si="6"/>
        <v>22.026713162416286</v>
      </c>
      <c r="H31">
        <f t="shared" si="7"/>
        <v>22.777012135207613</v>
      </c>
      <c r="J31">
        <v>30</v>
      </c>
      <c r="K31">
        <f t="shared" si="8"/>
        <v>0.28649830240453933</v>
      </c>
      <c r="L31">
        <f t="shared" si="9"/>
        <v>0.16388775693523605</v>
      </c>
      <c r="M31">
        <f t="shared" si="10"/>
        <v>0.13917821730456534</v>
      </c>
      <c r="N31">
        <f t="shared" si="11"/>
        <v>0.28842844627995756</v>
      </c>
      <c r="O31">
        <f t="shared" si="12"/>
        <v>0.35405991922358188</v>
      </c>
      <c r="P31">
        <f t="shared" si="13"/>
        <v>0.18016287553096913</v>
      </c>
      <c r="Q31">
        <f t="shared" si="14"/>
        <v>0.19554440363330711</v>
      </c>
      <c r="R31">
        <f t="shared" si="15"/>
        <v>0.22967998875887949</v>
      </c>
      <c r="T31">
        <v>30</v>
      </c>
      <c r="U31">
        <f t="shared" si="16"/>
        <v>859.49490721361803</v>
      </c>
      <c r="V31">
        <f t="shared" si="17"/>
        <v>491.66327080570818</v>
      </c>
      <c r="W31">
        <f t="shared" si="18"/>
        <v>417.534651913696</v>
      </c>
      <c r="X31">
        <f t="shared" si="19"/>
        <v>865.28533883987268</v>
      </c>
      <c r="Y31">
        <f t="shared" si="20"/>
        <v>1062.1797576707456</v>
      </c>
      <c r="Z31">
        <f t="shared" si="21"/>
        <v>540.48862659290739</v>
      </c>
      <c r="AA31">
        <f t="shared" si="22"/>
        <v>586.63321089992132</v>
      </c>
      <c r="AB31">
        <f t="shared" si="23"/>
        <v>689.03996627663844</v>
      </c>
      <c r="AE31">
        <v>30</v>
      </c>
      <c r="AF31">
        <v>417.534651913696</v>
      </c>
      <c r="AG31">
        <v>620</v>
      </c>
    </row>
    <row r="32" spans="1:33" x14ac:dyDescent="0.3">
      <c r="A32">
        <v>31</v>
      </c>
      <c r="B32" s="5">
        <f t="shared" si="1"/>
        <v>27.803700000000006</v>
      </c>
      <c r="C32">
        <f t="shared" si="2"/>
        <v>18.585495164495512</v>
      </c>
      <c r="D32">
        <f t="shared" si="3"/>
        <v>10.516825862158736</v>
      </c>
      <c r="E32">
        <f t="shared" si="4"/>
        <v>28.397400000000005</v>
      </c>
      <c r="F32">
        <f t="shared" si="5"/>
        <v>33.753</v>
      </c>
      <c r="G32">
        <f t="shared" si="6"/>
        <v>21.06039708382275</v>
      </c>
      <c r="H32">
        <f t="shared" si="7"/>
        <v>21.87365251643422</v>
      </c>
      <c r="J32">
        <v>31</v>
      </c>
      <c r="K32">
        <f t="shared" si="8"/>
        <v>0.27513514957740715</v>
      </c>
      <c r="L32">
        <f t="shared" si="9"/>
        <v>0.15582707440677046</v>
      </c>
      <c r="M32">
        <f t="shared" si="10"/>
        <v>0.13002870721059556</v>
      </c>
      <c r="N32">
        <f t="shared" si="11"/>
        <v>0.27764806645391404</v>
      </c>
      <c r="O32">
        <f t="shared" si="12"/>
        <v>0.33911025378262705</v>
      </c>
      <c r="P32">
        <f t="shared" si="13"/>
        <v>0.1722590960561324</v>
      </c>
      <c r="Q32">
        <f t="shared" si="14"/>
        <v>0.18778891240070586</v>
      </c>
      <c r="R32">
        <f t="shared" si="15"/>
        <v>0.21968532284116465</v>
      </c>
      <c r="T32">
        <v>31</v>
      </c>
      <c r="U32">
        <f t="shared" si="16"/>
        <v>825.40544873222143</v>
      </c>
      <c r="V32">
        <f t="shared" si="17"/>
        <v>467.48122322031139</v>
      </c>
      <c r="W32">
        <f t="shared" si="18"/>
        <v>390.08612163178668</v>
      </c>
      <c r="X32">
        <f t="shared" si="19"/>
        <v>832.94419936174211</v>
      </c>
      <c r="Y32">
        <f t="shared" si="20"/>
        <v>1017.3307613478811</v>
      </c>
      <c r="Z32">
        <f t="shared" si="21"/>
        <v>516.77728816839726</v>
      </c>
      <c r="AA32">
        <f t="shared" si="22"/>
        <v>563.36673720211763</v>
      </c>
      <c r="AB32">
        <f t="shared" si="23"/>
        <v>659.05596852349402</v>
      </c>
      <c r="AE32">
        <v>31</v>
      </c>
      <c r="AF32">
        <v>390.08612163178668</v>
      </c>
      <c r="AG32">
        <v>600</v>
      </c>
    </row>
    <row r="33" spans="1:33" x14ac:dyDescent="0.3">
      <c r="A33">
        <v>32</v>
      </c>
      <c r="B33" s="5">
        <f t="shared" si="1"/>
        <v>26.7012</v>
      </c>
      <c r="C33">
        <f t="shared" si="2"/>
        <v>17.654623329912013</v>
      </c>
      <c r="D33">
        <f t="shared" si="3"/>
        <v>9.825454710509506</v>
      </c>
      <c r="E33">
        <f t="shared" si="4"/>
        <v>27.357600000000005</v>
      </c>
      <c r="F33">
        <f t="shared" si="5"/>
        <v>32.313600000000008</v>
      </c>
      <c r="G33">
        <f t="shared" si="6"/>
        <v>20.124762944492062</v>
      </c>
      <c r="H33">
        <f t="shared" si="7"/>
        <v>20.998975877867537</v>
      </c>
      <c r="J33">
        <v>32</v>
      </c>
      <c r="K33">
        <f t="shared" si="8"/>
        <v>0.2642252166400969</v>
      </c>
      <c r="L33">
        <f t="shared" si="9"/>
        <v>0.14802233025833833</v>
      </c>
      <c r="M33">
        <f t="shared" si="10"/>
        <v>0.12148068157720382</v>
      </c>
      <c r="N33">
        <f t="shared" si="11"/>
        <v>0.26748169701520558</v>
      </c>
      <c r="O33">
        <f t="shared" si="12"/>
        <v>0.32464886370486473</v>
      </c>
      <c r="P33">
        <f t="shared" si="13"/>
        <v>0.16460627306144332</v>
      </c>
      <c r="Q33">
        <f t="shared" si="14"/>
        <v>0.180279669281143</v>
      </c>
      <c r="R33">
        <f t="shared" si="15"/>
        <v>0.21010639021975655</v>
      </c>
      <c r="T33">
        <v>32</v>
      </c>
      <c r="U33">
        <f t="shared" si="16"/>
        <v>792.67564992029077</v>
      </c>
      <c r="V33">
        <f t="shared" si="17"/>
        <v>444.06699077501497</v>
      </c>
      <c r="W33">
        <f t="shared" si="18"/>
        <v>364.44204473161147</v>
      </c>
      <c r="X33">
        <f t="shared" si="19"/>
        <v>802.44509104561678</v>
      </c>
      <c r="Y33">
        <f t="shared" si="20"/>
        <v>973.94659111459418</v>
      </c>
      <c r="Z33">
        <f t="shared" si="21"/>
        <v>493.81881918432998</v>
      </c>
      <c r="AA33">
        <f t="shared" si="22"/>
        <v>540.83900784342904</v>
      </c>
      <c r="AB33">
        <f t="shared" si="23"/>
        <v>630.31917065926962</v>
      </c>
      <c r="AE33">
        <v>32</v>
      </c>
      <c r="AF33">
        <v>364.44204473161147</v>
      </c>
      <c r="AG33">
        <v>590</v>
      </c>
    </row>
    <row r="34" spans="1:33" x14ac:dyDescent="0.3">
      <c r="A34">
        <v>33</v>
      </c>
      <c r="B34" s="5">
        <f t="shared" si="1"/>
        <v>25.640299999999996</v>
      </c>
      <c r="C34">
        <f t="shared" si="2"/>
        <v>16.752398297802799</v>
      </c>
      <c r="D34">
        <f t="shared" si="3"/>
        <v>9.1795339709520754</v>
      </c>
      <c r="E34">
        <f t="shared" si="4"/>
        <v>26.377600000000001</v>
      </c>
      <c r="F34">
        <f t="shared" si="5"/>
        <v>30.922800000000009</v>
      </c>
      <c r="G34">
        <f t="shared" si="6"/>
        <v>19.217922163582841</v>
      </c>
      <c r="H34">
        <f t="shared" si="7"/>
        <v>20.15121668159847</v>
      </c>
      <c r="J34">
        <v>33</v>
      </c>
      <c r="K34">
        <f t="shared" si="8"/>
        <v>0.25372694194332374</v>
      </c>
      <c r="L34">
        <f t="shared" si="9"/>
        <v>0.14045777058608869</v>
      </c>
      <c r="M34">
        <f t="shared" si="10"/>
        <v>0.11349459910080113</v>
      </c>
      <c r="N34">
        <f t="shared" si="11"/>
        <v>0.2579000062574307</v>
      </c>
      <c r="O34">
        <f t="shared" si="12"/>
        <v>0.31067574899029488</v>
      </c>
      <c r="P34">
        <f t="shared" si="13"/>
        <v>0.15718895929644069</v>
      </c>
      <c r="Q34">
        <f t="shared" si="14"/>
        <v>0.17300151684064619</v>
      </c>
      <c r="R34">
        <f t="shared" si="15"/>
        <v>0.20092079185928943</v>
      </c>
      <c r="T34">
        <v>33</v>
      </c>
      <c r="U34">
        <f t="shared" si="16"/>
        <v>761.18082582997124</v>
      </c>
      <c r="V34">
        <f t="shared" si="17"/>
        <v>421.37331175826608</v>
      </c>
      <c r="W34">
        <f t="shared" si="18"/>
        <v>340.48379730240339</v>
      </c>
      <c r="X34">
        <f t="shared" si="19"/>
        <v>773.70001877229208</v>
      </c>
      <c r="Y34">
        <f t="shared" si="20"/>
        <v>932.02724697088468</v>
      </c>
      <c r="Z34">
        <f t="shared" si="21"/>
        <v>471.56687788932209</v>
      </c>
      <c r="AA34">
        <f t="shared" si="22"/>
        <v>519.00455052193854</v>
      </c>
      <c r="AB34">
        <f t="shared" si="23"/>
        <v>602.76237557786828</v>
      </c>
      <c r="AE34">
        <v>33</v>
      </c>
      <c r="AF34">
        <v>340.48379730240339</v>
      </c>
      <c r="AG34">
        <v>580</v>
      </c>
    </row>
    <row r="35" spans="1:33" x14ac:dyDescent="0.3">
      <c r="A35">
        <v>34</v>
      </c>
      <c r="B35" s="5">
        <f t="shared" si="1"/>
        <v>24.616799999999998</v>
      </c>
      <c r="C35">
        <f t="shared" si="2"/>
        <v>15.877109418254136</v>
      </c>
      <c r="D35">
        <f t="shared" si="3"/>
        <v>8.5760757549198043</v>
      </c>
      <c r="E35">
        <f t="shared" si="4"/>
        <v>25.454399999999993</v>
      </c>
      <c r="F35">
        <f t="shared" si="5"/>
        <v>29.580600000000004</v>
      </c>
      <c r="G35">
        <f t="shared" si="6"/>
        <v>18.338155339561723</v>
      </c>
      <c r="H35">
        <f t="shared" si="7"/>
        <v>19.32876754682475</v>
      </c>
      <c r="J35">
        <v>34</v>
      </c>
      <c r="K35">
        <f t="shared" si="8"/>
        <v>0.24359876383780268</v>
      </c>
      <c r="L35">
        <f t="shared" si="9"/>
        <v>0.13311905272284846</v>
      </c>
      <c r="M35">
        <f t="shared" si="10"/>
        <v>0.10603351790437045</v>
      </c>
      <c r="N35">
        <f t="shared" si="11"/>
        <v>0.24887366247418802</v>
      </c>
      <c r="O35">
        <f t="shared" si="12"/>
        <v>0.29719090963891737</v>
      </c>
      <c r="P35">
        <f t="shared" si="13"/>
        <v>0.14999309127729202</v>
      </c>
      <c r="Q35">
        <f t="shared" si="14"/>
        <v>0.16594065545007511</v>
      </c>
      <c r="R35">
        <f t="shared" si="15"/>
        <v>0.1921070933293563</v>
      </c>
      <c r="T35">
        <v>34</v>
      </c>
      <c r="U35">
        <f t="shared" si="16"/>
        <v>730.79629151340805</v>
      </c>
      <c r="V35">
        <f t="shared" si="17"/>
        <v>399.35715816854537</v>
      </c>
      <c r="W35">
        <f t="shared" si="18"/>
        <v>318.10055371311137</v>
      </c>
      <c r="X35">
        <f t="shared" si="19"/>
        <v>746.6209874225641</v>
      </c>
      <c r="Y35">
        <f t="shared" si="20"/>
        <v>891.57272891675211</v>
      </c>
      <c r="Z35">
        <f t="shared" si="21"/>
        <v>449.97927383187607</v>
      </c>
      <c r="AA35">
        <f t="shared" si="22"/>
        <v>497.82196635022535</v>
      </c>
      <c r="AB35">
        <f t="shared" si="23"/>
        <v>576.32127998806891</v>
      </c>
      <c r="AE35">
        <v>34</v>
      </c>
      <c r="AF35">
        <v>318.10055371311137</v>
      </c>
      <c r="AG35">
        <v>560</v>
      </c>
    </row>
    <row r="36" spans="1:33" x14ac:dyDescent="0.3">
      <c r="A36">
        <v>35</v>
      </c>
      <c r="B36" s="5">
        <f t="shared" si="1"/>
        <v>23.626499999999993</v>
      </c>
      <c r="C36">
        <f t="shared" si="2"/>
        <v>15.027194837130395</v>
      </c>
      <c r="D36">
        <f t="shared" si="3"/>
        <v>8.0122885962254351</v>
      </c>
      <c r="E36">
        <f t="shared" si="4"/>
        <v>24.584999999999994</v>
      </c>
      <c r="F36">
        <f t="shared" si="5"/>
        <v>28.287000000000006</v>
      </c>
      <c r="G36">
        <f t="shared" si="6"/>
        <v>17.483892627906997</v>
      </c>
      <c r="H36">
        <f t="shared" si="7"/>
        <v>18.530160905966653</v>
      </c>
      <c r="J36">
        <v>35</v>
      </c>
      <c r="K36">
        <f t="shared" si="8"/>
        <v>0.23379912067424863</v>
      </c>
      <c r="L36">
        <f t="shared" si="9"/>
        <v>0.12599308155554956</v>
      </c>
      <c r="M36">
        <f t="shared" si="10"/>
        <v>9.9062924652395079E-2</v>
      </c>
      <c r="N36">
        <f t="shared" si="11"/>
        <v>0.24037333395907634</v>
      </c>
      <c r="O36">
        <f t="shared" si="12"/>
        <v>0.28419434565073248</v>
      </c>
      <c r="P36">
        <f t="shared" si="13"/>
        <v>0.14300582879034021</v>
      </c>
      <c r="Q36">
        <f t="shared" si="14"/>
        <v>0.15908448579985107</v>
      </c>
      <c r="R36">
        <f t="shared" si="15"/>
        <v>0.18364473158317046</v>
      </c>
      <c r="T36">
        <v>35</v>
      </c>
      <c r="U36">
        <f t="shared" si="16"/>
        <v>701.39736202274594</v>
      </c>
      <c r="V36">
        <f t="shared" si="17"/>
        <v>377.9792446666487</v>
      </c>
      <c r="W36">
        <f t="shared" si="18"/>
        <v>297.18877395718522</v>
      </c>
      <c r="X36">
        <f t="shared" si="19"/>
        <v>721.12000187722902</v>
      </c>
      <c r="Y36">
        <f t="shared" si="20"/>
        <v>852.5830369521974</v>
      </c>
      <c r="Z36">
        <f t="shared" si="21"/>
        <v>429.01748637102065</v>
      </c>
      <c r="AA36">
        <f t="shared" si="22"/>
        <v>477.25345739955321</v>
      </c>
      <c r="AB36">
        <f t="shared" si="23"/>
        <v>550.93419474951133</v>
      </c>
      <c r="AE36">
        <v>35</v>
      </c>
      <c r="AF36">
        <v>297.18877395718522</v>
      </c>
      <c r="AG36">
        <v>550</v>
      </c>
    </row>
    <row r="37" spans="1:33" x14ac:dyDescent="0.3">
      <c r="A37">
        <v>36</v>
      </c>
      <c r="B37" s="5">
        <f t="shared" si="1"/>
        <v>22.665199999999984</v>
      </c>
      <c r="C37">
        <f t="shared" si="2"/>
        <v>14.201224724466854</v>
      </c>
      <c r="D37">
        <f t="shared" si="3"/>
        <v>7.4855645383468827</v>
      </c>
      <c r="E37">
        <f t="shared" si="4"/>
        <v>23.76639999999999</v>
      </c>
      <c r="F37">
        <f t="shared" si="5"/>
        <v>27.042000000000002</v>
      </c>
      <c r="G37">
        <f t="shared" si="6"/>
        <v>16.653696883698444</v>
      </c>
      <c r="H37">
        <f t="shared" si="7"/>
        <v>17.754053245534166</v>
      </c>
      <c r="J37">
        <v>36</v>
      </c>
      <c r="K37">
        <f t="shared" si="8"/>
        <v>0.22428645080337664</v>
      </c>
      <c r="L37">
        <f t="shared" si="9"/>
        <v>0.11906786890640442</v>
      </c>
      <c r="M37">
        <f t="shared" si="10"/>
        <v>9.2550574899690444E-2</v>
      </c>
      <c r="N37">
        <f t="shared" si="11"/>
        <v>0.23236968900569416</v>
      </c>
      <c r="O37">
        <f t="shared" si="12"/>
        <v>0.27168605702573995</v>
      </c>
      <c r="P37">
        <f t="shared" si="13"/>
        <v>0.13621541701045675</v>
      </c>
      <c r="Q37">
        <f t="shared" si="14"/>
        <v>0.15242147360520403</v>
      </c>
      <c r="R37">
        <f t="shared" si="15"/>
        <v>0.17551393303665236</v>
      </c>
      <c r="T37">
        <v>36</v>
      </c>
      <c r="U37">
        <f t="shared" si="16"/>
        <v>672.85935241012987</v>
      </c>
      <c r="V37">
        <f t="shared" si="17"/>
        <v>357.20360671921327</v>
      </c>
      <c r="W37">
        <f t="shared" si="18"/>
        <v>277.65172469907134</v>
      </c>
      <c r="X37">
        <f t="shared" si="19"/>
        <v>697.10906701708245</v>
      </c>
      <c r="Y37">
        <f t="shared" si="20"/>
        <v>815.05817107721987</v>
      </c>
      <c r="Z37">
        <f t="shared" si="21"/>
        <v>408.64625103137024</v>
      </c>
      <c r="AA37">
        <f t="shared" si="22"/>
        <v>457.26442081561208</v>
      </c>
      <c r="AB37">
        <f t="shared" si="23"/>
        <v>526.54179910995708</v>
      </c>
      <c r="AE37">
        <v>36</v>
      </c>
      <c r="AF37">
        <v>277.65172469907134</v>
      </c>
      <c r="AG37">
        <v>540</v>
      </c>
    </row>
    <row r="38" spans="1:33" x14ac:dyDescent="0.3">
      <c r="A38">
        <v>37</v>
      </c>
      <c r="B38" s="5">
        <f t="shared" si="1"/>
        <v>21.728700000000018</v>
      </c>
      <c r="C38">
        <f t="shared" si="2"/>
        <v>13.397886801271341</v>
      </c>
      <c r="D38">
        <f t="shared" si="3"/>
        <v>6.9934670705887569</v>
      </c>
      <c r="E38">
        <f t="shared" si="4"/>
        <v>22.995600000000024</v>
      </c>
      <c r="F38">
        <f t="shared" si="5"/>
        <v>25.845600000000005</v>
      </c>
      <c r="G38">
        <f t="shared" si="6"/>
        <v>15.846249114374714</v>
      </c>
      <c r="H38">
        <f t="shared" si="7"/>
        <v>16.999211506651619</v>
      </c>
      <c r="J38">
        <v>37</v>
      </c>
      <c r="K38">
        <f t="shared" si="8"/>
        <v>0.21501919257590216</v>
      </c>
      <c r="L38">
        <f t="shared" si="9"/>
        <v>0.11233241218471821</v>
      </c>
      <c r="M38">
        <f t="shared" si="10"/>
        <v>8.6466343935628201E-2</v>
      </c>
      <c r="N38">
        <f t="shared" si="11"/>
        <v>0.22483339590764057</v>
      </c>
      <c r="O38">
        <f t="shared" si="12"/>
        <v>0.25966604376393998</v>
      </c>
      <c r="P38">
        <f t="shared" si="13"/>
        <v>0.12961106751492485</v>
      </c>
      <c r="Q38">
        <f t="shared" si="14"/>
        <v>0.1459410328524349</v>
      </c>
      <c r="R38">
        <f t="shared" si="15"/>
        <v>0.16769564124788411</v>
      </c>
      <c r="T38">
        <v>37</v>
      </c>
      <c r="U38">
        <f t="shared" si="16"/>
        <v>645.05757772770642</v>
      </c>
      <c r="V38">
        <f t="shared" si="17"/>
        <v>336.9972365541546</v>
      </c>
      <c r="W38">
        <f t="shared" si="18"/>
        <v>259.39903180688458</v>
      </c>
      <c r="X38">
        <f t="shared" si="19"/>
        <v>674.50018772292174</v>
      </c>
      <c r="Y38">
        <f t="shared" si="20"/>
        <v>778.99813129181996</v>
      </c>
      <c r="Z38">
        <f t="shared" si="21"/>
        <v>388.83320254477457</v>
      </c>
      <c r="AA38">
        <f t="shared" si="22"/>
        <v>437.82309855730472</v>
      </c>
      <c r="AB38">
        <f t="shared" si="23"/>
        <v>503.08692374365233</v>
      </c>
      <c r="AE38">
        <v>37</v>
      </c>
      <c r="AF38">
        <v>259.39903180688458</v>
      </c>
      <c r="AG38">
        <v>530</v>
      </c>
    </row>
    <row r="39" spans="1:33" x14ac:dyDescent="0.3">
      <c r="A39">
        <v>38</v>
      </c>
      <c r="B39" s="5">
        <f t="shared" si="1"/>
        <v>20.81280000000001</v>
      </c>
      <c r="C39">
        <f t="shared" si="2"/>
        <v>12.615973796822374</v>
      </c>
      <c r="D39">
        <f t="shared" si="3"/>
        <v>6.5337198573148996</v>
      </c>
      <c r="E39">
        <f t="shared" si="4"/>
        <v>22.269600000000025</v>
      </c>
      <c r="F39">
        <f t="shared" si="5"/>
        <v>24.697800000000015</v>
      </c>
      <c r="G39">
        <f t="shared" si="6"/>
        <v>15.060335872863419</v>
      </c>
      <c r="H39">
        <f t="shared" si="7"/>
        <v>16.264501299538082</v>
      </c>
      <c r="J39">
        <v>38</v>
      </c>
      <c r="K39">
        <f t="shared" si="8"/>
        <v>0.20595578434253933</v>
      </c>
      <c r="L39">
        <f t="shared" si="9"/>
        <v>0.10577658922463633</v>
      </c>
      <c r="M39">
        <f t="shared" si="10"/>
        <v>8.0782087433790215E-2</v>
      </c>
      <c r="N39">
        <f t="shared" si="11"/>
        <v>0.21773512295851347</v>
      </c>
      <c r="O39">
        <f t="shared" si="12"/>
        <v>0.24813430586533258</v>
      </c>
      <c r="P39">
        <f t="shared" si="13"/>
        <v>0.12318285516819416</v>
      </c>
      <c r="Q39">
        <f t="shared" si="14"/>
        <v>0.13963342461828709</v>
      </c>
      <c r="R39">
        <f t="shared" si="15"/>
        <v>0.16017145280161332</v>
      </c>
      <c r="T39">
        <v>38</v>
      </c>
      <c r="U39">
        <f t="shared" si="16"/>
        <v>617.86735302761804</v>
      </c>
      <c r="V39">
        <f t="shared" si="17"/>
        <v>317.32976767390898</v>
      </c>
      <c r="W39">
        <f t="shared" si="18"/>
        <v>242.34626230137064</v>
      </c>
      <c r="X39">
        <f t="shared" si="19"/>
        <v>653.20536887554044</v>
      </c>
      <c r="Y39">
        <f t="shared" si="20"/>
        <v>744.40291759599779</v>
      </c>
      <c r="Z39">
        <f t="shared" si="21"/>
        <v>369.54856550458248</v>
      </c>
      <c r="AA39">
        <f t="shared" si="22"/>
        <v>418.90027385486127</v>
      </c>
      <c r="AB39">
        <f t="shared" si="23"/>
        <v>480.51435840483998</v>
      </c>
      <c r="AE39">
        <v>38</v>
      </c>
      <c r="AF39">
        <v>242.34626230137064</v>
      </c>
      <c r="AG39">
        <v>520</v>
      </c>
    </row>
    <row r="40" spans="1:33" x14ac:dyDescent="0.3">
      <c r="A40">
        <v>39</v>
      </c>
      <c r="B40" s="5">
        <f t="shared" si="1"/>
        <v>19.913299999999992</v>
      </c>
      <c r="C40">
        <f t="shared" si="2"/>
        <v>11.85437253547876</v>
      </c>
      <c r="D40">
        <f t="shared" si="3"/>
        <v>6.1041962081158623</v>
      </c>
      <c r="E40">
        <f t="shared" si="4"/>
        <v>21.585400000000021</v>
      </c>
      <c r="F40">
        <f t="shared" si="5"/>
        <v>23.59859999999999</v>
      </c>
      <c r="G40">
        <f t="shared" si="6"/>
        <v>14.294838288559333</v>
      </c>
      <c r="H40">
        <f t="shared" si="7"/>
        <v>15.548876649128246</v>
      </c>
      <c r="J40">
        <v>39</v>
      </c>
      <c r="K40">
        <f t="shared" si="8"/>
        <v>0.19705466445400355</v>
      </c>
      <c r="L40">
        <f t="shared" si="9"/>
        <v>9.9391066785266713E-2</v>
      </c>
      <c r="M40">
        <f t="shared" si="10"/>
        <v>7.5471511262448721E-2</v>
      </c>
      <c r="N40">
        <f t="shared" si="11"/>
        <v>0.21104553845191185</v>
      </c>
      <c r="O40">
        <f t="shared" si="12"/>
        <v>0.23709084332991731</v>
      </c>
      <c r="P40">
        <f t="shared" si="13"/>
        <v>0.11692162840306995</v>
      </c>
      <c r="Q40">
        <f t="shared" si="14"/>
        <v>0.13348966903441145</v>
      </c>
      <c r="R40">
        <f t="shared" si="15"/>
        <v>0.15292356024586137</v>
      </c>
      <c r="T40">
        <v>39</v>
      </c>
      <c r="U40">
        <f t="shared" si="16"/>
        <v>591.16399336201061</v>
      </c>
      <c r="V40">
        <f t="shared" si="17"/>
        <v>298.17320035580013</v>
      </c>
      <c r="W40">
        <f t="shared" si="18"/>
        <v>226.41453378734616</v>
      </c>
      <c r="X40">
        <f t="shared" si="19"/>
        <v>633.13661535573556</v>
      </c>
      <c r="Y40">
        <f t="shared" si="20"/>
        <v>711.27252998975189</v>
      </c>
      <c r="Z40">
        <f t="shared" si="21"/>
        <v>350.76488520920987</v>
      </c>
      <c r="AA40">
        <f t="shared" si="22"/>
        <v>400.46900710323433</v>
      </c>
      <c r="AB40">
        <f t="shared" si="23"/>
        <v>458.77068073758414</v>
      </c>
      <c r="AE40">
        <v>39</v>
      </c>
      <c r="AF40">
        <v>226.41453378734616</v>
      </c>
      <c r="AG40">
        <v>510</v>
      </c>
    </row>
    <row r="41" spans="1:33" x14ac:dyDescent="0.3">
      <c r="A41">
        <v>40</v>
      </c>
      <c r="B41" s="5">
        <f t="shared" si="1"/>
        <v>19.025999999999996</v>
      </c>
      <c r="C41">
        <f t="shared" si="2"/>
        <v>11.112054405379382</v>
      </c>
      <c r="D41">
        <f t="shared" si="3"/>
        <v>5.7029092402025565</v>
      </c>
      <c r="E41">
        <f t="shared" si="4"/>
        <v>20.940000000000012</v>
      </c>
      <c r="F41">
        <f t="shared" si="5"/>
        <v>22.548000000000002</v>
      </c>
      <c r="G41">
        <f t="shared" si="6"/>
        <v>13.54872248726231</v>
      </c>
      <c r="H41">
        <f t="shared" si="7"/>
        <v>14.851371039161052</v>
      </c>
      <c r="J41">
        <v>40</v>
      </c>
      <c r="K41">
        <f t="shared" si="8"/>
        <v>0.1882742712610101</v>
      </c>
      <c r="L41">
        <f t="shared" si="9"/>
        <v>9.3167220637036835E-2</v>
      </c>
      <c r="M41">
        <f t="shared" si="10"/>
        <v>7.0510049853643356E-2</v>
      </c>
      <c r="N41">
        <f t="shared" si="11"/>
        <v>0.2047353106814343</v>
      </c>
      <c r="O41">
        <f t="shared" si="12"/>
        <v>0.22653565615769486</v>
      </c>
      <c r="P41">
        <f t="shared" si="13"/>
        <v>0.11081893086260682</v>
      </c>
      <c r="Q41">
        <f t="shared" si="14"/>
        <v>0.12750146839939089</v>
      </c>
      <c r="R41">
        <f t="shared" si="15"/>
        <v>0.14593470112183102</v>
      </c>
      <c r="T41">
        <v>40</v>
      </c>
      <c r="U41">
        <f t="shared" si="16"/>
        <v>564.82281378303026</v>
      </c>
      <c r="V41">
        <f t="shared" si="17"/>
        <v>279.50166191111049</v>
      </c>
      <c r="W41">
        <f t="shared" si="18"/>
        <v>211.53014956093006</v>
      </c>
      <c r="X41">
        <f t="shared" si="19"/>
        <v>614.20593204430293</v>
      </c>
      <c r="Y41">
        <f t="shared" si="20"/>
        <v>679.60696847308452</v>
      </c>
      <c r="Z41">
        <f t="shared" si="21"/>
        <v>332.45679258782047</v>
      </c>
      <c r="AA41">
        <f t="shared" si="22"/>
        <v>382.50440519817266</v>
      </c>
      <c r="AB41">
        <f t="shared" si="23"/>
        <v>437.80410336549306</v>
      </c>
      <c r="AE41">
        <v>40</v>
      </c>
      <c r="AF41">
        <v>211.53014956093006</v>
      </c>
      <c r="AG41">
        <v>500</v>
      </c>
    </row>
    <row r="42" spans="1:33" x14ac:dyDescent="0.3">
      <c r="A42">
        <v>41</v>
      </c>
      <c r="B42" s="5">
        <f t="shared" si="1"/>
        <v>18.14670000000001</v>
      </c>
      <c r="C42">
        <f t="shared" si="2"/>
        <v>10.388067004229683</v>
      </c>
      <c r="D42">
        <f t="shared" si="3"/>
        <v>5.3280026875195068</v>
      </c>
      <c r="E42">
        <f t="shared" si="4"/>
        <v>20.330399999999997</v>
      </c>
      <c r="F42">
        <f t="shared" si="5"/>
        <v>21.546000000000006</v>
      </c>
      <c r="G42">
        <f t="shared" si="6"/>
        <v>12.821031194224048</v>
      </c>
      <c r="H42">
        <f t="shared" si="7"/>
        <v>14.171089562296316</v>
      </c>
      <c r="J42">
        <v>41</v>
      </c>
      <c r="K42">
        <f t="shared" si="8"/>
        <v>0.17957304311427386</v>
      </c>
      <c r="L42">
        <f t="shared" si="9"/>
        <v>8.7097065517143316E-2</v>
      </c>
      <c r="M42">
        <f t="shared" si="10"/>
        <v>6.5874752568217759E-2</v>
      </c>
      <c r="N42">
        <f t="shared" si="11"/>
        <v>0.19877510794067951</v>
      </c>
      <c r="O42">
        <f t="shared" si="12"/>
        <v>0.21646874434866484</v>
      </c>
      <c r="P42">
        <f t="shared" si="13"/>
        <v>0.10486693271899269</v>
      </c>
      <c r="Q42">
        <f t="shared" si="14"/>
        <v>0.12166113978619776</v>
      </c>
      <c r="R42">
        <f t="shared" si="15"/>
        <v>0.1391881122848814</v>
      </c>
      <c r="T42">
        <v>41</v>
      </c>
      <c r="U42">
        <f t="shared" si="16"/>
        <v>538.71912934282159</v>
      </c>
      <c r="V42">
        <f t="shared" si="17"/>
        <v>261.29119655142995</v>
      </c>
      <c r="W42">
        <f t="shared" si="18"/>
        <v>197.62425770465327</v>
      </c>
      <c r="X42">
        <f t="shared" si="19"/>
        <v>596.32532382203851</v>
      </c>
      <c r="Y42">
        <f t="shared" si="20"/>
        <v>649.40623304599455</v>
      </c>
      <c r="Z42">
        <f t="shared" si="21"/>
        <v>314.6007981569781</v>
      </c>
      <c r="AA42">
        <f t="shared" si="22"/>
        <v>364.98341935859327</v>
      </c>
      <c r="AB42">
        <f t="shared" si="23"/>
        <v>417.56433685464418</v>
      </c>
      <c r="AE42">
        <v>41</v>
      </c>
      <c r="AF42">
        <v>197.62425770465327</v>
      </c>
      <c r="AG42">
        <v>490</v>
      </c>
    </row>
    <row r="43" spans="1:33" x14ac:dyDescent="0.3">
      <c r="A43">
        <v>42</v>
      </c>
      <c r="B43" s="5">
        <f t="shared" si="1"/>
        <v>17.271199999999993</v>
      </c>
      <c r="C43">
        <f t="shared" si="2"/>
        <v>9.6815267919316312</v>
      </c>
      <c r="D43">
        <f t="shared" si="3"/>
        <v>4.9777423140626409</v>
      </c>
      <c r="E43">
        <f t="shared" si="4"/>
        <v>19.753599999999977</v>
      </c>
      <c r="F43">
        <f t="shared" si="5"/>
        <v>20.59259999999999</v>
      </c>
      <c r="G43">
        <f t="shared" si="6"/>
        <v>12.110876349189141</v>
      </c>
      <c r="H43">
        <f t="shared" si="7"/>
        <v>13.507202016293206</v>
      </c>
      <c r="J43">
        <v>42</v>
      </c>
      <c r="K43">
        <f t="shared" si="8"/>
        <v>0.17090941836450946</v>
      </c>
      <c r="L43">
        <f t="shared" si="9"/>
        <v>8.1173193526717799E-2</v>
      </c>
      <c r="M43">
        <f t="shared" si="10"/>
        <v>6.1544177531164888E-2</v>
      </c>
      <c r="N43">
        <f t="shared" si="11"/>
        <v>0.19313559852324613</v>
      </c>
      <c r="O43">
        <f t="shared" si="12"/>
        <v>0.20689010790282705</v>
      </c>
      <c r="P43">
        <f t="shared" si="13"/>
        <v>9.905837026982775E-2</v>
      </c>
      <c r="Q43">
        <f t="shared" si="14"/>
        <v>0.11596155577174799</v>
      </c>
      <c r="R43">
        <f t="shared" si="15"/>
        <v>0.13266748884143445</v>
      </c>
      <c r="T43">
        <v>42</v>
      </c>
      <c r="U43">
        <f t="shared" si="16"/>
        <v>512.72825509352833</v>
      </c>
      <c r="V43">
        <f t="shared" si="17"/>
        <v>243.51958058015339</v>
      </c>
      <c r="W43">
        <f t="shared" si="18"/>
        <v>184.63253259349466</v>
      </c>
      <c r="X43">
        <f t="shared" si="19"/>
        <v>579.40679556973839</v>
      </c>
      <c r="Y43">
        <f t="shared" si="20"/>
        <v>620.67032370848119</v>
      </c>
      <c r="Z43">
        <f t="shared" si="21"/>
        <v>297.17511080948327</v>
      </c>
      <c r="AA43">
        <f t="shared" si="22"/>
        <v>347.88466731524397</v>
      </c>
      <c r="AB43">
        <f t="shared" si="23"/>
        <v>398.00246652430337</v>
      </c>
      <c r="AE43">
        <v>42</v>
      </c>
      <c r="AF43">
        <v>184.63253259349466</v>
      </c>
      <c r="AG43">
        <v>480</v>
      </c>
    </row>
    <row r="44" spans="1:33" x14ac:dyDescent="0.3">
      <c r="A44">
        <v>43</v>
      </c>
      <c r="B44" s="5">
        <f t="shared" si="1"/>
        <v>16.395299999999992</v>
      </c>
      <c r="C44">
        <f t="shared" si="2"/>
        <v>8.9916126078647522</v>
      </c>
      <c r="D44">
        <f t="shared" si="3"/>
        <v>4.6505078916814977</v>
      </c>
      <c r="E44">
        <f t="shared" si="4"/>
        <v>19.20659999999998</v>
      </c>
      <c r="F44">
        <f t="shared" si="5"/>
        <v>19.687799999999996</v>
      </c>
      <c r="G44">
        <f t="shared" si="6"/>
        <v>11.417432590510728</v>
      </c>
      <c r="H44">
        <f t="shared" si="7"/>
        <v>12.858936812642355</v>
      </c>
      <c r="J44">
        <v>43</v>
      </c>
      <c r="K44">
        <f t="shared" si="8"/>
        <v>0.16224183536243234</v>
      </c>
      <c r="L44">
        <f t="shared" si="9"/>
        <v>7.5388719777519514E-2</v>
      </c>
      <c r="M44">
        <f t="shared" si="10"/>
        <v>5.7498292446186212E-2</v>
      </c>
      <c r="N44">
        <f t="shared" si="11"/>
        <v>0.18778745072273303</v>
      </c>
      <c r="O44">
        <f t="shared" si="12"/>
        <v>0.197799746820182</v>
      </c>
      <c r="P44">
        <f t="shared" si="13"/>
        <v>9.3386492642816357E-2</v>
      </c>
      <c r="Q44">
        <f t="shared" si="14"/>
        <v>0.11039609214150373</v>
      </c>
      <c r="R44">
        <f t="shared" si="15"/>
        <v>0.12635694713048187</v>
      </c>
      <c r="T44">
        <v>43</v>
      </c>
      <c r="U44">
        <f t="shared" si="16"/>
        <v>486.72550608729699</v>
      </c>
      <c r="V44">
        <f t="shared" si="17"/>
        <v>226.16615933255855</v>
      </c>
      <c r="W44">
        <f t="shared" si="18"/>
        <v>172.49487733855864</v>
      </c>
      <c r="X44">
        <f t="shared" si="19"/>
        <v>563.3623521681991</v>
      </c>
      <c r="Y44">
        <f t="shared" si="20"/>
        <v>593.39924046054603</v>
      </c>
      <c r="Z44">
        <f t="shared" si="21"/>
        <v>280.15947792844906</v>
      </c>
      <c r="AA44">
        <f t="shared" si="22"/>
        <v>331.18827642451117</v>
      </c>
      <c r="AB44">
        <f t="shared" si="23"/>
        <v>379.07084139144564</v>
      </c>
      <c r="AE44">
        <v>43</v>
      </c>
      <c r="AF44">
        <v>172.49487733855864</v>
      </c>
      <c r="AG44">
        <v>470</v>
      </c>
    </row>
    <row r="45" spans="1:33" x14ac:dyDescent="0.3">
      <c r="A45">
        <v>44</v>
      </c>
      <c r="B45" s="5">
        <f t="shared" si="1"/>
        <v>15.514800000000022</v>
      </c>
      <c r="C45">
        <f t="shared" si="2"/>
        <v>8.3175599335165771</v>
      </c>
      <c r="D45">
        <f t="shared" si="3"/>
        <v>4.3447857052569265</v>
      </c>
      <c r="E45">
        <f t="shared" si="4"/>
        <v>18.686400000000035</v>
      </c>
      <c r="F45">
        <f t="shared" si="5"/>
        <v>18.831600000000009</v>
      </c>
      <c r="G45">
        <f t="shared" si="6"/>
        <v>10.739931488428851</v>
      </c>
      <c r="H45">
        <f t="shared" si="7"/>
        <v>12.225575585551908</v>
      </c>
      <c r="J45">
        <v>44</v>
      </c>
      <c r="K45">
        <f t="shared" si="8"/>
        <v>0.1535287324587577</v>
      </c>
      <c r="L45">
        <f t="shared" si="9"/>
        <v>6.9737234287889471E-2</v>
      </c>
      <c r="M45">
        <f t="shared" si="10"/>
        <v>5.3718381930655076E-2</v>
      </c>
      <c r="N45">
        <f t="shared" si="11"/>
        <v>0.1827013328327392</v>
      </c>
      <c r="O45">
        <f t="shared" si="12"/>
        <v>0.18919766110072947</v>
      </c>
      <c r="P45">
        <f t="shared" si="13"/>
        <v>8.7845014628078283E-2</v>
      </c>
      <c r="Q45">
        <f t="shared" si="14"/>
        <v>0.10495858160672998</v>
      </c>
      <c r="R45">
        <f t="shared" si="15"/>
        <v>0.12024099126365417</v>
      </c>
      <c r="T45">
        <v>44</v>
      </c>
      <c r="U45">
        <f t="shared" si="16"/>
        <v>460.58619737627311</v>
      </c>
      <c r="V45">
        <f t="shared" si="17"/>
        <v>209.21170286366842</v>
      </c>
      <c r="W45">
        <f t="shared" si="18"/>
        <v>161.15514579196523</v>
      </c>
      <c r="X45">
        <f t="shared" si="19"/>
        <v>548.10399849821761</v>
      </c>
      <c r="Y45">
        <f t="shared" si="20"/>
        <v>567.59298330218837</v>
      </c>
      <c r="Z45">
        <f t="shared" si="21"/>
        <v>263.53504388423482</v>
      </c>
      <c r="AA45">
        <f t="shared" si="22"/>
        <v>314.87574482018994</v>
      </c>
      <c r="AB45">
        <f t="shared" si="23"/>
        <v>360.7229737909625</v>
      </c>
      <c r="AE45">
        <v>44</v>
      </c>
      <c r="AF45">
        <v>161.15514579196523</v>
      </c>
      <c r="AG45">
        <v>460</v>
      </c>
    </row>
    <row r="46" spans="1:33" x14ac:dyDescent="0.3">
      <c r="A46">
        <v>45</v>
      </c>
      <c r="B46" s="5">
        <f t="shared" si="1"/>
        <v>14.625500000000017</v>
      </c>
      <c r="C46">
        <f t="shared" si="2"/>
        <v>7.6586557999342233</v>
      </c>
      <c r="D46">
        <f t="shared" si="3"/>
        <v>4.0591615505848431</v>
      </c>
      <c r="E46">
        <f t="shared" si="4"/>
        <v>18.190000000000026</v>
      </c>
      <c r="F46">
        <f t="shared" si="5"/>
        <v>18.024000000000001</v>
      </c>
      <c r="G46">
        <f t="shared" si="6"/>
        <v>10.077656426468693</v>
      </c>
      <c r="H46">
        <f t="shared" si="7"/>
        <v>11.606448406827695</v>
      </c>
      <c r="J46">
        <v>45</v>
      </c>
      <c r="K46">
        <f t="shared" si="8"/>
        <v>0.14472854800419988</v>
      </c>
      <c r="L46">
        <f t="shared" si="9"/>
        <v>6.4212759285102908E-2</v>
      </c>
      <c r="M46">
        <f t="shared" si="10"/>
        <v>5.0186960942335428E-2</v>
      </c>
      <c r="N46">
        <f t="shared" si="11"/>
        <v>0.17784791314686216</v>
      </c>
      <c r="O46">
        <f t="shared" si="12"/>
        <v>0.18108385074446923</v>
      </c>
      <c r="P46">
        <f t="shared" si="13"/>
        <v>8.2428074811620247E-2</v>
      </c>
      <c r="Q46">
        <f t="shared" si="14"/>
        <v>9.9643272723452053E-2</v>
      </c>
      <c r="R46">
        <f t="shared" si="15"/>
        <v>0.11430448280829171</v>
      </c>
      <c r="T46">
        <v>45</v>
      </c>
      <c r="U46">
        <f t="shared" si="16"/>
        <v>434.18564401259965</v>
      </c>
      <c r="V46">
        <f t="shared" si="17"/>
        <v>192.63827785530873</v>
      </c>
      <c r="W46">
        <f t="shared" si="18"/>
        <v>150.56088282700628</v>
      </c>
      <c r="X46">
        <f t="shared" si="19"/>
        <v>533.54373944058648</v>
      </c>
      <c r="Y46">
        <f t="shared" si="20"/>
        <v>543.25155223340766</v>
      </c>
      <c r="Z46">
        <f t="shared" si="21"/>
        <v>247.28422443486073</v>
      </c>
      <c r="AA46">
        <f t="shared" si="22"/>
        <v>298.92981817035616</v>
      </c>
      <c r="AB46">
        <f t="shared" si="23"/>
        <v>342.91344842487513</v>
      </c>
      <c r="AE46">
        <v>45</v>
      </c>
      <c r="AF46">
        <v>150.56088282700628</v>
      </c>
      <c r="AG46">
        <v>450</v>
      </c>
    </row>
    <row r="47" spans="1:33" x14ac:dyDescent="0.3">
      <c r="A47">
        <v>46</v>
      </c>
      <c r="B47" s="5">
        <f t="shared" si="1"/>
        <v>13.72320000000002</v>
      </c>
      <c r="C47">
        <f t="shared" si="2"/>
        <v>7.0142342549397227</v>
      </c>
      <c r="D47">
        <f t="shared" si="3"/>
        <v>3.7923141925758119</v>
      </c>
      <c r="E47">
        <f t="shared" si="4"/>
        <v>17.714400000000012</v>
      </c>
      <c r="F47">
        <f t="shared" si="5"/>
        <v>17.265000000000001</v>
      </c>
      <c r="G47">
        <f t="shared" si="6"/>
        <v>9.4299380454663719</v>
      </c>
      <c r="H47">
        <f t="shared" si="7"/>
        <v>11.000929526725429</v>
      </c>
      <c r="J47">
        <v>46</v>
      </c>
      <c r="K47">
        <f t="shared" si="8"/>
        <v>0.1357997203494743</v>
      </c>
      <c r="L47">
        <f t="shared" si="9"/>
        <v>5.8809711200970262E-2</v>
      </c>
      <c r="M47">
        <f t="shared" si="10"/>
        <v>4.6887693897387415E-2</v>
      </c>
      <c r="N47">
        <f t="shared" si="11"/>
        <v>0.17319785995870107</v>
      </c>
      <c r="O47">
        <f t="shared" si="12"/>
        <v>0.17345831575140153</v>
      </c>
      <c r="P47">
        <f t="shared" si="13"/>
        <v>7.7130198310701545E-2</v>
      </c>
      <c r="Q47">
        <f t="shared" si="14"/>
        <v>9.4444793326969687E-2</v>
      </c>
      <c r="R47">
        <f t="shared" si="15"/>
        <v>0.1085326132565151</v>
      </c>
      <c r="T47">
        <v>46</v>
      </c>
      <c r="U47">
        <f t="shared" si="16"/>
        <v>407.39916104842291</v>
      </c>
      <c r="V47">
        <f t="shared" si="17"/>
        <v>176.42913360291078</v>
      </c>
      <c r="W47">
        <f t="shared" si="18"/>
        <v>140.66308169216225</v>
      </c>
      <c r="X47">
        <f t="shared" si="19"/>
        <v>519.59357987610326</v>
      </c>
      <c r="Y47">
        <f t="shared" si="20"/>
        <v>520.37494725420459</v>
      </c>
      <c r="Z47">
        <f t="shared" si="21"/>
        <v>231.39059493210465</v>
      </c>
      <c r="AA47">
        <f t="shared" si="22"/>
        <v>283.33437998090903</v>
      </c>
      <c r="AB47">
        <f t="shared" si="23"/>
        <v>325.59783976954532</v>
      </c>
      <c r="AE47">
        <v>46</v>
      </c>
      <c r="AF47">
        <v>140.66308169216225</v>
      </c>
      <c r="AG47">
        <v>440</v>
      </c>
    </row>
    <row r="48" spans="1:33" x14ac:dyDescent="0.3">
      <c r="A48">
        <v>47</v>
      </c>
      <c r="B48" s="5">
        <f t="shared" si="1"/>
        <v>12.803700000000006</v>
      </c>
      <c r="C48">
        <f t="shared" si="2"/>
        <v>6.3836723178610839</v>
      </c>
      <c r="D48">
        <f t="shared" si="3"/>
        <v>3.5430092535094664</v>
      </c>
      <c r="E48">
        <f t="shared" si="4"/>
        <v>17.256600000000006</v>
      </c>
      <c r="F48">
        <f t="shared" si="5"/>
        <v>16.554600000000008</v>
      </c>
      <c r="G48">
        <f t="shared" si="6"/>
        <v>8.7961501776045878</v>
      </c>
      <c r="H48">
        <f t="shared" si="7"/>
        <v>10.408433572887887</v>
      </c>
      <c r="J48">
        <v>47</v>
      </c>
      <c r="K48">
        <f t="shared" si="8"/>
        <v>0.12670068784529573</v>
      </c>
      <c r="L48">
        <f t="shared" si="9"/>
        <v>5.3522866754934888E-2</v>
      </c>
      <c r="M48">
        <f t="shared" si="10"/>
        <v>4.3805319105516598E-2</v>
      </c>
      <c r="N48">
        <f t="shared" si="11"/>
        <v>0.16872184156185474</v>
      </c>
      <c r="O48">
        <f t="shared" si="12"/>
        <v>0.16632105612152637</v>
      </c>
      <c r="P48">
        <f t="shared" si="13"/>
        <v>7.1946263517132236E-2</v>
      </c>
      <c r="Q48">
        <f t="shared" si="14"/>
        <v>8.9358117899106165E-2</v>
      </c>
      <c r="R48">
        <f t="shared" si="15"/>
        <v>0.10291087897219527</v>
      </c>
      <c r="T48">
        <v>47</v>
      </c>
      <c r="U48">
        <f t="shared" si="16"/>
        <v>380.10206353588717</v>
      </c>
      <c r="V48">
        <f t="shared" si="17"/>
        <v>160.56860026480467</v>
      </c>
      <c r="W48">
        <f t="shared" si="18"/>
        <v>131.41595731654979</v>
      </c>
      <c r="X48">
        <f t="shared" si="19"/>
        <v>506.16552468556421</v>
      </c>
      <c r="Y48">
        <f t="shared" si="20"/>
        <v>498.96316836457908</v>
      </c>
      <c r="Z48">
        <f t="shared" si="21"/>
        <v>215.8387905513967</v>
      </c>
      <c r="AA48">
        <f t="shared" si="22"/>
        <v>268.07435369731849</v>
      </c>
      <c r="AB48">
        <f t="shared" si="23"/>
        <v>308.73263691658582</v>
      </c>
      <c r="AE48">
        <v>47</v>
      </c>
      <c r="AF48">
        <v>131.41595731654979</v>
      </c>
      <c r="AG48">
        <v>430</v>
      </c>
    </row>
    <row r="49" spans="1:33" x14ac:dyDescent="0.3">
      <c r="A49">
        <v>48</v>
      </c>
      <c r="B49" s="5">
        <f t="shared" si="1"/>
        <v>11.862799999999993</v>
      </c>
      <c r="C49">
        <f t="shared" si="2"/>
        <v>5.7663863601806327</v>
      </c>
      <c r="D49">
        <f t="shared" si="3"/>
        <v>3.3100935030722032</v>
      </c>
      <c r="E49">
        <f t="shared" si="4"/>
        <v>16.813600000000008</v>
      </c>
      <c r="F49">
        <f t="shared" si="5"/>
        <v>15.892800000000008</v>
      </c>
      <c r="G49">
        <f t="shared" si="6"/>
        <v>8.1757062085444545</v>
      </c>
      <c r="H49">
        <f t="shared" si="7"/>
        <v>9.8284121494876047</v>
      </c>
      <c r="J49">
        <v>48</v>
      </c>
      <c r="K49">
        <f t="shared" si="8"/>
        <v>0.11738988884237936</v>
      </c>
      <c r="L49">
        <f t="shared" si="9"/>
        <v>4.8347332608205187E-2</v>
      </c>
      <c r="M49">
        <f t="shared" si="10"/>
        <v>4.0925578172720883E-2</v>
      </c>
      <c r="N49">
        <f t="shared" si="11"/>
        <v>0.16439052624992184</v>
      </c>
      <c r="O49">
        <f t="shared" si="12"/>
        <v>0.15967207185484364</v>
      </c>
      <c r="P49">
        <f t="shared" si="13"/>
        <v>6.687147234209434E-2</v>
      </c>
      <c r="Q49">
        <f t="shared" si="14"/>
        <v>8.4378538371287809E-2</v>
      </c>
      <c r="R49">
        <f t="shared" si="15"/>
        <v>9.7425058348779014E-2</v>
      </c>
      <c r="T49">
        <v>48</v>
      </c>
      <c r="U49">
        <f t="shared" si="16"/>
        <v>352.16966652713808</v>
      </c>
      <c r="V49">
        <f t="shared" si="17"/>
        <v>145.04199782461555</v>
      </c>
      <c r="W49">
        <f t="shared" si="18"/>
        <v>122.77673451816266</v>
      </c>
      <c r="X49">
        <f t="shared" si="19"/>
        <v>493.1715787497655</v>
      </c>
      <c r="Y49">
        <f t="shared" si="20"/>
        <v>479.01621556453091</v>
      </c>
      <c r="Z49">
        <f t="shared" si="21"/>
        <v>200.61441702628301</v>
      </c>
      <c r="AA49">
        <f t="shared" si="22"/>
        <v>253.13561511386342</v>
      </c>
      <c r="AB49">
        <f t="shared" si="23"/>
        <v>292.27517504633704</v>
      </c>
      <c r="AE49">
        <v>48</v>
      </c>
      <c r="AF49">
        <v>122.77673451816266</v>
      </c>
      <c r="AG49">
        <v>420</v>
      </c>
    </row>
    <row r="50" spans="1:33" x14ac:dyDescent="0.3">
      <c r="A50">
        <v>49</v>
      </c>
      <c r="B50" s="5">
        <f t="shared" si="1"/>
        <v>10.896299999999997</v>
      </c>
      <c r="C50">
        <f t="shared" si="2"/>
        <v>5.1618288593964223</v>
      </c>
      <c r="D50">
        <f t="shared" si="3"/>
        <v>3.092489523765094</v>
      </c>
      <c r="E50">
        <f t="shared" si="4"/>
        <v>16.38239999999999</v>
      </c>
      <c r="F50">
        <f t="shared" si="5"/>
        <v>15.279600000000002</v>
      </c>
      <c r="G50">
        <f t="shared" si="6"/>
        <v>7.5680558146798518</v>
      </c>
      <c r="H50">
        <f t="shared" si="7"/>
        <v>9.2603507870522463</v>
      </c>
      <c r="J50">
        <v>49</v>
      </c>
      <c r="K50">
        <f t="shared" si="8"/>
        <v>0.10782576169144034</v>
      </c>
      <c r="L50">
        <f t="shared" si="9"/>
        <v>4.3278518147031292E-2</v>
      </c>
      <c r="M50">
        <f t="shared" si="10"/>
        <v>3.8235150045067487E-2</v>
      </c>
      <c r="N50">
        <f t="shared" si="11"/>
        <v>0.16017458231650072</v>
      </c>
      <c r="O50">
        <f t="shared" si="12"/>
        <v>0.15351136295135331</v>
      </c>
      <c r="P50">
        <f t="shared" si="13"/>
        <v>6.1901323529198853E-2</v>
      </c>
      <c r="Q50">
        <f t="shared" si="14"/>
        <v>7.9501637938291944E-2</v>
      </c>
      <c r="R50">
        <f t="shared" si="15"/>
        <v>9.2061190945554844E-2</v>
      </c>
      <c r="T50">
        <v>49</v>
      </c>
      <c r="U50">
        <f t="shared" si="16"/>
        <v>323.477285074321</v>
      </c>
      <c r="V50">
        <f t="shared" si="17"/>
        <v>129.83555444109388</v>
      </c>
      <c r="W50">
        <f t="shared" si="18"/>
        <v>114.70545013520245</v>
      </c>
      <c r="X50">
        <f t="shared" si="19"/>
        <v>480.5237469495022</v>
      </c>
      <c r="Y50">
        <f t="shared" si="20"/>
        <v>460.53408885405992</v>
      </c>
      <c r="Z50">
        <f t="shared" si="21"/>
        <v>185.70397058759656</v>
      </c>
      <c r="AA50">
        <f t="shared" si="22"/>
        <v>238.50491381487583</v>
      </c>
      <c r="AB50">
        <f t="shared" si="23"/>
        <v>276.18357283666455</v>
      </c>
      <c r="AE50">
        <v>49</v>
      </c>
      <c r="AF50">
        <v>114.70545013520245</v>
      </c>
      <c r="AG50">
        <v>410</v>
      </c>
    </row>
    <row r="51" spans="1:33" x14ac:dyDescent="0.3">
      <c r="A51">
        <v>50</v>
      </c>
      <c r="B51" s="5">
        <f t="shared" si="1"/>
        <v>9.9000000000000057</v>
      </c>
      <c r="C51">
        <f t="shared" si="2"/>
        <v>4.5694854808467511</v>
      </c>
      <c r="D51">
        <f t="shared" si="3"/>
        <v>2.8891907270053481</v>
      </c>
      <c r="E51">
        <f t="shared" si="4"/>
        <v>15.960000000000008</v>
      </c>
      <c r="F51">
        <f t="shared" si="5"/>
        <v>14.715000000000018</v>
      </c>
      <c r="G51">
        <f t="shared" si="6"/>
        <v>6.9726820300325443</v>
      </c>
      <c r="H51">
        <f t="shared" si="7"/>
        <v>8.7037662004545808</v>
      </c>
      <c r="J51">
        <v>50</v>
      </c>
      <c r="K51">
        <f t="shared" si="8"/>
        <v>9.7966744743193598E-2</v>
      </c>
      <c r="L51">
        <f t="shared" si="9"/>
        <v>3.8312111015735319E-2</v>
      </c>
      <c r="M51">
        <f t="shared" si="10"/>
        <v>3.5721589388400567E-2</v>
      </c>
      <c r="N51">
        <f t="shared" si="11"/>
        <v>0.15604467805519062</v>
      </c>
      <c r="O51">
        <f t="shared" si="12"/>
        <v>0.1478389294110557</v>
      </c>
      <c r="P51">
        <f t="shared" si="13"/>
        <v>5.7031588663770193E-2</v>
      </c>
      <c r="Q51">
        <f t="shared" si="14"/>
        <v>7.4723267517638914E-2</v>
      </c>
      <c r="R51">
        <f t="shared" si="15"/>
        <v>8.6805558399283569E-2</v>
      </c>
      <c r="T51">
        <v>50</v>
      </c>
      <c r="U51">
        <f t="shared" si="16"/>
        <v>293.9002342295808</v>
      </c>
      <c r="V51">
        <f t="shared" si="17"/>
        <v>114.93633304720596</v>
      </c>
      <c r="W51">
        <f t="shared" si="18"/>
        <v>107.16476816520171</v>
      </c>
      <c r="X51">
        <f t="shared" si="19"/>
        <v>468.13403416557185</v>
      </c>
      <c r="Y51">
        <f t="shared" si="20"/>
        <v>443.51678823316712</v>
      </c>
      <c r="Z51">
        <f t="shared" si="21"/>
        <v>171.09476599131057</v>
      </c>
      <c r="AA51">
        <f t="shared" si="22"/>
        <v>224.16980255291674</v>
      </c>
      <c r="AB51">
        <f t="shared" si="23"/>
        <v>260.41667519785074</v>
      </c>
      <c r="AE51">
        <v>50</v>
      </c>
      <c r="AF51">
        <v>107.16476816520171</v>
      </c>
      <c r="AG51">
        <v>400</v>
      </c>
    </row>
    <row r="52" spans="1:33" x14ac:dyDescent="0.3">
      <c r="A52">
        <v>51</v>
      </c>
      <c r="B52" s="5">
        <f t="shared" si="1"/>
        <v>8.8696999999999662</v>
      </c>
      <c r="C52">
        <f t="shared" si="2"/>
        <v>3.9888724485227698</v>
      </c>
      <c r="D52">
        <f t="shared" si="3"/>
        <v>2.6992566968669105</v>
      </c>
      <c r="E52">
        <f t="shared" si="4"/>
        <v>15.543399999999991</v>
      </c>
      <c r="F52">
        <f t="shared" si="5"/>
        <v>14.198999999999998</v>
      </c>
      <c r="G52">
        <f t="shared" si="6"/>
        <v>6.38909860361413</v>
      </c>
      <c r="H52">
        <f t="shared" si="7"/>
        <v>8.1582038184448322</v>
      </c>
      <c r="J52">
        <v>51</v>
      </c>
      <c r="K52">
        <f t="shared" si="8"/>
        <v>8.7771276348353577E-2</v>
      </c>
      <c r="L52">
        <f t="shared" si="9"/>
        <v>3.3444055072715438E-2</v>
      </c>
      <c r="M52">
        <f t="shared" si="10"/>
        <v>3.3373269018937876E-2</v>
      </c>
      <c r="N52">
        <f t="shared" si="11"/>
        <v>0.15197148175958941</v>
      </c>
      <c r="O52">
        <f t="shared" si="12"/>
        <v>0.14265477123395018</v>
      </c>
      <c r="P52">
        <f t="shared" si="13"/>
        <v>5.2258290557943149E-2</v>
      </c>
      <c r="Q52">
        <f t="shared" si="14"/>
        <v>7.0039524540220055E-2</v>
      </c>
      <c r="R52">
        <f t="shared" si="15"/>
        <v>8.1644666933101392E-2</v>
      </c>
      <c r="T52">
        <v>51</v>
      </c>
      <c r="U52">
        <f t="shared" si="16"/>
        <v>263.31382904506074</v>
      </c>
      <c r="V52">
        <f t="shared" si="17"/>
        <v>100.33216521814632</v>
      </c>
      <c r="W52">
        <f t="shared" si="18"/>
        <v>100.11980705681363</v>
      </c>
      <c r="X52">
        <f t="shared" si="19"/>
        <v>455.91444527876826</v>
      </c>
      <c r="Y52">
        <f t="shared" si="20"/>
        <v>427.96431370185053</v>
      </c>
      <c r="Z52">
        <f t="shared" si="21"/>
        <v>156.77487167382944</v>
      </c>
      <c r="AA52">
        <f t="shared" si="22"/>
        <v>210.11857362066016</v>
      </c>
      <c r="AB52">
        <f t="shared" si="23"/>
        <v>244.93400079930419</v>
      </c>
      <c r="AE52">
        <v>51</v>
      </c>
      <c r="AF52">
        <v>100.11980705681363</v>
      </c>
      <c r="AG52">
        <v>390</v>
      </c>
    </row>
    <row r="53" spans="1:33" x14ac:dyDescent="0.3">
      <c r="A53">
        <v>52</v>
      </c>
      <c r="B53" s="5">
        <f t="shared" si="1"/>
        <v>7.8011999999999944</v>
      </c>
      <c r="C53">
        <f t="shared" si="2"/>
        <v>3.419534171192538</v>
      </c>
      <c r="D53">
        <f t="shared" si="3"/>
        <v>2.5218088399213445</v>
      </c>
      <c r="E53">
        <f t="shared" si="4"/>
        <v>15.129599999999982</v>
      </c>
      <c r="F53">
        <f t="shared" si="5"/>
        <v>13.7316</v>
      </c>
      <c r="G53">
        <f t="shared" si="6"/>
        <v>5.8168476134053435</v>
      </c>
      <c r="H53">
        <f t="shared" si="7"/>
        <v>7.6232355530816704</v>
      </c>
      <c r="J53">
        <v>52</v>
      </c>
      <c r="K53">
        <f t="shared" si="8"/>
        <v>7.7197794857636448E-2</v>
      </c>
      <c r="L53">
        <f t="shared" si="9"/>
        <v>2.867053048706748E-2</v>
      </c>
      <c r="M53">
        <f t="shared" si="10"/>
        <v>3.1179326118452644E-2</v>
      </c>
      <c r="N53">
        <f t="shared" si="11"/>
        <v>0.14792566172329624</v>
      </c>
      <c r="O53">
        <f t="shared" si="12"/>
        <v>0.13795888842003737</v>
      </c>
      <c r="P53">
        <f t="shared" si="13"/>
        <v>4.7577683734707533E-2</v>
      </c>
      <c r="Q53">
        <f t="shared" si="14"/>
        <v>6.5446733800495108E-2</v>
      </c>
      <c r="R53">
        <f t="shared" si="15"/>
        <v>7.6565231305956119E-2</v>
      </c>
      <c r="T53">
        <v>52</v>
      </c>
      <c r="U53">
        <f t="shared" si="16"/>
        <v>231.59338457290934</v>
      </c>
      <c r="V53">
        <f t="shared" si="17"/>
        <v>86.011591461202443</v>
      </c>
      <c r="W53">
        <f t="shared" si="18"/>
        <v>93.537978355357936</v>
      </c>
      <c r="X53">
        <f t="shared" si="19"/>
        <v>443.77698516988875</v>
      </c>
      <c r="Y53">
        <f t="shared" si="20"/>
        <v>413.87666526011208</v>
      </c>
      <c r="Z53">
        <f t="shared" si="21"/>
        <v>142.7330512041226</v>
      </c>
      <c r="AA53">
        <f t="shared" si="22"/>
        <v>196.34020140148533</v>
      </c>
      <c r="AB53">
        <f t="shared" si="23"/>
        <v>229.69569391786837</v>
      </c>
      <c r="AE53">
        <v>52</v>
      </c>
      <c r="AF53">
        <v>93.537978355357936</v>
      </c>
      <c r="AG53">
        <v>380</v>
      </c>
    </row>
    <row r="54" spans="1:33" x14ac:dyDescent="0.3">
      <c r="A54">
        <v>53</v>
      </c>
      <c r="B54" s="5">
        <f t="shared" si="1"/>
        <v>6.6903000000000077</v>
      </c>
      <c r="C54">
        <f t="shared" si="2"/>
        <v>2.8610410946517817</v>
      </c>
      <c r="D54">
        <f t="shared" si="3"/>
        <v>2.3560263210561199</v>
      </c>
      <c r="E54">
        <f t="shared" si="4"/>
        <v>14.715600000000023</v>
      </c>
      <c r="F54">
        <f t="shared" si="5"/>
        <v>13.31280000000001</v>
      </c>
      <c r="G54">
        <f t="shared" si="6"/>
        <v>5.255497307618981</v>
      </c>
      <c r="H54">
        <f t="shared" si="7"/>
        <v>7.0984577816390413</v>
      </c>
      <c r="J54">
        <v>53</v>
      </c>
      <c r="K54">
        <f t="shared" si="8"/>
        <v>6.6204738621756409E-2</v>
      </c>
      <c r="L54">
        <f t="shared" si="9"/>
        <v>2.3987935731129218E-2</v>
      </c>
      <c r="M54">
        <f t="shared" si="10"/>
        <v>2.9129611985243966E-2</v>
      </c>
      <c r="N54">
        <f t="shared" si="11"/>
        <v>0.1438778862399101</v>
      </c>
      <c r="O54">
        <f t="shared" si="12"/>
        <v>0.1337512809693171</v>
      </c>
      <c r="P54">
        <f t="shared" si="13"/>
        <v>4.2986236770971541E-2</v>
      </c>
      <c r="Q54">
        <f t="shared" si="14"/>
        <v>6.0941430130829678E-2</v>
      </c>
      <c r="R54">
        <f t="shared" si="15"/>
        <v>7.1554160064165415E-2</v>
      </c>
      <c r="T54">
        <v>53</v>
      </c>
      <c r="U54">
        <f t="shared" si="16"/>
        <v>198.61421586526922</v>
      </c>
      <c r="V54">
        <f t="shared" si="17"/>
        <v>71.963807193387652</v>
      </c>
      <c r="W54">
        <f t="shared" si="18"/>
        <v>87.388835955731892</v>
      </c>
      <c r="X54">
        <f t="shared" si="19"/>
        <v>431.63365871973031</v>
      </c>
      <c r="Y54">
        <f t="shared" si="20"/>
        <v>401.25384290795131</v>
      </c>
      <c r="Z54">
        <f t="shared" si="21"/>
        <v>128.95871031291463</v>
      </c>
      <c r="AA54">
        <f t="shared" si="22"/>
        <v>182.82429039248905</v>
      </c>
      <c r="AB54">
        <f t="shared" si="23"/>
        <v>214.66248019249625</v>
      </c>
      <c r="AE54">
        <v>53</v>
      </c>
      <c r="AF54">
        <v>87.388835955731892</v>
      </c>
      <c r="AG54">
        <v>370</v>
      </c>
    </row>
    <row r="55" spans="1:33" x14ac:dyDescent="0.3">
      <c r="A55">
        <v>54</v>
      </c>
      <c r="B55" s="5">
        <f t="shared" si="1"/>
        <v>5.5328000000000088</v>
      </c>
      <c r="C55">
        <f t="shared" si="2"/>
        <v>2.3129877547354596</v>
      </c>
      <c r="D55">
        <f t="shared" si="3"/>
        <v>2.2011422664702707</v>
      </c>
      <c r="E55">
        <f t="shared" si="4"/>
        <v>14.298400000000015</v>
      </c>
      <c r="F55">
        <f t="shared" si="5"/>
        <v>12.942600000000013</v>
      </c>
      <c r="G55">
        <f t="shared" si="6"/>
        <v>4.7046401477508368</v>
      </c>
      <c r="H55">
        <f t="shared" si="7"/>
        <v>6.5834895171542342</v>
      </c>
      <c r="J55">
        <v>54</v>
      </c>
      <c r="K55">
        <f t="shared" si="8"/>
        <v>5.4750545991428493E-2</v>
      </c>
      <c r="L55">
        <f t="shared" si="9"/>
        <v>1.9392871256271146E-2</v>
      </c>
      <c r="M55">
        <f t="shared" si="10"/>
        <v>2.72146450884545E-2</v>
      </c>
      <c r="N55">
        <f t="shared" si="11"/>
        <v>0.13979882360302873</v>
      </c>
      <c r="O55">
        <f t="shared" si="12"/>
        <v>0.13003194888178926</v>
      </c>
      <c r="P55">
        <f t="shared" si="13"/>
        <v>3.8480616291107779E-2</v>
      </c>
      <c r="Q55">
        <f t="shared" si="14"/>
        <v>5.6520342695348849E-2</v>
      </c>
      <c r="R55">
        <f t="shared" si="15"/>
        <v>6.6598541972489822E-2</v>
      </c>
      <c r="T55">
        <v>54</v>
      </c>
      <c r="U55">
        <f t="shared" si="16"/>
        <v>164.25163797428547</v>
      </c>
      <c r="V55">
        <f t="shared" si="17"/>
        <v>58.178613768813435</v>
      </c>
      <c r="W55">
        <f t="shared" si="18"/>
        <v>81.643935265363496</v>
      </c>
      <c r="X55">
        <f t="shared" si="19"/>
        <v>419.39647080908617</v>
      </c>
      <c r="Y55">
        <f t="shared" si="20"/>
        <v>390.09584664536777</v>
      </c>
      <c r="Z55">
        <f t="shared" si="21"/>
        <v>115.44184887332334</v>
      </c>
      <c r="AA55">
        <f t="shared" si="22"/>
        <v>169.56102808604655</v>
      </c>
      <c r="AB55">
        <f t="shared" si="23"/>
        <v>199.79562591746947</v>
      </c>
      <c r="AE55">
        <v>54</v>
      </c>
      <c r="AF55">
        <v>81.643935265363496</v>
      </c>
      <c r="AG55">
        <v>360</v>
      </c>
    </row>
    <row r="56" spans="1:33" x14ac:dyDescent="0.3">
      <c r="A56">
        <v>55</v>
      </c>
      <c r="B56" s="5">
        <f t="shared" si="1"/>
        <v>4.3245000000000005</v>
      </c>
      <c r="C56">
        <f t="shared" si="2"/>
        <v>1.774991008983946</v>
      </c>
      <c r="D56">
        <f t="shared" si="3"/>
        <v>2.0564402162833364</v>
      </c>
      <c r="E56">
        <f t="shared" si="4"/>
        <v>13.875</v>
      </c>
      <c r="F56">
        <f t="shared" si="5"/>
        <v>12.620999999999995</v>
      </c>
      <c r="G56">
        <f t="shared" si="6"/>
        <v>4.1638910311990855</v>
      </c>
      <c r="H56">
        <f t="shared" si="7"/>
        <v>6.0779707468454234</v>
      </c>
      <c r="J56">
        <v>55</v>
      </c>
      <c r="K56">
        <f t="shared" si="8"/>
        <v>4.2793655317367729E-2</v>
      </c>
      <c r="L56">
        <f t="shared" si="9"/>
        <v>1.488212466658796E-2</v>
      </c>
      <c r="M56">
        <f t="shared" si="10"/>
        <v>2.5425567208575292E-2</v>
      </c>
      <c r="N56">
        <f t="shared" si="11"/>
        <v>0.13565914210625116</v>
      </c>
      <c r="O56">
        <f t="shared" si="12"/>
        <v>0.12680089215745369</v>
      </c>
      <c r="P56">
        <f t="shared" si="13"/>
        <v>3.405767242924166E-2</v>
      </c>
      <c r="Q56">
        <f t="shared" si="14"/>
        <v>5.2180380724977875E-2</v>
      </c>
      <c r="R56">
        <f t="shared" si="15"/>
        <v>6.168563351577934E-2</v>
      </c>
      <c r="T56">
        <v>55</v>
      </c>
      <c r="U56">
        <f t="shared" si="16"/>
        <v>128.3809659521032</v>
      </c>
      <c r="V56">
        <f t="shared" si="17"/>
        <v>44.646373999763881</v>
      </c>
      <c r="W56">
        <f t="shared" si="18"/>
        <v>76.276701625725877</v>
      </c>
      <c r="X56">
        <f t="shared" si="19"/>
        <v>406.97742631875349</v>
      </c>
      <c r="Y56">
        <f t="shared" si="20"/>
        <v>380.40267647236107</v>
      </c>
      <c r="Z56">
        <f t="shared" si="21"/>
        <v>102.17301728772497</v>
      </c>
      <c r="AA56">
        <f t="shared" si="22"/>
        <v>156.54114217493361</v>
      </c>
      <c r="AB56">
        <f t="shared" si="23"/>
        <v>185.05690054733802</v>
      </c>
      <c r="AE56">
        <v>55</v>
      </c>
      <c r="AF56">
        <v>76.276701625725877</v>
      </c>
      <c r="AG56">
        <v>350</v>
      </c>
    </row>
    <row r="57" spans="1:33" x14ac:dyDescent="0.3">
      <c r="A57">
        <v>56</v>
      </c>
      <c r="B57" s="5">
        <f t="shared" si="1"/>
        <v>3.0611999999999853</v>
      </c>
      <c r="C57">
        <f t="shared" si="2"/>
        <v>1.2466884276454095</v>
      </c>
      <c r="D57">
        <f t="shared" si="3"/>
        <v>1.921250810348097</v>
      </c>
      <c r="E57">
        <f t="shared" si="4"/>
        <v>13.442400000000021</v>
      </c>
      <c r="F57">
        <f t="shared" si="5"/>
        <v>12.348000000000013</v>
      </c>
      <c r="G57">
        <f t="shared" si="6"/>
        <v>3.6328856740351512</v>
      </c>
      <c r="H57">
        <f t="shared" si="7"/>
        <v>5.5815609202466305</v>
      </c>
      <c r="J57">
        <v>56</v>
      </c>
      <c r="K57">
        <f t="shared" si="8"/>
        <v>3.0292504950289154E-2</v>
      </c>
      <c r="L57">
        <f t="shared" si="9"/>
        <v>1.0452657228518568E-2</v>
      </c>
      <c r="M57">
        <f t="shared" si="10"/>
        <v>2.375410246125282E-2</v>
      </c>
      <c r="N57">
        <f t="shared" si="11"/>
        <v>0.13142951004317646</v>
      </c>
      <c r="O57">
        <f t="shared" si="12"/>
        <v>0.12405811079631093</v>
      </c>
      <c r="P57">
        <f t="shared" si="13"/>
        <v>2.9714425601465328E-2</v>
      </c>
      <c r="Q57">
        <f t="shared" si="14"/>
        <v>4.7918620537831649E-2</v>
      </c>
      <c r="R57">
        <f t="shared" si="15"/>
        <v>5.6802847374120689E-2</v>
      </c>
      <c r="T57">
        <v>56</v>
      </c>
      <c r="U57">
        <f t="shared" si="16"/>
        <v>90.877514850867456</v>
      </c>
      <c r="V57">
        <f t="shared" si="17"/>
        <v>31.357971685555704</v>
      </c>
      <c r="W57">
        <f t="shared" si="18"/>
        <v>71.262307383758454</v>
      </c>
      <c r="X57">
        <f t="shared" si="19"/>
        <v>394.28853012952936</v>
      </c>
      <c r="Y57">
        <f t="shared" si="20"/>
        <v>372.17433238893278</v>
      </c>
      <c r="Z57">
        <f t="shared" si="21"/>
        <v>89.143276804395981</v>
      </c>
      <c r="AA57">
        <f t="shared" si="22"/>
        <v>143.75586161349494</v>
      </c>
      <c r="AB57">
        <f t="shared" si="23"/>
        <v>170.40854212236206</v>
      </c>
      <c r="AE57">
        <v>56</v>
      </c>
      <c r="AF57">
        <v>71.262307383758454</v>
      </c>
      <c r="AG57">
        <v>340</v>
      </c>
    </row>
    <row r="58" spans="1:33" x14ac:dyDescent="0.3">
      <c r="A58">
        <v>57</v>
      </c>
      <c r="B58" s="5">
        <f t="shared" si="1"/>
        <v>1.7386999999999944</v>
      </c>
      <c r="C58">
        <f t="shared" si="2"/>
        <v>0.72773682709097898</v>
      </c>
      <c r="D58">
        <f t="shared" si="3"/>
        <v>1.7949486919364182</v>
      </c>
      <c r="E58">
        <f t="shared" si="4"/>
        <v>12.997599999999977</v>
      </c>
      <c r="F58">
        <f t="shared" si="5"/>
        <v>12.12360000000001</v>
      </c>
      <c r="G58">
        <f t="shared" si="6"/>
        <v>3.1112791369158117</v>
      </c>
      <c r="H58">
        <f t="shared" si="7"/>
        <v>5.0939375711581363</v>
      </c>
      <c r="J58">
        <v>57</v>
      </c>
      <c r="K58">
        <f t="shared" si="8"/>
        <v>1.7205533240908087E-2</v>
      </c>
      <c r="L58">
        <f t="shared" si="9"/>
        <v>6.1015915745030519E-3</v>
      </c>
      <c r="M58">
        <f t="shared" si="10"/>
        <v>2.2192519014851711E-2</v>
      </c>
      <c r="N58">
        <f t="shared" si="11"/>
        <v>0.12708059570740232</v>
      </c>
      <c r="O58">
        <f t="shared" si="12"/>
        <v>0.12180360479836046</v>
      </c>
      <c r="P58">
        <f t="shared" si="13"/>
        <v>2.5448054448845178E-2</v>
      </c>
      <c r="Q58">
        <f t="shared" si="14"/>
        <v>4.3732293708431798E-2</v>
      </c>
      <c r="R58">
        <f t="shared" si="15"/>
        <v>5.1937741784757512E-2</v>
      </c>
      <c r="T58">
        <v>57</v>
      </c>
      <c r="U58">
        <f t="shared" si="16"/>
        <v>51.61659972272426</v>
      </c>
      <c r="V58">
        <f t="shared" si="17"/>
        <v>18.304774723509155</v>
      </c>
      <c r="W58">
        <f t="shared" si="18"/>
        <v>66.577557044555135</v>
      </c>
      <c r="X58">
        <f t="shared" si="19"/>
        <v>381.24178712220697</v>
      </c>
      <c r="Y58">
        <f t="shared" si="20"/>
        <v>365.41081439508139</v>
      </c>
      <c r="Z58">
        <f t="shared" si="21"/>
        <v>76.344163346535538</v>
      </c>
      <c r="AA58">
        <f t="shared" si="22"/>
        <v>131.19688112529539</v>
      </c>
      <c r="AB58">
        <f t="shared" si="23"/>
        <v>155.81322535427253</v>
      </c>
      <c r="AE58">
        <v>57</v>
      </c>
      <c r="AF58">
        <v>66.577557044555135</v>
      </c>
      <c r="AG58">
        <v>330</v>
      </c>
    </row>
    <row r="59" spans="1:33" x14ac:dyDescent="0.3">
      <c r="A59">
        <v>58</v>
      </c>
      <c r="B59" s="5">
        <f t="shared" si="1"/>
        <v>0.35280000000003042</v>
      </c>
      <c r="C59">
        <f t="shared" si="2"/>
        <v>0.21781093077898106</v>
      </c>
      <c r="D59">
        <f t="shared" si="3"/>
        <v>1.6769496149753178</v>
      </c>
      <c r="E59">
        <f t="shared" si="4"/>
        <v>12.537600000000026</v>
      </c>
      <c r="F59">
        <f t="shared" si="5"/>
        <v>11.947800000000001</v>
      </c>
      <c r="G59">
        <f t="shared" si="6"/>
        <v>2.5987444791970375</v>
      </c>
      <c r="H59">
        <f t="shared" si="7"/>
        <v>4.614795059446152</v>
      </c>
      <c r="J59">
        <v>58</v>
      </c>
      <c r="K59">
        <f t="shared" si="8"/>
        <v>3.491178539939562E-3</v>
      </c>
      <c r="L59">
        <f t="shared" si="9"/>
        <v>1.8262004760541718E-3</v>
      </c>
      <c r="M59">
        <f t="shared" si="10"/>
        <v>2.0733593324686675E-2</v>
      </c>
      <c r="N59">
        <f t="shared" si="11"/>
        <v>0.12258306739252887</v>
      </c>
      <c r="O59">
        <f t="shared" si="12"/>
        <v>0.12003737416360238</v>
      </c>
      <c r="P59">
        <f t="shared" si="13"/>
        <v>2.1255884829028605E-2</v>
      </c>
      <c r="Q59">
        <f t="shared" si="14"/>
        <v>3.9618776265849517E-2</v>
      </c>
      <c r="R59">
        <f t="shared" si="15"/>
        <v>4.7078010713098549E-2</v>
      </c>
      <c r="T59">
        <v>58</v>
      </c>
      <c r="U59">
        <f t="shared" si="16"/>
        <v>10.473535619818685</v>
      </c>
      <c r="V59">
        <f t="shared" si="17"/>
        <v>5.4786014281625155</v>
      </c>
      <c r="W59">
        <f t="shared" si="18"/>
        <v>62.200779974060026</v>
      </c>
      <c r="X59">
        <f t="shared" si="19"/>
        <v>367.7492021775866</v>
      </c>
      <c r="Y59">
        <f t="shared" si="20"/>
        <v>360.11212249080717</v>
      </c>
      <c r="Z59">
        <f t="shared" si="21"/>
        <v>63.767654487085814</v>
      </c>
      <c r="AA59">
        <f t="shared" si="22"/>
        <v>118.85632879754856</v>
      </c>
      <c r="AB59">
        <f t="shared" si="23"/>
        <v>141.23403213929564</v>
      </c>
      <c r="AE59">
        <v>58</v>
      </c>
      <c r="AF59">
        <v>62.200779974060026</v>
      </c>
      <c r="AG59">
        <v>320</v>
      </c>
    </row>
    <row r="60" spans="1:33" x14ac:dyDescent="0.3">
      <c r="A60">
        <v>59</v>
      </c>
      <c r="B60" s="5">
        <f t="shared" si="1"/>
        <v>-1.1007000000000176</v>
      </c>
      <c r="C60">
        <f t="shared" si="2"/>
        <v>-0.28339785531571238</v>
      </c>
      <c r="D60">
        <f t="shared" si="3"/>
        <v>1.5667077414519663</v>
      </c>
      <c r="E60">
        <f t="shared" si="4"/>
        <v>12.059400000000011</v>
      </c>
      <c r="F60">
        <f t="shared" si="5"/>
        <v>11.820599999999985</v>
      </c>
      <c r="G60">
        <f t="shared" si="6"/>
        <v>2.0949715280984549</v>
      </c>
      <c r="H60">
        <f t="shared" si="7"/>
        <v>4.1438434203974168</v>
      </c>
      <c r="J60">
        <v>59</v>
      </c>
      <c r="K60">
        <f t="shared" si="8"/>
        <v>-1.089212080190251E-2</v>
      </c>
      <c r="L60">
        <f t="shared" si="9"/>
        <v>-2.3761034234569666E-3</v>
      </c>
      <c r="M60">
        <f t="shared" si="10"/>
        <v>1.9370576718479127E-2</v>
      </c>
      <c r="N60">
        <f t="shared" si="11"/>
        <v>0.11790759339215329</v>
      </c>
      <c r="O60">
        <f t="shared" si="12"/>
        <v>0.11875941889203673</v>
      </c>
      <c r="P60">
        <f t="shared" si="13"/>
        <v>1.7135379748883156E-2</v>
      </c>
      <c r="Q60">
        <f t="shared" si="14"/>
        <v>3.5575578815225072E-2</v>
      </c>
      <c r="R60">
        <f t="shared" si="15"/>
        <v>4.2211474763059698E-2</v>
      </c>
      <c r="T60">
        <v>59</v>
      </c>
      <c r="U60">
        <v>1</v>
      </c>
      <c r="V60">
        <v>1</v>
      </c>
      <c r="W60">
        <f t="shared" si="18"/>
        <v>58.111730155437385</v>
      </c>
      <c r="X60">
        <f t="shared" si="19"/>
        <v>353.72278017645988</v>
      </c>
      <c r="Y60">
        <f t="shared" si="20"/>
        <v>356.27825667611017</v>
      </c>
      <c r="Z60">
        <f t="shared" si="21"/>
        <v>51.406139246649467</v>
      </c>
      <c r="AA60">
        <f t="shared" si="22"/>
        <v>106.72673644567521</v>
      </c>
      <c r="AB60">
        <f t="shared" si="23"/>
        <v>126.63442428917909</v>
      </c>
      <c r="AE60">
        <v>59</v>
      </c>
      <c r="AF60">
        <v>58.111730155437385</v>
      </c>
      <c r="AG60">
        <v>310</v>
      </c>
    </row>
    <row r="61" spans="1:33" x14ac:dyDescent="0.3">
      <c r="A61">
        <v>60</v>
      </c>
      <c r="B61" s="5">
        <f t="shared" si="1"/>
        <v>-2.6260000000000048</v>
      </c>
      <c r="C61">
        <f t="shared" si="2"/>
        <v>-0.77618256435198418</v>
      </c>
      <c r="D61">
        <f t="shared" si="3"/>
        <v>1.4637131164860013</v>
      </c>
      <c r="E61">
        <f t="shared" si="4"/>
        <v>11.560000000000031</v>
      </c>
      <c r="F61">
        <f t="shared" si="5"/>
        <v>11.742000000000004</v>
      </c>
      <c r="G61">
        <f t="shared" si="6"/>
        <v>1.599665751314717</v>
      </c>
      <c r="H61">
        <f t="shared" si="7"/>
        <v>3.6808073107811339</v>
      </c>
      <c r="J61">
        <v>60</v>
      </c>
      <c r="K61">
        <f t="shared" si="8"/>
        <v>-2.5985926433901688E-2</v>
      </c>
      <c r="L61">
        <f>C61/119.27</f>
        <v>-6.507777013096204E-3</v>
      </c>
      <c r="M61">
        <f t="shared" si="10"/>
        <v>1.8097164178470064E-2</v>
      </c>
      <c r="N61">
        <f t="shared" si="11"/>
        <v>0.11302484199987514</v>
      </c>
      <c r="O61">
        <f t="shared" si="12"/>
        <v>0.1179697389836639</v>
      </c>
      <c r="P61">
        <f>G61/122.26</f>
        <v>1.308413014325795E-2</v>
      </c>
      <c r="Q61">
        <f t="shared" si="14"/>
        <v>3.1600337489535835E-2</v>
      </c>
      <c r="R61">
        <f t="shared" si="15"/>
        <v>3.7326072763972151E-2</v>
      </c>
      <c r="T61">
        <v>60</v>
      </c>
      <c r="U61">
        <v>1</v>
      </c>
      <c r="V61">
        <v>1</v>
      </c>
      <c r="W61">
        <f t="shared" si="18"/>
        <v>54.291492535410192</v>
      </c>
      <c r="X61">
        <f t="shared" si="19"/>
        <v>339.07452599962545</v>
      </c>
      <c r="Y61">
        <f t="shared" si="20"/>
        <v>353.90921695099172</v>
      </c>
      <c r="Z61">
        <f t="shared" si="21"/>
        <v>39.252390429773847</v>
      </c>
      <c r="AA61">
        <f t="shared" si="22"/>
        <v>94.80101246860751</v>
      </c>
      <c r="AB61">
        <f t="shared" si="23"/>
        <v>111.97821829191645</v>
      </c>
      <c r="AE61">
        <v>60</v>
      </c>
      <c r="AF61">
        <v>54.291492535410192</v>
      </c>
      <c r="AG61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7</vt:i4>
      </vt:variant>
    </vt:vector>
  </HeadingPairs>
  <TitlesOfParts>
    <vt:vector size="12" baseType="lpstr">
      <vt:lpstr>Draft Value Calculation Tool</vt:lpstr>
      <vt:lpstr>Data 1-60</vt:lpstr>
      <vt:lpstr>Clustered Data</vt:lpstr>
      <vt:lpstr>Trendline Data</vt:lpstr>
      <vt:lpstr>Normalizing Trendlines</vt:lpstr>
      <vt:lpstr>Trendlines</vt:lpstr>
      <vt:lpstr>Value div Salary</vt:lpstr>
      <vt:lpstr>Value div NFL Value</vt:lpstr>
      <vt:lpstr>Clustered Normalized Metrics</vt:lpstr>
      <vt:lpstr>All Metrics vs DraftPos</vt:lpstr>
      <vt:lpstr>NBA Draft Pick Value Chart</vt:lpstr>
      <vt:lpstr>NBA vs NFL Draft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Scheide</dc:creator>
  <cp:lastModifiedBy>Jake Scheide</cp:lastModifiedBy>
  <dcterms:created xsi:type="dcterms:W3CDTF">2018-10-25T16:19:38Z</dcterms:created>
  <dcterms:modified xsi:type="dcterms:W3CDTF">2019-02-13T15:26:46Z</dcterms:modified>
</cp:coreProperties>
</file>