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vir\Downloads\Mercedes\AUTOMATIZADOR\"/>
    </mc:Choice>
  </mc:AlternateContent>
  <xr:revisionPtr revIDLastSave="0" documentId="13_ncr:1_{57623C18-3E09-4EB9-A777-17DB7CAA8F7A}" xr6:coauthVersionLast="47" xr6:coauthVersionMax="47" xr10:uidLastSave="{00000000-0000-0000-0000-000000000000}"/>
  <bookViews>
    <workbookView xWindow="-120" yWindow="-120" windowWidth="20730" windowHeight="11040" activeTab="2" xr2:uid="{B03FB5B1-2EFB-4B8B-AF5D-3B093D1D7B52}"/>
  </bookViews>
  <sheets>
    <sheet name="Hoja1" sheetId="1" r:id="rId1"/>
    <sheet name="Hoja2" sheetId="2" r:id="rId2"/>
    <sheet name="Tarea" sheetId="3" r:id="rId3"/>
  </sheets>
  <definedNames>
    <definedName name="_xlnm._FilterDatabase" localSheetId="1" hidden="1">Hoja2!$A$6:$F$28</definedName>
    <definedName name="al_1">"Alfonso Lenis"</definedName>
    <definedName name="iva_2">0.1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3" l="1"/>
  <c r="P18" i="3"/>
  <c r="O18" i="3"/>
  <c r="N18" i="3"/>
  <c r="M18" i="3"/>
  <c r="P12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N12" i="3"/>
  <c r="M12" i="3"/>
  <c r="C12" i="3"/>
  <c r="C11" i="3"/>
  <c r="C10" i="3"/>
  <c r="C9" i="3"/>
  <c r="C8" i="3"/>
  <c r="C7" i="3"/>
  <c r="C6" i="3"/>
  <c r="H35" i="2" a="1"/>
  <c r="H35" i="2" s="1"/>
  <c r="H28" i="2" a="1"/>
  <c r="H28" i="2" s="1"/>
  <c r="N23" i="3" a="1"/>
  <c r="N23" i="3" s="1"/>
  <c r="Q12" i="3"/>
  <c r="O12" i="3"/>
  <c r="H15" i="2"/>
  <c r="Q27" i="2"/>
  <c r="M44" i="3" l="1" a="1"/>
  <c r="M44" i="3" s="1"/>
  <c r="C15" i="1"/>
  <c r="I15" i="1"/>
  <c r="C17" i="1"/>
  <c r="C13" i="1"/>
  <c r="F15" i="1"/>
  <c r="M7" i="2" a="1"/>
  <c r="M7" i="2" s="1"/>
  <c r="I15" i="2"/>
  <c r="I9" i="2"/>
  <c r="H9" i="2"/>
  <c r="I6" i="1"/>
  <c r="I7" i="1"/>
  <c r="I10" i="1"/>
  <c r="G6" i="1"/>
  <c r="G7" i="1"/>
  <c r="G8" i="1"/>
  <c r="G10" i="1"/>
  <c r="F6" i="1"/>
  <c r="F7" i="1"/>
  <c r="F10" i="1"/>
  <c r="E9" i="1"/>
  <c r="F9" i="1" s="1"/>
  <c r="E10" i="1"/>
  <c r="E11" i="1"/>
  <c r="G11" i="1" s="1"/>
  <c r="E6" i="1"/>
  <c r="E7" i="1"/>
  <c r="E8" i="1"/>
  <c r="F8" i="1" s="1"/>
  <c r="I8" i="1" s="1"/>
  <c r="E5" i="1"/>
  <c r="F5" i="1" s="1"/>
  <c r="G9" i="1" l="1"/>
  <c r="I9" i="1" s="1"/>
  <c r="F11" i="1"/>
  <c r="I11" i="1" s="1"/>
  <c r="I13" i="1" s="1"/>
  <c r="G5" i="1"/>
  <c r="I5" i="1" s="1"/>
  <c r="G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<sst xmlns="http://schemas.openxmlformats.org/spreadsheetml/2006/main" count="366" uniqueCount="133">
  <si>
    <t>Precio</t>
  </si>
  <si>
    <t>Cantidad</t>
  </si>
  <si>
    <t>Total</t>
  </si>
  <si>
    <t>SubTotal</t>
  </si>
  <si>
    <t>IVA</t>
  </si>
  <si>
    <t>Descuento</t>
  </si>
  <si>
    <t>Suma</t>
  </si>
  <si>
    <t>Employee_Name</t>
  </si>
  <si>
    <t>EmpID</t>
  </si>
  <si>
    <t>MaritalStatusID</t>
  </si>
  <si>
    <t>GenderID</t>
  </si>
  <si>
    <t>EmpStatusID</t>
  </si>
  <si>
    <t>Salary</t>
  </si>
  <si>
    <t xml:space="preserve"> Wilson  K</t>
  </si>
  <si>
    <t xml:space="preserve"> Karthikeyan   </t>
  </si>
  <si>
    <t xml:space="preserve"> Sarah</t>
  </si>
  <si>
    <t>Trina</t>
  </si>
  <si>
    <t xml:space="preserve"> Carol </t>
  </si>
  <si>
    <t xml:space="preserve"> Linda  </t>
  </si>
  <si>
    <t xml:space="preserve"> Colby</t>
  </si>
  <si>
    <t xml:space="preserve"> Sam</t>
  </si>
  <si>
    <t xml:space="preserve"> Linda</t>
  </si>
  <si>
    <t xml:space="preserve"> Alejandro </t>
  </si>
  <si>
    <t xml:space="preserve"> Rachael  </t>
  </si>
  <si>
    <t xml:space="preserve"> Thomas</t>
  </si>
  <si>
    <t xml:space="preserve"> Hector</t>
  </si>
  <si>
    <t xml:space="preserve"> Francesco  A</t>
  </si>
  <si>
    <t xml:space="preserve"> Nader</t>
  </si>
  <si>
    <t xml:space="preserve"> Norman</t>
  </si>
  <si>
    <t xml:space="preserve"> Kimberly  </t>
  </si>
  <si>
    <t xml:space="preserve"> Courtney </t>
  </si>
  <si>
    <t xml:space="preserve"> Renee</t>
  </si>
  <si>
    <t xml:space="preserve"> Scott</t>
  </si>
  <si>
    <t xml:space="preserve"> Sean</t>
  </si>
  <si>
    <t xml:space="preserve"> Lowan  M</t>
  </si>
  <si>
    <t>Información de Recursos Humanos</t>
  </si>
  <si>
    <t>BUSCARV</t>
  </si>
  <si>
    <t>BUSCARX</t>
  </si>
  <si>
    <t>Quitando duplicados</t>
  </si>
  <si>
    <t>UNICOS</t>
  </si>
  <si>
    <t>FILTRAR</t>
  </si>
  <si>
    <t>NOMBRE</t>
  </si>
  <si>
    <t>EMAILS</t>
  </si>
  <si>
    <t>SALARIO</t>
  </si>
  <si>
    <t>POSICIÓN</t>
  </si>
  <si>
    <t>ESTADO</t>
  </si>
  <si>
    <t>CP</t>
  </si>
  <si>
    <t>DOB</t>
  </si>
  <si>
    <t>GÉNERO</t>
  </si>
  <si>
    <t>ESTADO CIVIL</t>
  </si>
  <si>
    <t>NACIONALIDAD</t>
  </si>
  <si>
    <t>Adinolfi,Wilson K</t>
  </si>
  <si>
    <t>Production Technician I</t>
  </si>
  <si>
    <t>MA</t>
  </si>
  <si>
    <t>Single</t>
  </si>
  <si>
    <t>US Citizen</t>
  </si>
  <si>
    <t xml:space="preserve">Ait Sidi,Karthikeyan  </t>
  </si>
  <si>
    <t>Sr. DBA</t>
  </si>
  <si>
    <t>Married</t>
  </si>
  <si>
    <t>Akinkuolie,Sarah</t>
  </si>
  <si>
    <t>Production Technician II</t>
  </si>
  <si>
    <t>F</t>
  </si>
  <si>
    <t>Alagbe,Trina</t>
  </si>
  <si>
    <t xml:space="preserve">Anderson,Carol </t>
  </si>
  <si>
    <t>Divorced</t>
  </si>
  <si>
    <t xml:space="preserve">Anderson,Linda </t>
  </si>
  <si>
    <t>Andreola,Colby</t>
  </si>
  <si>
    <t>Software Engineer</t>
  </si>
  <si>
    <t>Athwal,Sam</t>
  </si>
  <si>
    <t>Widowed</t>
  </si>
  <si>
    <t>Bachiochi,Linda</t>
  </si>
  <si>
    <t xml:space="preserve">Bacong,Alejandro </t>
  </si>
  <si>
    <t>IT Support</t>
  </si>
  <si>
    <t xml:space="preserve">Baczenski,Rachael </t>
  </si>
  <si>
    <t>Barbara,Thomas</t>
  </si>
  <si>
    <t>Barbossa,Hector</t>
  </si>
  <si>
    <t>Data Analyst</t>
  </si>
  <si>
    <t>TX</t>
  </si>
  <si>
    <t>Barone,Francesco A</t>
  </si>
  <si>
    <t>Barton,Nader</t>
  </si>
  <si>
    <t>Bates,Norman</t>
  </si>
  <si>
    <t xml:space="preserve">Beak,Kimberly </t>
  </si>
  <si>
    <t xml:space="preserve">Beatrice,Courtney </t>
  </si>
  <si>
    <t>Eligible NonCitizen</t>
  </si>
  <si>
    <t>Becker,Renee</t>
  </si>
  <si>
    <t>Database Administrator</t>
  </si>
  <si>
    <t>Becker,Scott</t>
  </si>
  <si>
    <t>Bernstein,Sean</t>
  </si>
  <si>
    <t>Biden,Lowan M</t>
  </si>
  <si>
    <t>Billis,Helen</t>
  </si>
  <si>
    <t>Blount,Dianna</t>
  </si>
  <si>
    <t>Bondwell,Betsy</t>
  </si>
  <si>
    <t>Booth,Frank</t>
  </si>
  <si>
    <t>Enterprise Architect</t>
  </si>
  <si>
    <t>CT</t>
  </si>
  <si>
    <t>Boutwell,Bonalyn</t>
  </si>
  <si>
    <t>Sr. Accountant</t>
  </si>
  <si>
    <t>Bozzi,Charles</t>
  </si>
  <si>
    <t>Production Manager</t>
  </si>
  <si>
    <t>Brill,Donna</t>
  </si>
  <si>
    <t>Brown,Mia</t>
  </si>
  <si>
    <t>Accountant I</t>
  </si>
  <si>
    <t xml:space="preserve">Buccheri,Joseph </t>
  </si>
  <si>
    <t xml:space="preserve">Bugali,Josephine </t>
  </si>
  <si>
    <t>Separated</t>
  </si>
  <si>
    <t>Bunbury,Jessica</t>
  </si>
  <si>
    <t>Area Sales Manager</t>
  </si>
  <si>
    <t>VA</t>
  </si>
  <si>
    <t>Burke,Joelle</t>
  </si>
  <si>
    <t xml:space="preserve">Burkett,Benjamin </t>
  </si>
  <si>
    <t xml:space="preserve">Cady,Max </t>
  </si>
  <si>
    <t>Software Engineering Manager</t>
  </si>
  <si>
    <t>Candie,Calvin</t>
  </si>
  <si>
    <t>Carabbio,Judith</t>
  </si>
  <si>
    <t xml:space="preserve">Carey,Michael </t>
  </si>
  <si>
    <t>Carr,Claudia N</t>
  </si>
  <si>
    <t xml:space="preserve">Carter,Michelle </t>
  </si>
  <si>
    <t>VT</t>
  </si>
  <si>
    <t xml:space="preserve">Chace,Beatrice </t>
  </si>
  <si>
    <t>Champaigne,Brian</t>
  </si>
  <si>
    <t>BI Director</t>
  </si>
  <si>
    <t>Chan,Lin</t>
  </si>
  <si>
    <t>Información Recursos Humanos</t>
  </si>
  <si>
    <t>Tarea</t>
  </si>
  <si>
    <t>Desarrolle los siguientes ejercicios con base en los datos de la información de Recursos Humanos</t>
  </si>
  <si>
    <t>ID</t>
  </si>
  <si>
    <t>1) Crear una búsqueda donde a partir del ID se muestre los siguientes campos del empleado</t>
  </si>
  <si>
    <t>NOMBRE, EMAIL. SALARIO, GENERO, ESTADO CIVIL</t>
  </si>
  <si>
    <t xml:space="preserve">3) Utilizando la función FILTRAR, que se muestren todos los registros o filas de las personas cuyo GENERO es F. </t>
  </si>
  <si>
    <t>BUSCAR V</t>
  </si>
  <si>
    <t>2) Utilizando la función correspondiente mostrar un listado con base en el campo POSICION donde no se repitan los registros</t>
  </si>
  <si>
    <t>M</t>
  </si>
  <si>
    <t>GÉNERO2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</si>
</sst>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&quot;$&quot;\ * #,##0.0_-;\-&quot;$&quot;\ * #,##0.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5" fontId="0" fillId="0" borderId="1" xfId="1" applyNumberFormat="1" applyFont="1" applyBorder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0" xfId="0" applyNumberFormat="1"/>
    <xf numFmtId="0" fontId="3" fillId="3" borderId="4" xfId="0" applyFont="1" applyFill="1" applyBorder="1"/>
    <xf numFmtId="41" fontId="3" fillId="3" borderId="4" xfId="2" applyFont="1" applyFill="1" applyBorder="1"/>
    <xf numFmtId="0" fontId="0" fillId="0" borderId="5" xfId="0" applyBorder="1"/>
    <xf numFmtId="41" fontId="0" fillId="0" borderId="5" xfId="2" applyFont="1" applyFill="1" applyBorder="1"/>
    <xf numFmtId="0" fontId="4" fillId="0" borderId="0" xfId="0" applyFont="1"/>
    <xf numFmtId="0" fontId="3" fillId="3" borderId="6" xfId="0" applyFont="1" applyFill="1" applyBorder="1"/>
    <xf numFmtId="41" fontId="0" fillId="4" borderId="5" xfId="2" applyFont="1" applyFill="1" applyBorder="1"/>
    <xf numFmtId="41" fontId="0" fillId="5" borderId="5" xfId="2" applyFont="1" applyFill="1" applyBorder="1"/>
    <xf numFmtId="0" fontId="3" fillId="6" borderId="6" xfId="0" applyFont="1" applyFill="1" applyBorder="1"/>
    <xf numFmtId="0" fontId="3" fillId="6" borderId="1" xfId="0" applyFont="1" applyFill="1" applyBorder="1"/>
    <xf numFmtId="41" fontId="3" fillId="6" borderId="1" xfId="2" applyFont="1" applyFill="1" applyBorder="1"/>
    <xf numFmtId="0" fontId="3" fillId="7" borderId="6" xfId="0" applyFont="1" applyFill="1" applyBorder="1"/>
    <xf numFmtId="0" fontId="3" fillId="7" borderId="1" xfId="0" applyFont="1" applyFill="1" applyBorder="1"/>
    <xf numFmtId="41" fontId="3" fillId="7" borderId="1" xfId="2" applyFont="1" applyFill="1" applyBorder="1"/>
    <xf numFmtId="166" fontId="0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4" borderId="1" xfId="1" applyNumberFormat="1" applyFont="1" applyFill="1" applyBorder="1"/>
    <xf numFmtId="0" fontId="0" fillId="4" borderId="0" xfId="0" applyFill="1"/>
    <xf numFmtId="165" fontId="0" fillId="4" borderId="0" xfId="0" applyNumberFormat="1" applyFill="1"/>
    <xf numFmtId="41" fontId="0" fillId="4" borderId="0" xfId="0" applyNumberFormat="1" applyFill="1"/>
    <xf numFmtId="0" fontId="5" fillId="0" borderId="0" xfId="0" applyFont="1"/>
    <xf numFmtId="14" fontId="0" fillId="0" borderId="0" xfId="0" applyNumberFormat="1"/>
    <xf numFmtId="43" fontId="0" fillId="0" borderId="0" xfId="3" applyFont="1" applyFill="1" applyBorder="1"/>
    <xf numFmtId="0" fontId="6" fillId="0" borderId="1" xfId="0" applyFont="1" applyBorder="1"/>
    <xf numFmtId="43" fontId="0" fillId="0" borderId="1" xfId="3" applyFont="1" applyBorder="1"/>
    <xf numFmtId="43" fontId="0" fillId="0" borderId="0" xfId="3" applyFont="1"/>
    <xf numFmtId="43" fontId="0" fillId="0" borderId="1" xfId="3" applyFont="1" applyBorder="1" applyAlignment="1">
      <alignment horizontal="left"/>
    </xf>
  </cellXfs>
  <cellStyles count="4">
    <cellStyle name="Millares" xfId="3" builtinId="3"/>
    <cellStyle name="Millares [0]" xfId="2" builtinId="6"/>
    <cellStyle name="Moneda" xfId="1" builtinId="4"/>
    <cellStyle name="Normal" xfId="0" builtinId="0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8A400-3974-493E-BDC1-438F11BD0C2A}" name="Tabla1" displayName="Tabla1" ref="A5:K49">
  <autoFilter ref="A5:K49" xr:uid="{7398A400-3974-493E-BDC1-438F11BD0C2A}"/>
  <sortState xmlns:xlrd2="http://schemas.microsoft.com/office/spreadsheetml/2017/richdata2" ref="A6:K49">
    <sortCondition ref="B6:B49"/>
  </sortState>
  <tableColumns count="11">
    <tableColumn id="1" xr3:uid="{3820EC9E-3834-42A9-AE60-D8161E823598}" name="ID" totalsRowLabel="Total"/>
    <tableColumn id="2" xr3:uid="{1BBA88A7-002C-4844-A399-7D7D0233EE1B}" name="NOMBRE"/>
    <tableColumn id="3" xr3:uid="{4E6D8B9C-5A54-48AB-A9A8-6D2D92314406}" name="EMAILS">
      <calculatedColumnFormula>LOWER(LEFT(RIGHT(B6,LEN(B6)-FIND(",",B6)),1)&amp;LEFT(B6,FIND(",",B6)-1)&amp;"@dominio.com")</calculatedColumnFormula>
    </tableColumn>
    <tableColumn id="4" xr3:uid="{37052A45-6627-45EC-9805-8DFC7F794F25}" name="SALARIO" totalsRowFunction="sum" totalsRowDxfId="0" dataCellStyle="Millares"/>
    <tableColumn id="5" xr3:uid="{99738DBB-FDCD-4ECA-965D-C450D2FA3DF0}" name="POSICIÓN"/>
    <tableColumn id="6" xr3:uid="{3154D168-BE88-46AF-844A-30B4C27DFF20}" name="ESTADO"/>
    <tableColumn id="7" xr3:uid="{EBDBD2B8-63C9-4F2F-8AF6-ECB60BFDC163}" name="CP"/>
    <tableColumn id="8" xr3:uid="{00C2AC31-228F-4A50-8339-4F3E5E62535C}" name="DOB"/>
    <tableColumn id="13" xr3:uid="{48F51B5F-0D94-4C6D-A537-6E513A44007C}" name="GÉNERO2"/>
    <tableColumn id="10" xr3:uid="{AFFFCE2D-B12B-424D-A89B-69D7F71318DA}" name="ESTADO CIVIL"/>
    <tableColumn id="11" xr3:uid="{05660515-5558-4C34-AE57-287F4CDB2B73}" name="NACIONALIDAD" totalsRowFunction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5814-CDE1-48A4-AD0F-D96FD74BDC82}">
  <dimension ref="B2:I17"/>
  <sheetViews>
    <sheetView zoomScale="130" zoomScaleNormal="175" workbookViewId="0"/>
  </sheetViews>
  <sheetFormatPr baseColWidth="10" defaultRowHeight="15" x14ac:dyDescent="0.25"/>
  <cols>
    <col min="2" max="3" width="11.5703125" bestFit="1" customWidth="1"/>
    <col min="4" max="4" width="7.42578125" customWidth="1"/>
    <col min="5" max="5" width="14.42578125" bestFit="1" customWidth="1"/>
    <col min="6" max="6" width="12.85546875" bestFit="1" customWidth="1"/>
    <col min="7" max="7" width="13.28515625" bestFit="1" customWidth="1"/>
    <col min="8" max="8" width="6.85546875" customWidth="1"/>
    <col min="9" max="9" width="14.42578125" bestFit="1" customWidth="1"/>
  </cols>
  <sheetData>
    <row r="2" spans="2:9" x14ac:dyDescent="0.25">
      <c r="B2" s="7" t="s">
        <v>4</v>
      </c>
      <c r="C2" s="8">
        <v>0.19</v>
      </c>
    </row>
    <row r="4" spans="2:9" x14ac:dyDescent="0.25">
      <c r="B4" s="2" t="s">
        <v>0</v>
      </c>
      <c r="C4" s="2" t="s">
        <v>1</v>
      </c>
      <c r="E4" s="2" t="s">
        <v>3</v>
      </c>
      <c r="F4" s="2" t="s">
        <v>4</v>
      </c>
      <c r="G4" s="3" t="s">
        <v>5</v>
      </c>
      <c r="I4" s="4" t="s">
        <v>2</v>
      </c>
    </row>
    <row r="5" spans="2:9" x14ac:dyDescent="0.25">
      <c r="B5" s="5">
        <v>1500</v>
      </c>
      <c r="C5" s="1">
        <v>200</v>
      </c>
      <c r="E5" s="5">
        <f>+B5*C5</f>
        <v>300000</v>
      </c>
      <c r="F5" s="5">
        <f>E5*$C$2</f>
        <v>57000</v>
      </c>
      <c r="G5" s="26">
        <f>IF(E5&gt;400000,
      E5*10%,
      E5*5%
   )</f>
        <v>15000</v>
      </c>
      <c r="H5" s="6"/>
      <c r="I5" s="5">
        <f>E5+F5-G5</f>
        <v>342000</v>
      </c>
    </row>
    <row r="6" spans="2:9" x14ac:dyDescent="0.25">
      <c r="B6" s="5">
        <v>800</v>
      </c>
      <c r="C6" s="1">
        <v>7400</v>
      </c>
      <c r="E6" s="5">
        <f t="shared" ref="E6:E11" si="0">+B6*C6</f>
        <v>5920000</v>
      </c>
      <c r="F6" s="5">
        <f t="shared" ref="F6:F11" si="1">E6*$C$2</f>
        <v>1124800</v>
      </c>
      <c r="G6" s="5">
        <f t="shared" ref="G6:G11" si="2">IF(E6&gt;400000,
      E6*10%,
      E6*5%
   )</f>
        <v>592000</v>
      </c>
      <c r="I6" s="5">
        <f t="shared" ref="I6:I11" si="3">E6+F6-G6</f>
        <v>6452800</v>
      </c>
    </row>
    <row r="7" spans="2:9" x14ac:dyDescent="0.25">
      <c r="B7" s="5">
        <v>4200</v>
      </c>
      <c r="C7" s="1">
        <v>1500</v>
      </c>
      <c r="E7" s="5">
        <f t="shared" si="0"/>
        <v>6300000</v>
      </c>
      <c r="F7" s="5">
        <f t="shared" si="1"/>
        <v>1197000</v>
      </c>
      <c r="G7" s="5">
        <f t="shared" si="2"/>
        <v>630000</v>
      </c>
      <c r="I7" s="5">
        <f t="shared" si="3"/>
        <v>6867000</v>
      </c>
    </row>
    <row r="8" spans="2:9" x14ac:dyDescent="0.25">
      <c r="B8" s="5">
        <v>4300</v>
      </c>
      <c r="C8" s="5">
        <v>4300</v>
      </c>
      <c r="E8" s="5">
        <f t="shared" si="0"/>
        <v>18490000</v>
      </c>
      <c r="F8" s="5">
        <f t="shared" si="1"/>
        <v>3513100</v>
      </c>
      <c r="G8" s="5">
        <f t="shared" si="2"/>
        <v>1849000</v>
      </c>
      <c r="I8" s="5">
        <f t="shared" si="3"/>
        <v>20154100</v>
      </c>
    </row>
    <row r="9" spans="2:9" x14ac:dyDescent="0.25">
      <c r="B9" s="5">
        <v>400</v>
      </c>
      <c r="C9" s="1">
        <v>4800</v>
      </c>
      <c r="E9" s="5">
        <f t="shared" si="0"/>
        <v>1920000</v>
      </c>
      <c r="F9" s="5">
        <f t="shared" si="1"/>
        <v>364800</v>
      </c>
      <c r="G9" s="5">
        <f t="shared" si="2"/>
        <v>192000</v>
      </c>
      <c r="I9" s="5">
        <f t="shared" si="3"/>
        <v>2092800</v>
      </c>
    </row>
    <row r="10" spans="2:9" x14ac:dyDescent="0.25">
      <c r="B10" s="5">
        <v>7600</v>
      </c>
      <c r="C10" s="1">
        <v>3900</v>
      </c>
      <c r="E10" s="5">
        <f t="shared" si="0"/>
        <v>29640000</v>
      </c>
      <c r="F10" s="5">
        <f t="shared" si="1"/>
        <v>5631600</v>
      </c>
      <c r="G10" s="5">
        <f t="shared" si="2"/>
        <v>2964000</v>
      </c>
      <c r="I10" s="5">
        <f t="shared" si="3"/>
        <v>32307600</v>
      </c>
    </row>
    <row r="11" spans="2:9" x14ac:dyDescent="0.25">
      <c r="B11" s="5">
        <v>0</v>
      </c>
      <c r="C11" s="1">
        <v>2900</v>
      </c>
      <c r="E11" s="5">
        <f t="shared" si="0"/>
        <v>0</v>
      </c>
      <c r="F11" s="5">
        <f t="shared" si="1"/>
        <v>0</v>
      </c>
      <c r="G11" s="5">
        <f t="shared" si="2"/>
        <v>0</v>
      </c>
      <c r="I11" s="5">
        <f t="shared" si="3"/>
        <v>0</v>
      </c>
    </row>
    <row r="13" spans="2:9" x14ac:dyDescent="0.25">
      <c r="B13" t="s">
        <v>6</v>
      </c>
      <c r="C13" s="27">
        <f>SUM(C5:C11)</f>
        <v>25000</v>
      </c>
      <c r="G13" s="9">
        <f>SUM(G5:G12)</f>
        <v>6242000</v>
      </c>
      <c r="I13" s="28">
        <f>IF(AVERAGE(I5:I11)&gt;50000000,1,0)</f>
        <v>0</v>
      </c>
    </row>
    <row r="14" spans="2:9" x14ac:dyDescent="0.25">
      <c r="E14" s="9"/>
    </row>
    <row r="15" spans="2:9" x14ac:dyDescent="0.25">
      <c r="C15" s="27">
        <f>IFERROR(C11/B11,0)</f>
        <v>0</v>
      </c>
      <c r="F15" s="28">
        <f>E6*iva_2</f>
        <v>592000</v>
      </c>
      <c r="I15" s="28">
        <f>SUM(B5,B6)</f>
        <v>2300</v>
      </c>
    </row>
    <row r="16" spans="2:9" x14ac:dyDescent="0.25">
      <c r="F16" s="9"/>
    </row>
    <row r="17" spans="3:6" x14ac:dyDescent="0.25">
      <c r="C17" s="29">
        <f>SUM(C9+Hoja2!F7)</f>
        <v>67306</v>
      </c>
      <c r="F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CF8-6965-4A51-8F30-16575005B3AF}">
  <dimension ref="A3:Q35"/>
  <sheetViews>
    <sheetView topLeftCell="A15" zoomScale="83" zoomScaleNormal="130" workbookViewId="0">
      <selection activeCell="I34" sqref="I34"/>
    </sheetView>
  </sheetViews>
  <sheetFormatPr baseColWidth="10" defaultRowHeight="15" x14ac:dyDescent="0.25"/>
  <cols>
    <col min="2" max="2" width="14.28515625" bestFit="1" customWidth="1"/>
    <col min="3" max="3" width="15.28515625" customWidth="1"/>
    <col min="4" max="4" width="11.5703125" customWidth="1"/>
    <col min="5" max="5" width="11.140625" bestFit="1" customWidth="1"/>
    <col min="8" max="8" width="15.5703125" customWidth="1"/>
    <col min="9" max="9" width="16" customWidth="1"/>
  </cols>
  <sheetData>
    <row r="3" spans="1:13" ht="21" x14ac:dyDescent="0.35">
      <c r="A3" s="14" t="s">
        <v>35</v>
      </c>
    </row>
    <row r="5" spans="1:13" x14ac:dyDescent="0.25">
      <c r="H5" t="s">
        <v>36</v>
      </c>
      <c r="K5" t="s">
        <v>38</v>
      </c>
      <c r="M5" t="s">
        <v>39</v>
      </c>
    </row>
    <row r="6" spans="1:13" ht="15.75" thickBot="1" x14ac:dyDescent="0.3">
      <c r="A6" s="10" t="s">
        <v>8</v>
      </c>
      <c r="B6" s="10" t="s">
        <v>7</v>
      </c>
      <c r="C6" s="10" t="s">
        <v>9</v>
      </c>
      <c r="D6" s="10" t="s">
        <v>10</v>
      </c>
      <c r="E6" s="10" t="s">
        <v>11</v>
      </c>
      <c r="F6" s="11" t="s">
        <v>12</v>
      </c>
      <c r="H6" s="18" t="s">
        <v>8</v>
      </c>
      <c r="I6" s="1">
        <v>102659</v>
      </c>
      <c r="K6" s="11" t="s">
        <v>12</v>
      </c>
      <c r="M6" s="11" t="s">
        <v>12</v>
      </c>
    </row>
    <row r="7" spans="1:13" ht="15.75" thickTop="1" x14ac:dyDescent="0.25">
      <c r="A7" s="12">
        <v>10026</v>
      </c>
      <c r="B7" s="12" t="s">
        <v>13</v>
      </c>
      <c r="C7" s="12">
        <v>0</v>
      </c>
      <c r="D7" s="12">
        <v>1</v>
      </c>
      <c r="E7" s="12">
        <v>1</v>
      </c>
      <c r="F7" s="16">
        <v>62506</v>
      </c>
      <c r="K7" s="13">
        <v>47211</v>
      </c>
      <c r="M7" cm="1">
        <f t="array" ref="M7:M24">_xlfn._xlws.SORT(_xlfn.UNIQUE(F7:F28))</f>
        <v>47211</v>
      </c>
    </row>
    <row r="8" spans="1:13" x14ac:dyDescent="0.25">
      <c r="A8" s="12">
        <v>10084</v>
      </c>
      <c r="B8" s="12" t="s">
        <v>14</v>
      </c>
      <c r="C8" s="12">
        <v>1</v>
      </c>
      <c r="D8" s="12">
        <v>1</v>
      </c>
      <c r="E8" s="12">
        <v>5</v>
      </c>
      <c r="F8" s="13">
        <v>104437</v>
      </c>
      <c r="H8" s="19" t="s">
        <v>7</v>
      </c>
      <c r="I8" s="20" t="s">
        <v>12</v>
      </c>
      <c r="K8" s="13">
        <v>50178</v>
      </c>
      <c r="M8">
        <v>50178</v>
      </c>
    </row>
    <row r="9" spans="1:13" x14ac:dyDescent="0.25">
      <c r="A9" s="12">
        <v>10196</v>
      </c>
      <c r="B9" s="12" t="s">
        <v>15</v>
      </c>
      <c r="C9" s="12">
        <v>1</v>
      </c>
      <c r="D9" s="12">
        <v>0</v>
      </c>
      <c r="E9" s="12">
        <v>5</v>
      </c>
      <c r="F9" s="13">
        <v>64955</v>
      </c>
      <c r="H9" s="1" t="e">
        <f>VLOOKUP(I6,A7:F28,2,FALSE)</f>
        <v>#N/A</v>
      </c>
      <c r="I9" s="25" t="str">
        <f>IFERROR(VLOOKUP(I6,A7:F28,6,FALSE),"")</f>
        <v/>
      </c>
      <c r="K9" s="17">
        <v>50825</v>
      </c>
      <c r="M9">
        <v>50825</v>
      </c>
    </row>
    <row r="10" spans="1:13" x14ac:dyDescent="0.25">
      <c r="A10" s="12">
        <v>10088</v>
      </c>
      <c r="B10" s="12" t="s">
        <v>16</v>
      </c>
      <c r="C10" s="12">
        <v>1</v>
      </c>
      <c r="D10" s="12">
        <v>0</v>
      </c>
      <c r="E10" s="12">
        <v>1</v>
      </c>
      <c r="F10" s="13">
        <v>64991</v>
      </c>
      <c r="K10" s="13">
        <v>51044</v>
      </c>
      <c r="M10">
        <v>51044</v>
      </c>
    </row>
    <row r="11" spans="1:13" x14ac:dyDescent="0.25">
      <c r="A11" s="12">
        <v>10069</v>
      </c>
      <c r="B11" s="12" t="s">
        <v>17</v>
      </c>
      <c r="C11" s="12">
        <v>2</v>
      </c>
      <c r="D11" s="12">
        <v>0</v>
      </c>
      <c r="E11" s="12">
        <v>5</v>
      </c>
      <c r="F11" s="17">
        <v>50825</v>
      </c>
      <c r="H11" t="s">
        <v>37</v>
      </c>
      <c r="K11" s="13">
        <v>52505</v>
      </c>
      <c r="M11">
        <v>52505</v>
      </c>
    </row>
    <row r="12" spans="1:13" ht="15.75" thickBot="1" x14ac:dyDescent="0.3">
      <c r="A12" s="12">
        <v>10002</v>
      </c>
      <c r="B12" s="12" t="s">
        <v>18</v>
      </c>
      <c r="C12" s="12">
        <v>0</v>
      </c>
      <c r="D12" s="12">
        <v>0</v>
      </c>
      <c r="E12" s="12">
        <v>1</v>
      </c>
      <c r="F12" s="13">
        <v>57568</v>
      </c>
      <c r="H12" s="21" t="s">
        <v>8</v>
      </c>
      <c r="I12" s="1">
        <v>10194</v>
      </c>
      <c r="K12" s="13">
        <v>53250</v>
      </c>
      <c r="M12">
        <v>53250</v>
      </c>
    </row>
    <row r="13" spans="1:13" ht="15.75" thickTop="1" x14ac:dyDescent="0.25">
      <c r="A13" s="12">
        <v>10194</v>
      </c>
      <c r="B13" s="12" t="s">
        <v>19</v>
      </c>
      <c r="C13" s="12">
        <v>0</v>
      </c>
      <c r="D13" s="12">
        <v>0</v>
      </c>
      <c r="E13" s="12">
        <v>1</v>
      </c>
      <c r="F13" s="13">
        <v>95660</v>
      </c>
      <c r="K13" s="13">
        <v>54670</v>
      </c>
      <c r="M13">
        <v>54670</v>
      </c>
    </row>
    <row r="14" spans="1:13" x14ac:dyDescent="0.25">
      <c r="A14" s="12">
        <v>10062</v>
      </c>
      <c r="B14" s="12" t="s">
        <v>20</v>
      </c>
      <c r="C14" s="12">
        <v>4</v>
      </c>
      <c r="D14" s="12">
        <v>1</v>
      </c>
      <c r="E14" s="12">
        <v>1</v>
      </c>
      <c r="F14" s="13">
        <v>59365</v>
      </c>
      <c r="H14" s="22" t="s">
        <v>7</v>
      </c>
      <c r="I14" s="23" t="s">
        <v>12</v>
      </c>
      <c r="K14" s="13">
        <v>57568</v>
      </c>
      <c r="M14">
        <v>57568</v>
      </c>
    </row>
    <row r="15" spans="1:13" x14ac:dyDescent="0.25">
      <c r="A15" s="12">
        <v>10114</v>
      </c>
      <c r="B15" s="12" t="s">
        <v>21</v>
      </c>
      <c r="C15" s="12">
        <v>0</v>
      </c>
      <c r="D15" s="12">
        <v>0</v>
      </c>
      <c r="E15" s="12">
        <v>3</v>
      </c>
      <c r="F15" s="16">
        <v>62506</v>
      </c>
      <c r="H15" s="1" t="str">
        <f>_xlfn.XLOOKUP(I12,A7:A28,B7:B28,"No existe",0)</f>
        <v xml:space="preserve"> Colby</v>
      </c>
      <c r="I15" s="24">
        <f>_xlfn.XLOOKUP(I12,A7:A28,F7:F28,"No existe",0)</f>
        <v>95660</v>
      </c>
      <c r="K15" s="13">
        <v>58709</v>
      </c>
      <c r="M15">
        <v>58709</v>
      </c>
    </row>
    <row r="16" spans="1:13" x14ac:dyDescent="0.25">
      <c r="A16" s="12">
        <v>10250</v>
      </c>
      <c r="B16" s="12" t="s">
        <v>22</v>
      </c>
      <c r="C16" s="12">
        <v>2</v>
      </c>
      <c r="D16" s="12">
        <v>1</v>
      </c>
      <c r="E16" s="12">
        <v>1</v>
      </c>
      <c r="F16" s="13">
        <v>50178</v>
      </c>
      <c r="K16" s="13">
        <v>59026</v>
      </c>
      <c r="M16">
        <v>59026</v>
      </c>
    </row>
    <row r="17" spans="1:17" x14ac:dyDescent="0.25">
      <c r="A17" s="12">
        <v>10252</v>
      </c>
      <c r="B17" s="12" t="s">
        <v>23</v>
      </c>
      <c r="C17" s="12">
        <v>1</v>
      </c>
      <c r="D17" s="12">
        <v>0</v>
      </c>
      <c r="E17" s="12">
        <v>5</v>
      </c>
      <c r="F17" s="13">
        <v>54670</v>
      </c>
      <c r="K17" s="13">
        <v>59365</v>
      </c>
      <c r="M17">
        <v>59365</v>
      </c>
    </row>
    <row r="18" spans="1:17" x14ac:dyDescent="0.25">
      <c r="A18" s="12">
        <v>10242</v>
      </c>
      <c r="B18" s="12" t="s">
        <v>24</v>
      </c>
      <c r="C18" s="12">
        <v>1</v>
      </c>
      <c r="D18" s="12">
        <v>1</v>
      </c>
      <c r="E18" s="12">
        <v>5</v>
      </c>
      <c r="F18" s="13">
        <v>47211</v>
      </c>
      <c r="K18" s="16">
        <v>62506</v>
      </c>
      <c r="M18">
        <v>62506</v>
      </c>
    </row>
    <row r="19" spans="1:17" x14ac:dyDescent="0.25">
      <c r="A19" s="12">
        <v>10012</v>
      </c>
      <c r="B19" s="12" t="s">
        <v>25</v>
      </c>
      <c r="C19" s="12">
        <v>2</v>
      </c>
      <c r="D19" s="12">
        <v>1</v>
      </c>
      <c r="E19" s="12">
        <v>1</v>
      </c>
      <c r="F19" s="17">
        <v>50825</v>
      </c>
      <c r="K19" s="13">
        <v>64955</v>
      </c>
      <c r="M19">
        <v>64955</v>
      </c>
    </row>
    <row r="20" spans="1:17" x14ac:dyDescent="0.25">
      <c r="A20" s="12">
        <v>10265</v>
      </c>
      <c r="B20" s="12" t="s">
        <v>26</v>
      </c>
      <c r="C20" s="12">
        <v>0</v>
      </c>
      <c r="D20" s="12">
        <v>1</v>
      </c>
      <c r="E20" s="12">
        <v>1</v>
      </c>
      <c r="F20" s="13">
        <v>58709</v>
      </c>
      <c r="K20" s="13">
        <v>64991</v>
      </c>
      <c r="M20">
        <v>64991</v>
      </c>
    </row>
    <row r="21" spans="1:17" x14ac:dyDescent="0.25">
      <c r="A21" s="12">
        <v>10066</v>
      </c>
      <c r="B21" s="12" t="s">
        <v>27</v>
      </c>
      <c r="C21" s="12">
        <v>2</v>
      </c>
      <c r="D21" s="12">
        <v>1</v>
      </c>
      <c r="E21" s="12">
        <v>5</v>
      </c>
      <c r="F21" s="13">
        <v>52505</v>
      </c>
      <c r="K21" s="13">
        <v>70131</v>
      </c>
      <c r="M21">
        <v>70131</v>
      </c>
    </row>
    <row r="22" spans="1:17" x14ac:dyDescent="0.25">
      <c r="A22" s="12">
        <v>10061</v>
      </c>
      <c r="B22" s="12" t="s">
        <v>28</v>
      </c>
      <c r="C22" s="12">
        <v>0</v>
      </c>
      <c r="D22" s="12">
        <v>1</v>
      </c>
      <c r="E22" s="12">
        <v>4</v>
      </c>
      <c r="F22" s="16">
        <v>62506</v>
      </c>
      <c r="K22" s="13">
        <v>95660</v>
      </c>
      <c r="M22">
        <v>95660</v>
      </c>
    </row>
    <row r="23" spans="1:17" x14ac:dyDescent="0.25">
      <c r="A23" s="12">
        <v>10023</v>
      </c>
      <c r="B23" s="12" t="s">
        <v>29</v>
      </c>
      <c r="C23" s="12">
        <v>1</v>
      </c>
      <c r="D23" s="12">
        <v>0</v>
      </c>
      <c r="E23" s="12">
        <v>2</v>
      </c>
      <c r="F23" s="13">
        <v>70131</v>
      </c>
      <c r="K23" s="13">
        <v>104437</v>
      </c>
      <c r="M23">
        <v>104437</v>
      </c>
    </row>
    <row r="24" spans="1:17" ht="15.75" thickBot="1" x14ac:dyDescent="0.3">
      <c r="A24" s="12">
        <v>10055</v>
      </c>
      <c r="B24" s="12" t="s">
        <v>30</v>
      </c>
      <c r="C24" s="12">
        <v>0</v>
      </c>
      <c r="D24" s="12">
        <v>0</v>
      </c>
      <c r="E24" s="12">
        <v>1</v>
      </c>
      <c r="F24" s="13">
        <v>59026</v>
      </c>
      <c r="H24" s="15" t="s">
        <v>9</v>
      </c>
      <c r="I24" s="1">
        <v>4</v>
      </c>
      <c r="K24" s="13">
        <v>110000</v>
      </c>
      <c r="M24">
        <v>110000</v>
      </c>
    </row>
    <row r="25" spans="1:17" ht="15.75" thickTop="1" x14ac:dyDescent="0.25">
      <c r="A25" s="12">
        <v>10245</v>
      </c>
      <c r="B25" s="12" t="s">
        <v>31</v>
      </c>
      <c r="C25" s="12">
        <v>0</v>
      </c>
      <c r="D25" s="12">
        <v>0</v>
      </c>
      <c r="E25" s="12">
        <v>4</v>
      </c>
      <c r="F25" s="13">
        <v>110000</v>
      </c>
    </row>
    <row r="26" spans="1:17" x14ac:dyDescent="0.25">
      <c r="A26" s="12">
        <v>10277</v>
      </c>
      <c r="B26" s="12" t="s">
        <v>32</v>
      </c>
      <c r="C26" s="12">
        <v>0</v>
      </c>
      <c r="D26" s="12">
        <v>1</v>
      </c>
      <c r="E26" s="12">
        <v>3</v>
      </c>
      <c r="F26" s="13">
        <v>53250</v>
      </c>
      <c r="H26" t="s">
        <v>40</v>
      </c>
    </row>
    <row r="27" spans="1:17" ht="15.75" thickBot="1" x14ac:dyDescent="0.3">
      <c r="A27" s="12">
        <v>10046</v>
      </c>
      <c r="B27" s="12" t="s">
        <v>33</v>
      </c>
      <c r="C27" s="12">
        <v>0</v>
      </c>
      <c r="D27" s="12">
        <v>1</v>
      </c>
      <c r="E27" s="12">
        <v>1</v>
      </c>
      <c r="F27" s="13">
        <v>51044</v>
      </c>
      <c r="H27" s="10" t="s">
        <v>8</v>
      </c>
      <c r="I27" s="10" t="s">
        <v>7</v>
      </c>
      <c r="J27" s="10" t="s">
        <v>9</v>
      </c>
      <c r="K27" s="10" t="s">
        <v>10</v>
      </c>
      <c r="L27" s="10" t="s">
        <v>11</v>
      </c>
      <c r="M27" s="11" t="s">
        <v>12</v>
      </c>
      <c r="Q27" t="str">
        <f ca="1">_xlfn.FORMULATEXT(H28)</f>
        <v>=FILTRAR(A7:F28;C7:C28=I24;"No hay datos")</v>
      </c>
    </row>
    <row r="28" spans="1:17" ht="15.75" thickTop="1" x14ac:dyDescent="0.25">
      <c r="A28" s="12">
        <v>10226</v>
      </c>
      <c r="B28" s="12" t="s">
        <v>34</v>
      </c>
      <c r="C28" s="12">
        <v>2</v>
      </c>
      <c r="D28" s="12">
        <v>0</v>
      </c>
      <c r="E28" s="12">
        <v>1</v>
      </c>
      <c r="F28" s="17">
        <v>50825</v>
      </c>
      <c r="H28" cm="1">
        <f t="array" ref="H28:M28">_xlfn._xlws.FILTER(A7:F28,C7:C28=I24,"No hay datos")</f>
        <v>10062</v>
      </c>
      <c r="I28" t="str">
        <v xml:space="preserve"> Sam</v>
      </c>
      <c r="J28">
        <v>4</v>
      </c>
      <c r="K28">
        <v>1</v>
      </c>
      <c r="L28">
        <v>1</v>
      </c>
      <c r="M28">
        <v>59365</v>
      </c>
    </row>
    <row r="35" spans="8:13" x14ac:dyDescent="0.25">
      <c r="H35" cm="1">
        <f t="array" ref="H35:M35">_xlfn._xlws.FILTER(A7:F28,C7:C28=I24)</f>
        <v>10062</v>
      </c>
      <c r="I35" t="str">
        <v xml:space="preserve"> Sam</v>
      </c>
      <c r="J35">
        <v>4</v>
      </c>
      <c r="K35">
        <v>1</v>
      </c>
      <c r="L35">
        <v>1</v>
      </c>
      <c r="M35">
        <v>59365</v>
      </c>
    </row>
  </sheetData>
  <sortState xmlns:xlrd2="http://schemas.microsoft.com/office/spreadsheetml/2017/richdata2" ref="K7:K28">
    <sortCondition ref="K6:K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B0B8-7AA5-492B-9BDB-33039DEFD016}">
  <sheetPr>
    <tabColor rgb="FFFF0000"/>
  </sheetPr>
  <dimension ref="A3:W68"/>
  <sheetViews>
    <sheetView tabSelected="1" topLeftCell="I4" zoomScale="115" zoomScaleNormal="115" workbookViewId="0">
      <selection activeCell="O15" sqref="O15"/>
    </sheetView>
  </sheetViews>
  <sheetFormatPr baseColWidth="10" defaultRowHeight="15" x14ac:dyDescent="0.25"/>
  <cols>
    <col min="2" max="2" width="19.7109375" customWidth="1"/>
    <col min="3" max="3" width="23.42578125" bestFit="1" customWidth="1"/>
    <col min="4" max="4" width="14.28515625" bestFit="1" customWidth="1"/>
    <col min="5" max="5" width="24.140625" bestFit="1" customWidth="1"/>
    <col min="6" max="6" width="9.85546875" customWidth="1"/>
    <col min="7" max="7" width="6.7109375" bestFit="1" customWidth="1"/>
    <col min="8" max="8" width="11.28515625" bestFit="1" customWidth="1"/>
    <col min="9" max="9" width="10.28515625" customWidth="1"/>
    <col min="10" max="10" width="16.5703125" customWidth="1"/>
    <col min="12" max="12" width="18.28515625" customWidth="1"/>
    <col min="13" max="13" width="23.85546875" customWidth="1"/>
    <col min="14" max="14" width="27.85546875" bestFit="1" customWidth="1"/>
    <col min="15" max="15" width="25.140625" bestFit="1" customWidth="1"/>
    <col min="16" max="16" width="12.28515625" bestFit="1" customWidth="1"/>
    <col min="21" max="21" width="13.42578125" bestFit="1" customWidth="1"/>
    <col min="22" max="22" width="17.5703125" bestFit="1" customWidth="1"/>
  </cols>
  <sheetData>
    <row r="3" spans="1:17" ht="21" x14ac:dyDescent="0.35">
      <c r="B3" s="14" t="s">
        <v>122</v>
      </c>
      <c r="L3" s="30" t="s">
        <v>123</v>
      </c>
    </row>
    <row r="4" spans="1:17" x14ac:dyDescent="0.25">
      <c r="L4" t="s">
        <v>124</v>
      </c>
    </row>
    <row r="5" spans="1:17" x14ac:dyDescent="0.25">
      <c r="A5" t="s">
        <v>125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132</v>
      </c>
      <c r="J5" t="s">
        <v>49</v>
      </c>
      <c r="K5" t="s">
        <v>50</v>
      </c>
    </row>
    <row r="6" spans="1:17" x14ac:dyDescent="0.25">
      <c r="A6">
        <v>1</v>
      </c>
      <c r="B6" t="s">
        <v>51</v>
      </c>
      <c r="C6" t="str">
        <f t="shared" ref="C6:C49" si="0">LOWER(LEFT(RIGHT(B6,LEN(B6)-FIND(",",B6)),1)&amp;LEFT(B6,FIND(",",B6)-1)&amp;"@dominio.com")</f>
        <v>wadinolfi@dominio.com</v>
      </c>
      <c r="D6" s="32">
        <v>62506</v>
      </c>
      <c r="E6" t="s">
        <v>52</v>
      </c>
      <c r="F6" t="s">
        <v>53</v>
      </c>
      <c r="G6">
        <v>1960</v>
      </c>
      <c r="H6" s="31">
        <v>30507</v>
      </c>
      <c r="I6" t="s">
        <v>131</v>
      </c>
      <c r="J6" t="s">
        <v>54</v>
      </c>
      <c r="K6" t="s">
        <v>55</v>
      </c>
      <c r="M6" t="s">
        <v>126</v>
      </c>
    </row>
    <row r="7" spans="1:17" x14ac:dyDescent="0.25">
      <c r="A7">
        <v>2</v>
      </c>
      <c r="B7" t="s">
        <v>56</v>
      </c>
      <c r="C7" t="str">
        <f t="shared" si="0"/>
        <v>kait sidi@dominio.com</v>
      </c>
      <c r="D7" s="32">
        <v>104437</v>
      </c>
      <c r="E7" t="s">
        <v>57</v>
      </c>
      <c r="F7" t="s">
        <v>53</v>
      </c>
      <c r="G7">
        <v>2148</v>
      </c>
      <c r="H7" s="31">
        <v>27519</v>
      </c>
      <c r="I7" t="s">
        <v>131</v>
      </c>
      <c r="J7" t="s">
        <v>58</v>
      </c>
      <c r="K7" t="s">
        <v>55</v>
      </c>
      <c r="M7" t="s">
        <v>127</v>
      </c>
    </row>
    <row r="8" spans="1:17" x14ac:dyDescent="0.25">
      <c r="A8">
        <v>3</v>
      </c>
      <c r="B8" t="s">
        <v>59</v>
      </c>
      <c r="C8" t="str">
        <f t="shared" si="0"/>
        <v>sakinkuolie@dominio.com</v>
      </c>
      <c r="D8" s="32">
        <v>64955</v>
      </c>
      <c r="E8" t="s">
        <v>60</v>
      </c>
      <c r="F8" t="s">
        <v>53</v>
      </c>
      <c r="G8">
        <v>1810</v>
      </c>
      <c r="H8" s="31">
        <v>32405</v>
      </c>
      <c r="I8" t="s">
        <v>61</v>
      </c>
      <c r="J8" t="s">
        <v>58</v>
      </c>
      <c r="K8" t="s">
        <v>55</v>
      </c>
    </row>
    <row r="9" spans="1:17" x14ac:dyDescent="0.25">
      <c r="A9">
        <v>4</v>
      </c>
      <c r="B9" t="s">
        <v>62</v>
      </c>
      <c r="C9" t="str">
        <f t="shared" si="0"/>
        <v>talagbe@dominio.com</v>
      </c>
      <c r="D9" s="32">
        <v>64991</v>
      </c>
      <c r="E9" t="s">
        <v>52</v>
      </c>
      <c r="F9" t="s">
        <v>53</v>
      </c>
      <c r="G9">
        <v>1886</v>
      </c>
      <c r="H9" s="31">
        <v>32413</v>
      </c>
      <c r="I9" t="s">
        <v>61</v>
      </c>
      <c r="J9" t="s">
        <v>58</v>
      </c>
      <c r="K9" t="s">
        <v>55</v>
      </c>
      <c r="M9" s="33" t="s">
        <v>125</v>
      </c>
      <c r="N9" s="1">
        <v>44</v>
      </c>
    </row>
    <row r="10" spans="1:17" x14ac:dyDescent="0.25">
      <c r="A10">
        <v>5</v>
      </c>
      <c r="B10" t="s">
        <v>63</v>
      </c>
      <c r="C10" t="str">
        <f t="shared" si="0"/>
        <v>canderson@dominio.com</v>
      </c>
      <c r="D10" s="32">
        <v>50825</v>
      </c>
      <c r="E10" t="s">
        <v>52</v>
      </c>
      <c r="F10" t="s">
        <v>53</v>
      </c>
      <c r="G10">
        <v>2169</v>
      </c>
      <c r="H10" s="31">
        <v>32759</v>
      </c>
      <c r="I10" t="s">
        <v>61</v>
      </c>
      <c r="J10" t="s">
        <v>64</v>
      </c>
      <c r="K10" t="s">
        <v>55</v>
      </c>
    </row>
    <row r="11" spans="1:17" x14ac:dyDescent="0.25">
      <c r="A11">
        <v>6</v>
      </c>
      <c r="B11" t="s">
        <v>65</v>
      </c>
      <c r="C11" t="str">
        <f t="shared" si="0"/>
        <v>landerson@dominio.com</v>
      </c>
      <c r="D11" s="32">
        <v>57568</v>
      </c>
      <c r="E11" t="s">
        <v>52</v>
      </c>
      <c r="F11" t="s">
        <v>53</v>
      </c>
      <c r="G11">
        <v>1844</v>
      </c>
      <c r="H11" s="31">
        <v>28267</v>
      </c>
      <c r="I11" t="s">
        <v>61</v>
      </c>
      <c r="J11" t="s">
        <v>54</v>
      </c>
      <c r="K11" t="s">
        <v>55</v>
      </c>
      <c r="M11" s="33" t="s">
        <v>41</v>
      </c>
      <c r="N11" s="33" t="s">
        <v>42</v>
      </c>
      <c r="O11" s="33" t="s">
        <v>43</v>
      </c>
      <c r="P11" s="33" t="s">
        <v>48</v>
      </c>
      <c r="Q11" s="33" t="s">
        <v>49</v>
      </c>
    </row>
    <row r="12" spans="1:17" x14ac:dyDescent="0.25">
      <c r="A12">
        <v>7</v>
      </c>
      <c r="B12" t="s">
        <v>66</v>
      </c>
      <c r="C12" t="str">
        <f t="shared" si="0"/>
        <v>candreola@dominio.com</v>
      </c>
      <c r="D12" s="32">
        <v>95660</v>
      </c>
      <c r="E12" t="s">
        <v>67</v>
      </c>
      <c r="F12" t="s">
        <v>53</v>
      </c>
      <c r="G12">
        <v>2110</v>
      </c>
      <c r="H12" s="31">
        <v>28999</v>
      </c>
      <c r="I12" t="s">
        <v>61</v>
      </c>
      <c r="J12" t="s">
        <v>54</v>
      </c>
      <c r="K12" t="s">
        <v>55</v>
      </c>
      <c r="M12" s="1" t="str">
        <f>_xlfn.XLOOKUP($N$9,Tabla1[ID],Tabla1[NOMBRE],"NO EXISTE",0)</f>
        <v>Chan,Lin</v>
      </c>
      <c r="N12" s="1" t="str">
        <f>_xlfn.XLOOKUP($N$9,Tabla1[ID],Tabla1[EMAILS],"NO EXISTE",0)</f>
        <v>lchan@dominio.com</v>
      </c>
      <c r="O12" s="34">
        <f>_xlfn.XLOOKUP($N$9,Tabla1[ID],Tabla1[SALARIO],"NO EXISTE",0)</f>
        <v>54237</v>
      </c>
      <c r="P12" s="1" t="str">
        <f>_xlfn.XLOOKUP($N$9,Tabla1[ID],Tabla1[GÉNERO2],"NO EXISTE",0)</f>
        <v>F</v>
      </c>
      <c r="Q12" s="1" t="str">
        <f>_xlfn.XLOOKUP($N$9,Tabla1[ID],Tabla1[ESTADO CIVIL],"NO EXISTE",0)</f>
        <v>Single</v>
      </c>
    </row>
    <row r="13" spans="1:17" x14ac:dyDescent="0.25">
      <c r="A13">
        <v>8</v>
      </c>
      <c r="B13" t="s">
        <v>68</v>
      </c>
      <c r="C13" t="str">
        <f t="shared" si="0"/>
        <v>sathwal@dominio.com</v>
      </c>
      <c r="D13" s="32">
        <v>59365</v>
      </c>
      <c r="E13" t="s">
        <v>52</v>
      </c>
      <c r="F13" t="s">
        <v>53</v>
      </c>
      <c r="G13">
        <v>2199</v>
      </c>
      <c r="H13" s="31">
        <v>30365</v>
      </c>
      <c r="I13" t="s">
        <v>131</v>
      </c>
      <c r="J13" t="s">
        <v>69</v>
      </c>
      <c r="K13" t="s">
        <v>55</v>
      </c>
    </row>
    <row r="14" spans="1:17" x14ac:dyDescent="0.25">
      <c r="A14">
        <v>9</v>
      </c>
      <c r="B14" t="s">
        <v>70</v>
      </c>
      <c r="C14" t="str">
        <f t="shared" si="0"/>
        <v>lbachiochi@dominio.com</v>
      </c>
      <c r="D14" s="32">
        <v>47837</v>
      </c>
      <c r="E14" t="s">
        <v>52</v>
      </c>
      <c r="F14" t="s">
        <v>53</v>
      </c>
      <c r="G14">
        <v>1902</v>
      </c>
      <c r="H14" s="31">
        <v>25610</v>
      </c>
      <c r="I14" t="s">
        <v>61</v>
      </c>
      <c r="J14" t="s">
        <v>54</v>
      </c>
      <c r="K14" t="s">
        <v>55</v>
      </c>
      <c r="M14" t="s">
        <v>129</v>
      </c>
    </row>
    <row r="15" spans="1:17" x14ac:dyDescent="0.25">
      <c r="A15">
        <v>10</v>
      </c>
      <c r="B15" t="s">
        <v>71</v>
      </c>
      <c r="C15" t="str">
        <f t="shared" si="0"/>
        <v>abacong@dominio.com</v>
      </c>
      <c r="D15" s="32">
        <v>50178</v>
      </c>
      <c r="E15" t="s">
        <v>72</v>
      </c>
      <c r="F15" t="s">
        <v>53</v>
      </c>
      <c r="G15">
        <v>1886</v>
      </c>
      <c r="H15" s="31">
        <v>32149</v>
      </c>
      <c r="I15" t="s">
        <v>131</v>
      </c>
      <c r="J15" t="s">
        <v>64</v>
      </c>
      <c r="K15" t="s">
        <v>55</v>
      </c>
      <c r="M15" s="33" t="s">
        <v>125</v>
      </c>
      <c r="N15" s="1">
        <v>44</v>
      </c>
    </row>
    <row r="16" spans="1:17" x14ac:dyDescent="0.25">
      <c r="A16">
        <v>11</v>
      </c>
      <c r="B16" t="s">
        <v>73</v>
      </c>
      <c r="C16" t="str">
        <f t="shared" si="0"/>
        <v>rbaczenski@dominio.com</v>
      </c>
      <c r="D16" s="32">
        <v>54670</v>
      </c>
      <c r="E16" t="s">
        <v>52</v>
      </c>
      <c r="F16" t="s">
        <v>53</v>
      </c>
      <c r="G16">
        <v>1902</v>
      </c>
      <c r="H16" s="31">
        <v>27041</v>
      </c>
      <c r="I16" t="s">
        <v>61</v>
      </c>
      <c r="J16" t="s">
        <v>58</v>
      </c>
      <c r="K16" t="s">
        <v>55</v>
      </c>
    </row>
    <row r="17" spans="1:17" x14ac:dyDescent="0.25">
      <c r="A17">
        <v>12</v>
      </c>
      <c r="B17" t="s">
        <v>74</v>
      </c>
      <c r="C17" t="str">
        <f t="shared" si="0"/>
        <v>tbarbara@dominio.com</v>
      </c>
      <c r="D17" s="32">
        <v>47211</v>
      </c>
      <c r="E17" t="s">
        <v>52</v>
      </c>
      <c r="F17" t="s">
        <v>53</v>
      </c>
      <c r="G17">
        <v>2062</v>
      </c>
      <c r="H17" s="31">
        <v>27081</v>
      </c>
      <c r="I17" t="s">
        <v>131</v>
      </c>
      <c r="J17" t="s">
        <v>58</v>
      </c>
      <c r="K17" t="s">
        <v>55</v>
      </c>
      <c r="M17" s="33" t="s">
        <v>41</v>
      </c>
      <c r="N17" s="33" t="s">
        <v>42</v>
      </c>
      <c r="O17" s="33" t="s">
        <v>43</v>
      </c>
      <c r="P17" s="33" t="s">
        <v>48</v>
      </c>
      <c r="Q17" s="33" t="s">
        <v>49</v>
      </c>
    </row>
    <row r="18" spans="1:17" x14ac:dyDescent="0.25">
      <c r="A18">
        <v>13</v>
      </c>
      <c r="B18" t="s">
        <v>75</v>
      </c>
      <c r="C18" t="str">
        <f t="shared" si="0"/>
        <v>hbarbossa@dominio.com</v>
      </c>
      <c r="D18" s="32">
        <v>92328</v>
      </c>
      <c r="E18" t="s">
        <v>76</v>
      </c>
      <c r="F18" t="s">
        <v>77</v>
      </c>
      <c r="G18">
        <v>78230</v>
      </c>
      <c r="H18" s="31">
        <v>32328</v>
      </c>
      <c r="I18" t="s">
        <v>131</v>
      </c>
      <c r="J18" t="s">
        <v>64</v>
      </c>
      <c r="K18" t="s">
        <v>55</v>
      </c>
      <c r="M18" s="1" t="str">
        <f>IFERROR(VLOOKUP($N$15,Tabla1[],2,FALSE),"NO EXISTE")</f>
        <v>Chan,Lin</v>
      </c>
      <c r="N18" s="1" t="str">
        <f>IFERROR(VLOOKUP($N$15,Tabla1[],3,FALSE),"NO EXISTE")</f>
        <v>lchan@dominio.com</v>
      </c>
      <c r="O18" s="34">
        <f>IFERROR(VLOOKUP($N$15,Tabla1[],4,FALSE),"NO EXISTE")</f>
        <v>54237</v>
      </c>
      <c r="P18" s="36" t="str">
        <f>IFERROR(VLOOKUP(N15,Tabla1[],9,FALSE),"NO EXISTE")</f>
        <v>F</v>
      </c>
      <c r="Q18" s="34" t="str">
        <f>IFERROR(VLOOKUP($N$15,Tabla1[],10,FALSE),"NO EXISTE")</f>
        <v>Single</v>
      </c>
    </row>
    <row r="19" spans="1:17" x14ac:dyDescent="0.25">
      <c r="A19">
        <v>14</v>
      </c>
      <c r="B19" t="s">
        <v>78</v>
      </c>
      <c r="C19" t="str">
        <f t="shared" si="0"/>
        <v>fbarone@dominio.com</v>
      </c>
      <c r="D19" s="32">
        <v>58709</v>
      </c>
      <c r="E19" t="s">
        <v>52</v>
      </c>
      <c r="F19" t="s">
        <v>53</v>
      </c>
      <c r="G19">
        <v>1810</v>
      </c>
      <c r="H19" s="31">
        <v>30517</v>
      </c>
      <c r="I19" t="s">
        <v>131</v>
      </c>
      <c r="J19" t="s">
        <v>54</v>
      </c>
      <c r="K19" t="s">
        <v>55</v>
      </c>
    </row>
    <row r="20" spans="1:17" x14ac:dyDescent="0.25">
      <c r="A20">
        <v>15</v>
      </c>
      <c r="B20" t="s">
        <v>79</v>
      </c>
      <c r="C20" t="str">
        <f t="shared" si="0"/>
        <v>nbarton@dominio.com</v>
      </c>
      <c r="D20" s="32">
        <v>52505</v>
      </c>
      <c r="E20" t="s">
        <v>52</v>
      </c>
      <c r="F20" t="s">
        <v>53</v>
      </c>
      <c r="G20">
        <v>2747</v>
      </c>
      <c r="H20" s="31">
        <v>28321</v>
      </c>
      <c r="I20" t="s">
        <v>131</v>
      </c>
      <c r="J20" t="s">
        <v>64</v>
      </c>
      <c r="K20" t="s">
        <v>55</v>
      </c>
    </row>
    <row r="21" spans="1:17" x14ac:dyDescent="0.25">
      <c r="A21">
        <v>16</v>
      </c>
      <c r="B21" t="s">
        <v>80</v>
      </c>
      <c r="C21" t="str">
        <f t="shared" si="0"/>
        <v>nbates@dominio.com</v>
      </c>
      <c r="D21" s="32">
        <v>57834</v>
      </c>
      <c r="E21" t="s">
        <v>52</v>
      </c>
      <c r="F21" t="s">
        <v>53</v>
      </c>
      <c r="G21">
        <v>2050</v>
      </c>
      <c r="H21" s="31">
        <v>29877</v>
      </c>
      <c r="I21" t="s">
        <v>131</v>
      </c>
      <c r="J21" t="s">
        <v>54</v>
      </c>
      <c r="K21" t="s">
        <v>55</v>
      </c>
      <c r="M21" t="s">
        <v>130</v>
      </c>
    </row>
    <row r="22" spans="1:17" x14ac:dyDescent="0.25">
      <c r="A22">
        <v>17</v>
      </c>
      <c r="B22" t="s">
        <v>81</v>
      </c>
      <c r="C22" t="str">
        <f t="shared" si="0"/>
        <v>kbeak@dominio.com</v>
      </c>
      <c r="D22" s="32">
        <v>70131</v>
      </c>
      <c r="E22" t="s">
        <v>60</v>
      </c>
      <c r="F22" t="s">
        <v>53</v>
      </c>
      <c r="G22">
        <v>2145</v>
      </c>
      <c r="H22" s="31">
        <v>24214</v>
      </c>
      <c r="I22" t="s">
        <v>61</v>
      </c>
      <c r="J22" t="s">
        <v>58</v>
      </c>
      <c r="K22" t="s">
        <v>55</v>
      </c>
      <c r="N22" s="33" t="s">
        <v>44</v>
      </c>
    </row>
    <row r="23" spans="1:17" x14ac:dyDescent="0.25">
      <c r="A23">
        <v>18</v>
      </c>
      <c r="B23" t="s">
        <v>82</v>
      </c>
      <c r="C23" t="str">
        <f t="shared" si="0"/>
        <v>cbeatrice@dominio.com</v>
      </c>
      <c r="D23" s="32">
        <v>59026</v>
      </c>
      <c r="E23" t="s">
        <v>52</v>
      </c>
      <c r="F23" t="s">
        <v>53</v>
      </c>
      <c r="G23">
        <v>1915</v>
      </c>
      <c r="H23" s="31">
        <v>25868</v>
      </c>
      <c r="I23" t="s">
        <v>61</v>
      </c>
      <c r="J23" t="s">
        <v>54</v>
      </c>
      <c r="K23" t="s">
        <v>83</v>
      </c>
      <c r="N23" t="str" cm="1">
        <f t="array" ref="N23:N36">_xlfn._xlws.SORT(_xlfn.UNIQUE(Tabla1[POSICIÓN]))</f>
        <v>Accountant I</v>
      </c>
    </row>
    <row r="24" spans="1:17" x14ac:dyDescent="0.25">
      <c r="A24">
        <v>19</v>
      </c>
      <c r="B24" t="s">
        <v>84</v>
      </c>
      <c r="C24" t="str">
        <f t="shared" si="0"/>
        <v>rbecker@dominio.com</v>
      </c>
      <c r="D24" s="32">
        <v>110000</v>
      </c>
      <c r="E24" t="s">
        <v>85</v>
      </c>
      <c r="F24" t="s">
        <v>53</v>
      </c>
      <c r="G24">
        <v>2026</v>
      </c>
      <c r="H24" s="31">
        <v>31506</v>
      </c>
      <c r="I24" t="s">
        <v>61</v>
      </c>
      <c r="J24" t="s">
        <v>54</v>
      </c>
      <c r="K24" t="s">
        <v>55</v>
      </c>
      <c r="N24" t="str">
        <v>Area Sales Manager</v>
      </c>
    </row>
    <row r="25" spans="1:17" x14ac:dyDescent="0.25">
      <c r="A25">
        <v>20</v>
      </c>
      <c r="B25" t="s">
        <v>86</v>
      </c>
      <c r="C25" t="str">
        <f t="shared" si="0"/>
        <v>sbecker@dominio.com</v>
      </c>
      <c r="D25" s="32">
        <v>53250</v>
      </c>
      <c r="E25" t="s">
        <v>52</v>
      </c>
      <c r="F25" t="s">
        <v>53</v>
      </c>
      <c r="G25">
        <v>2452</v>
      </c>
      <c r="H25" s="31">
        <v>28951</v>
      </c>
      <c r="I25" t="s">
        <v>131</v>
      </c>
      <c r="J25" t="s">
        <v>54</v>
      </c>
      <c r="K25" t="s">
        <v>55</v>
      </c>
      <c r="N25" t="str">
        <v>BI Director</v>
      </c>
    </row>
    <row r="26" spans="1:17" x14ac:dyDescent="0.25">
      <c r="A26">
        <v>21</v>
      </c>
      <c r="B26" t="s">
        <v>87</v>
      </c>
      <c r="C26" t="str">
        <f t="shared" si="0"/>
        <v>sbernstein@dominio.com</v>
      </c>
      <c r="D26" s="32">
        <v>51044</v>
      </c>
      <c r="E26" t="s">
        <v>52</v>
      </c>
      <c r="F26" t="s">
        <v>53</v>
      </c>
      <c r="G26">
        <v>2072</v>
      </c>
      <c r="H26" s="31">
        <v>25924</v>
      </c>
      <c r="I26" t="s">
        <v>131</v>
      </c>
      <c r="J26" t="s">
        <v>54</v>
      </c>
      <c r="K26" t="s">
        <v>55</v>
      </c>
      <c r="N26" t="str">
        <v>Data Analyst</v>
      </c>
    </row>
    <row r="27" spans="1:17" x14ac:dyDescent="0.25">
      <c r="A27">
        <v>22</v>
      </c>
      <c r="B27" t="s">
        <v>88</v>
      </c>
      <c r="C27" t="str">
        <f t="shared" si="0"/>
        <v>lbiden@dominio.com</v>
      </c>
      <c r="D27" s="32">
        <v>64919</v>
      </c>
      <c r="E27" t="s">
        <v>52</v>
      </c>
      <c r="F27" t="s">
        <v>53</v>
      </c>
      <c r="G27">
        <v>2027</v>
      </c>
      <c r="H27" s="31">
        <v>21546</v>
      </c>
      <c r="I27" t="s">
        <v>61</v>
      </c>
      <c r="J27" t="s">
        <v>64</v>
      </c>
      <c r="K27" t="s">
        <v>55</v>
      </c>
      <c r="N27" t="str">
        <v>Database Administrator</v>
      </c>
    </row>
    <row r="28" spans="1:17" x14ac:dyDescent="0.25">
      <c r="A28">
        <v>23</v>
      </c>
      <c r="B28" t="s">
        <v>89</v>
      </c>
      <c r="C28" t="str">
        <f t="shared" si="0"/>
        <v>hbillis@dominio.com</v>
      </c>
      <c r="D28" s="32">
        <v>62910</v>
      </c>
      <c r="E28" t="s">
        <v>52</v>
      </c>
      <c r="F28" t="s">
        <v>53</v>
      </c>
      <c r="G28">
        <v>2031</v>
      </c>
      <c r="H28" s="31">
        <v>32752</v>
      </c>
      <c r="I28" t="s">
        <v>61</v>
      </c>
      <c r="J28" t="s">
        <v>58</v>
      </c>
      <c r="K28" t="s">
        <v>55</v>
      </c>
      <c r="N28" t="str">
        <v>Enterprise Architect</v>
      </c>
    </row>
    <row r="29" spans="1:17" x14ac:dyDescent="0.25">
      <c r="A29">
        <v>24</v>
      </c>
      <c r="B29" t="s">
        <v>90</v>
      </c>
      <c r="C29" t="str">
        <f t="shared" si="0"/>
        <v>dblount@dominio.com</v>
      </c>
      <c r="D29" s="32">
        <v>66441</v>
      </c>
      <c r="E29" t="s">
        <v>60</v>
      </c>
      <c r="F29" t="s">
        <v>53</v>
      </c>
      <c r="G29">
        <v>2171</v>
      </c>
      <c r="H29" s="31">
        <v>33137</v>
      </c>
      <c r="I29" t="s">
        <v>61</v>
      </c>
      <c r="J29" t="s">
        <v>54</v>
      </c>
      <c r="K29" t="s">
        <v>55</v>
      </c>
      <c r="N29" t="str">
        <v>IT Support</v>
      </c>
    </row>
    <row r="30" spans="1:17" x14ac:dyDescent="0.25">
      <c r="A30">
        <v>25</v>
      </c>
      <c r="B30" t="s">
        <v>91</v>
      </c>
      <c r="C30" t="str">
        <f t="shared" si="0"/>
        <v>bbondwell@dominio.com</v>
      </c>
      <c r="D30" s="32">
        <v>57815</v>
      </c>
      <c r="E30" t="s">
        <v>60</v>
      </c>
      <c r="F30" t="s">
        <v>53</v>
      </c>
      <c r="G30">
        <v>2210</v>
      </c>
      <c r="H30" s="31">
        <v>24488</v>
      </c>
      <c r="I30" t="s">
        <v>61</v>
      </c>
      <c r="J30" t="s">
        <v>54</v>
      </c>
      <c r="K30" t="s">
        <v>55</v>
      </c>
      <c r="N30" t="str">
        <v>Production Manager</v>
      </c>
    </row>
    <row r="31" spans="1:17" x14ac:dyDescent="0.25">
      <c r="A31">
        <v>26</v>
      </c>
      <c r="B31" t="s">
        <v>92</v>
      </c>
      <c r="C31" t="str">
        <f t="shared" si="0"/>
        <v>fbooth@dominio.com</v>
      </c>
      <c r="D31" s="32">
        <v>103613</v>
      </c>
      <c r="E31" t="s">
        <v>93</v>
      </c>
      <c r="F31" t="s">
        <v>94</v>
      </c>
      <c r="G31">
        <v>6033</v>
      </c>
      <c r="H31" s="31">
        <v>23588</v>
      </c>
      <c r="I31" t="s">
        <v>131</v>
      </c>
      <c r="J31" t="s">
        <v>54</v>
      </c>
      <c r="K31" t="s">
        <v>55</v>
      </c>
      <c r="N31" t="str">
        <v>Production Technician I</v>
      </c>
    </row>
    <row r="32" spans="1:17" x14ac:dyDescent="0.25">
      <c r="A32">
        <v>27</v>
      </c>
      <c r="B32" t="s">
        <v>95</v>
      </c>
      <c r="C32" t="str">
        <f t="shared" si="0"/>
        <v>bboutwell@dominio.com</v>
      </c>
      <c r="D32" s="32">
        <v>106367</v>
      </c>
      <c r="E32" t="s">
        <v>96</v>
      </c>
      <c r="F32" t="s">
        <v>53</v>
      </c>
      <c r="G32">
        <v>2468</v>
      </c>
      <c r="H32" s="31">
        <v>31871</v>
      </c>
      <c r="I32" t="s">
        <v>61</v>
      </c>
      <c r="J32" t="s">
        <v>58</v>
      </c>
      <c r="K32" t="s">
        <v>55</v>
      </c>
      <c r="N32" t="str">
        <v>Production Technician II</v>
      </c>
    </row>
    <row r="33" spans="1:23" x14ac:dyDescent="0.25">
      <c r="A33">
        <v>28</v>
      </c>
      <c r="B33" t="s">
        <v>97</v>
      </c>
      <c r="C33" t="str">
        <f t="shared" si="0"/>
        <v>cbozzi@dominio.com</v>
      </c>
      <c r="D33" s="32">
        <v>74312</v>
      </c>
      <c r="E33" t="s">
        <v>98</v>
      </c>
      <c r="F33" t="s">
        <v>53</v>
      </c>
      <c r="G33">
        <v>1901</v>
      </c>
      <c r="H33" s="31">
        <v>25637</v>
      </c>
      <c r="I33" t="s">
        <v>131</v>
      </c>
      <c r="J33" t="s">
        <v>54</v>
      </c>
      <c r="K33" t="s">
        <v>55</v>
      </c>
      <c r="N33" t="str">
        <v>Software Engineer</v>
      </c>
    </row>
    <row r="34" spans="1:23" x14ac:dyDescent="0.25">
      <c r="A34">
        <v>29</v>
      </c>
      <c r="B34" t="s">
        <v>99</v>
      </c>
      <c r="C34" t="str">
        <f t="shared" si="0"/>
        <v>dbrill@dominio.com</v>
      </c>
      <c r="D34" s="32">
        <v>53492</v>
      </c>
      <c r="E34" t="s">
        <v>52</v>
      </c>
      <c r="F34" t="s">
        <v>53</v>
      </c>
      <c r="G34">
        <v>1701</v>
      </c>
      <c r="H34" s="31">
        <v>33109</v>
      </c>
      <c r="I34" t="s">
        <v>61</v>
      </c>
      <c r="J34" t="s">
        <v>58</v>
      </c>
      <c r="K34" t="s">
        <v>55</v>
      </c>
      <c r="N34" t="str">
        <v>Software Engineering Manager</v>
      </c>
    </row>
    <row r="35" spans="1:23" x14ac:dyDescent="0.25">
      <c r="A35">
        <v>30</v>
      </c>
      <c r="B35" t="s">
        <v>100</v>
      </c>
      <c r="C35" t="str">
        <f t="shared" si="0"/>
        <v>mbrown@dominio.com</v>
      </c>
      <c r="D35" s="32">
        <v>63000</v>
      </c>
      <c r="E35" t="s">
        <v>101</v>
      </c>
      <c r="F35" t="s">
        <v>53</v>
      </c>
      <c r="G35">
        <v>1450</v>
      </c>
      <c r="H35" s="31">
        <v>32105</v>
      </c>
      <c r="I35" t="s">
        <v>61</v>
      </c>
      <c r="J35" t="s">
        <v>58</v>
      </c>
      <c r="K35" t="s">
        <v>55</v>
      </c>
      <c r="N35" t="str">
        <v>Sr. Accountant</v>
      </c>
    </row>
    <row r="36" spans="1:23" x14ac:dyDescent="0.25">
      <c r="A36">
        <v>31</v>
      </c>
      <c r="B36" t="s">
        <v>102</v>
      </c>
      <c r="C36" t="str">
        <f t="shared" si="0"/>
        <v>jbuccheri@dominio.com</v>
      </c>
      <c r="D36" s="32">
        <v>65288</v>
      </c>
      <c r="E36" t="s">
        <v>60</v>
      </c>
      <c r="F36" t="s">
        <v>53</v>
      </c>
      <c r="G36">
        <v>1013</v>
      </c>
      <c r="H36" s="31">
        <v>30525</v>
      </c>
      <c r="I36" t="s">
        <v>131</v>
      </c>
      <c r="J36" t="s">
        <v>54</v>
      </c>
      <c r="K36" t="s">
        <v>55</v>
      </c>
      <c r="N36" t="str">
        <v>Sr. DBA</v>
      </c>
    </row>
    <row r="37" spans="1:23" x14ac:dyDescent="0.25">
      <c r="A37">
        <v>32</v>
      </c>
      <c r="B37" t="s">
        <v>103</v>
      </c>
      <c r="C37" t="str">
        <f t="shared" si="0"/>
        <v>jbugali@dominio.com</v>
      </c>
      <c r="D37" s="32">
        <v>64375</v>
      </c>
      <c r="E37" t="s">
        <v>52</v>
      </c>
      <c r="F37" t="s">
        <v>53</v>
      </c>
      <c r="G37">
        <v>2043</v>
      </c>
      <c r="H37" s="31">
        <v>25506</v>
      </c>
      <c r="I37" t="s">
        <v>61</v>
      </c>
      <c r="J37" t="s">
        <v>104</v>
      </c>
      <c r="K37" t="s">
        <v>55</v>
      </c>
    </row>
    <row r="38" spans="1:23" x14ac:dyDescent="0.25">
      <c r="A38">
        <v>33</v>
      </c>
      <c r="B38" t="s">
        <v>105</v>
      </c>
      <c r="C38" t="str">
        <f t="shared" si="0"/>
        <v>jbunbury@dominio.com</v>
      </c>
      <c r="D38" s="32">
        <v>74326</v>
      </c>
      <c r="E38" t="s">
        <v>106</v>
      </c>
      <c r="F38" t="s">
        <v>107</v>
      </c>
      <c r="G38">
        <v>21851</v>
      </c>
      <c r="H38" s="31">
        <v>23529</v>
      </c>
      <c r="I38" t="s">
        <v>61</v>
      </c>
      <c r="J38" t="s">
        <v>58</v>
      </c>
      <c r="K38" t="s">
        <v>83</v>
      </c>
    </row>
    <row r="39" spans="1:23" x14ac:dyDescent="0.25">
      <c r="A39">
        <v>34</v>
      </c>
      <c r="B39" t="s">
        <v>108</v>
      </c>
      <c r="C39" t="str">
        <f t="shared" si="0"/>
        <v>jburke@dominio.com</v>
      </c>
      <c r="D39" s="32">
        <v>63763</v>
      </c>
      <c r="E39" t="s">
        <v>60</v>
      </c>
      <c r="F39" t="s">
        <v>53</v>
      </c>
      <c r="G39">
        <v>2148</v>
      </c>
      <c r="H39" s="31">
        <v>29282</v>
      </c>
      <c r="I39" t="s">
        <v>61</v>
      </c>
      <c r="J39" t="s">
        <v>54</v>
      </c>
      <c r="K39" t="s">
        <v>55</v>
      </c>
      <c r="M39" t="s">
        <v>128</v>
      </c>
    </row>
    <row r="40" spans="1:23" x14ac:dyDescent="0.25">
      <c r="A40">
        <v>35</v>
      </c>
      <c r="B40" t="s">
        <v>109</v>
      </c>
      <c r="C40" t="str">
        <f t="shared" si="0"/>
        <v>bburkett@dominio.com</v>
      </c>
      <c r="D40" s="32">
        <v>62162</v>
      </c>
      <c r="E40" t="s">
        <v>60</v>
      </c>
      <c r="F40" t="s">
        <v>53</v>
      </c>
      <c r="G40">
        <v>1890</v>
      </c>
      <c r="H40" s="31">
        <v>28356</v>
      </c>
      <c r="I40" t="s">
        <v>131</v>
      </c>
      <c r="J40" t="s">
        <v>58</v>
      </c>
      <c r="K40" t="s">
        <v>55</v>
      </c>
      <c r="M40" s="33" t="s">
        <v>48</v>
      </c>
      <c r="N40" s="34" t="s">
        <v>61</v>
      </c>
    </row>
    <row r="41" spans="1:23" x14ac:dyDescent="0.25">
      <c r="A41">
        <v>36</v>
      </c>
      <c r="B41" t="s">
        <v>110</v>
      </c>
      <c r="C41" t="str">
        <f t="shared" si="0"/>
        <v>mcady@dominio.com</v>
      </c>
      <c r="D41" s="32">
        <v>77692</v>
      </c>
      <c r="E41" t="s">
        <v>111</v>
      </c>
      <c r="F41" t="s">
        <v>53</v>
      </c>
      <c r="G41">
        <v>2184</v>
      </c>
      <c r="H41" s="31">
        <v>24433</v>
      </c>
      <c r="I41" t="s">
        <v>131</v>
      </c>
      <c r="J41" t="s">
        <v>54</v>
      </c>
      <c r="K41" t="s">
        <v>55</v>
      </c>
    </row>
    <row r="42" spans="1:23" x14ac:dyDescent="0.25">
      <c r="A42">
        <v>37</v>
      </c>
      <c r="B42" t="s">
        <v>112</v>
      </c>
      <c r="C42" t="str">
        <f t="shared" si="0"/>
        <v>ccandie@dominio.com</v>
      </c>
      <c r="D42" s="32">
        <v>72640</v>
      </c>
      <c r="E42" t="s">
        <v>98</v>
      </c>
      <c r="F42" t="s">
        <v>53</v>
      </c>
      <c r="G42">
        <v>2169</v>
      </c>
      <c r="H42" s="31">
        <v>30537</v>
      </c>
      <c r="I42" t="s">
        <v>131</v>
      </c>
      <c r="J42" t="s">
        <v>54</v>
      </c>
      <c r="K42" t="s">
        <v>55</v>
      </c>
    </row>
    <row r="43" spans="1:23" x14ac:dyDescent="0.25">
      <c r="A43">
        <v>38</v>
      </c>
      <c r="B43" t="s">
        <v>113</v>
      </c>
      <c r="C43" t="str">
        <f t="shared" si="0"/>
        <v>jcarabbio@dominio.com</v>
      </c>
      <c r="D43" s="32">
        <v>93396</v>
      </c>
      <c r="E43" t="s">
        <v>67</v>
      </c>
      <c r="F43" t="s">
        <v>53</v>
      </c>
      <c r="G43">
        <v>2132</v>
      </c>
      <c r="H43" s="31">
        <v>31872</v>
      </c>
      <c r="I43" t="s">
        <v>61</v>
      </c>
      <c r="J43" t="s">
        <v>54</v>
      </c>
      <c r="K43" t="s">
        <v>55</v>
      </c>
      <c r="M43" s="33" t="s">
        <v>125</v>
      </c>
      <c r="N43" s="33" t="s">
        <v>41</v>
      </c>
      <c r="O43" s="33" t="s">
        <v>42</v>
      </c>
      <c r="P43" s="33" t="s">
        <v>43</v>
      </c>
      <c r="Q43" s="33" t="s">
        <v>44</v>
      </c>
      <c r="R43" s="33" t="s">
        <v>45</v>
      </c>
      <c r="S43" s="33" t="s">
        <v>46</v>
      </c>
      <c r="T43" s="33" t="s">
        <v>47</v>
      </c>
      <c r="U43" s="33" t="s">
        <v>48</v>
      </c>
      <c r="V43" s="33" t="s">
        <v>49</v>
      </c>
      <c r="W43" s="33" t="s">
        <v>50</v>
      </c>
    </row>
    <row r="44" spans="1:23" x14ac:dyDescent="0.25">
      <c r="A44">
        <v>39</v>
      </c>
      <c r="B44" t="s">
        <v>114</v>
      </c>
      <c r="C44" t="str">
        <f t="shared" si="0"/>
        <v>mcarey@dominio.com</v>
      </c>
      <c r="D44" s="32">
        <v>52846</v>
      </c>
      <c r="E44" t="s">
        <v>52</v>
      </c>
      <c r="F44" t="s">
        <v>53</v>
      </c>
      <c r="G44">
        <v>1701</v>
      </c>
      <c r="H44" s="31">
        <v>30349</v>
      </c>
      <c r="I44" t="s">
        <v>131</v>
      </c>
      <c r="J44" t="s">
        <v>54</v>
      </c>
      <c r="K44" t="s">
        <v>55</v>
      </c>
      <c r="M44" cm="1">
        <f t="array" ref="M44:W68">_xlfn._xlws.FILTER(Tabla1[],Tabla1[GÉNERO2]=N40)</f>
        <v>3</v>
      </c>
      <c r="N44" t="str">
        <v>Akinkuolie,Sarah</v>
      </c>
      <c r="O44" t="str">
        <v>sakinkuolie@dominio.com</v>
      </c>
      <c r="P44" s="35">
        <v>64955</v>
      </c>
      <c r="Q44" t="str">
        <v>Production Technician II</v>
      </c>
      <c r="R44" t="str">
        <v>MA</v>
      </c>
      <c r="S44">
        <v>1810</v>
      </c>
      <c r="T44">
        <v>32405</v>
      </c>
      <c r="U44" t="str">
        <v>F</v>
      </c>
      <c r="V44" t="str">
        <v>Married</v>
      </c>
      <c r="W44" t="str">
        <v>US Citizen</v>
      </c>
    </row>
    <row r="45" spans="1:23" x14ac:dyDescent="0.25">
      <c r="A45">
        <v>40</v>
      </c>
      <c r="B45" t="s">
        <v>115</v>
      </c>
      <c r="C45" t="str">
        <f t="shared" si="0"/>
        <v>ccarr@dominio.com</v>
      </c>
      <c r="D45" s="32">
        <v>100031</v>
      </c>
      <c r="E45" t="s">
        <v>57</v>
      </c>
      <c r="F45" t="s">
        <v>53</v>
      </c>
      <c r="G45">
        <v>1886</v>
      </c>
      <c r="H45" s="31">
        <v>31569</v>
      </c>
      <c r="I45" t="s">
        <v>61</v>
      </c>
      <c r="J45" t="s">
        <v>54</v>
      </c>
      <c r="K45" t="s">
        <v>55</v>
      </c>
      <c r="M45">
        <v>4</v>
      </c>
      <c r="N45" t="str">
        <v>Alagbe,Trina</v>
      </c>
      <c r="O45" t="str">
        <v>talagbe@dominio.com</v>
      </c>
      <c r="P45" s="35">
        <v>64991</v>
      </c>
      <c r="Q45" t="str">
        <v>Production Technician I</v>
      </c>
      <c r="R45" t="str">
        <v>MA</v>
      </c>
      <c r="S45">
        <v>1886</v>
      </c>
      <c r="T45">
        <v>32413</v>
      </c>
      <c r="U45" t="str">
        <v>F</v>
      </c>
      <c r="V45" t="str">
        <v>Married</v>
      </c>
      <c r="W45" t="str">
        <v>US Citizen</v>
      </c>
    </row>
    <row r="46" spans="1:23" x14ac:dyDescent="0.25">
      <c r="A46">
        <v>41</v>
      </c>
      <c r="B46" t="s">
        <v>116</v>
      </c>
      <c r="C46" t="str">
        <f t="shared" si="0"/>
        <v>mcarter@dominio.com</v>
      </c>
      <c r="D46" s="32">
        <v>71860</v>
      </c>
      <c r="E46" t="s">
        <v>106</v>
      </c>
      <c r="F46" t="s">
        <v>117</v>
      </c>
      <c r="G46">
        <v>5664</v>
      </c>
      <c r="H46" s="31">
        <v>23146</v>
      </c>
      <c r="I46" t="s">
        <v>61</v>
      </c>
      <c r="J46" t="s">
        <v>54</v>
      </c>
      <c r="K46" t="s">
        <v>55</v>
      </c>
      <c r="M46">
        <v>5</v>
      </c>
      <c r="N46" t="str">
        <v xml:space="preserve">Anderson,Carol </v>
      </c>
      <c r="O46" t="str">
        <v>canderson@dominio.com</v>
      </c>
      <c r="P46" s="35">
        <v>50825</v>
      </c>
      <c r="Q46" t="str">
        <v>Production Technician I</v>
      </c>
      <c r="R46" t="str">
        <v>MA</v>
      </c>
      <c r="S46">
        <v>2169</v>
      </c>
      <c r="T46">
        <v>32759</v>
      </c>
      <c r="U46" t="str">
        <v>F</v>
      </c>
      <c r="V46" t="str">
        <v>Divorced</v>
      </c>
      <c r="W46" t="str">
        <v>US Citizen</v>
      </c>
    </row>
    <row r="47" spans="1:23" x14ac:dyDescent="0.25">
      <c r="A47">
        <v>42</v>
      </c>
      <c r="B47" t="s">
        <v>118</v>
      </c>
      <c r="C47" t="str">
        <f t="shared" si="0"/>
        <v>bchace@dominio.com</v>
      </c>
      <c r="D47" s="32">
        <v>61656</v>
      </c>
      <c r="E47" t="s">
        <v>52</v>
      </c>
      <c r="F47" t="s">
        <v>53</v>
      </c>
      <c r="G47">
        <v>2763</v>
      </c>
      <c r="H47" s="31">
        <v>18630</v>
      </c>
      <c r="I47" t="s">
        <v>61</v>
      </c>
      <c r="J47" t="s">
        <v>54</v>
      </c>
      <c r="K47" t="s">
        <v>55</v>
      </c>
      <c r="M47">
        <v>6</v>
      </c>
      <c r="N47" t="str">
        <v xml:space="preserve">Anderson,Linda </v>
      </c>
      <c r="O47" t="str">
        <v>landerson@dominio.com</v>
      </c>
      <c r="P47" s="35">
        <v>57568</v>
      </c>
      <c r="Q47" t="str">
        <v>Production Technician I</v>
      </c>
      <c r="R47" t="str">
        <v>MA</v>
      </c>
      <c r="S47">
        <v>1844</v>
      </c>
      <c r="T47">
        <v>28267</v>
      </c>
      <c r="U47" t="str">
        <v>F</v>
      </c>
      <c r="V47" t="str">
        <v>Single</v>
      </c>
      <c r="W47" t="str">
        <v>US Citizen</v>
      </c>
    </row>
    <row r="48" spans="1:23" x14ac:dyDescent="0.25">
      <c r="A48">
        <v>43</v>
      </c>
      <c r="B48" t="s">
        <v>119</v>
      </c>
      <c r="C48" t="str">
        <f t="shared" si="0"/>
        <v>bchampaigne@dominio.com</v>
      </c>
      <c r="D48" s="32">
        <v>110929</v>
      </c>
      <c r="E48" t="s">
        <v>120</v>
      </c>
      <c r="F48" t="s">
        <v>53</v>
      </c>
      <c r="G48">
        <v>2045</v>
      </c>
      <c r="H48" s="31">
        <v>26338</v>
      </c>
      <c r="I48" t="s">
        <v>131</v>
      </c>
      <c r="J48" t="s">
        <v>58</v>
      </c>
      <c r="K48" t="s">
        <v>55</v>
      </c>
      <c r="M48">
        <v>7</v>
      </c>
      <c r="N48" t="str">
        <v>Andreola,Colby</v>
      </c>
      <c r="O48" t="str">
        <v>candreola@dominio.com</v>
      </c>
      <c r="P48" s="35">
        <v>95660</v>
      </c>
      <c r="Q48" t="str">
        <v>Software Engineer</v>
      </c>
      <c r="R48" t="str">
        <v>MA</v>
      </c>
      <c r="S48">
        <v>2110</v>
      </c>
      <c r="T48">
        <v>28999</v>
      </c>
      <c r="U48" t="str">
        <v>F</v>
      </c>
      <c r="V48" t="str">
        <v>Single</v>
      </c>
      <c r="W48" t="str">
        <v>US Citizen</v>
      </c>
    </row>
    <row r="49" spans="1:23" x14ac:dyDescent="0.25">
      <c r="A49">
        <v>44</v>
      </c>
      <c r="B49" t="s">
        <v>121</v>
      </c>
      <c r="C49" t="str">
        <f t="shared" si="0"/>
        <v>lchan@dominio.com</v>
      </c>
      <c r="D49" s="32">
        <v>54237</v>
      </c>
      <c r="E49" t="s">
        <v>52</v>
      </c>
      <c r="F49" t="s">
        <v>53</v>
      </c>
      <c r="G49">
        <v>2170</v>
      </c>
      <c r="H49" s="31">
        <v>28898</v>
      </c>
      <c r="I49" t="s">
        <v>61</v>
      </c>
      <c r="J49" t="s">
        <v>54</v>
      </c>
      <c r="K49" t="s">
        <v>55</v>
      </c>
      <c r="M49">
        <v>9</v>
      </c>
      <c r="N49" t="str">
        <v>Bachiochi,Linda</v>
      </c>
      <c r="O49" t="str">
        <v>lbachiochi@dominio.com</v>
      </c>
      <c r="P49" s="35">
        <v>47837</v>
      </c>
      <c r="Q49" t="str">
        <v>Production Technician I</v>
      </c>
      <c r="R49" t="str">
        <v>MA</v>
      </c>
      <c r="S49">
        <v>1902</v>
      </c>
      <c r="T49">
        <v>25610</v>
      </c>
      <c r="U49" t="str">
        <v>F</v>
      </c>
      <c r="V49" t="str">
        <v>Single</v>
      </c>
      <c r="W49" t="str">
        <v>US Citizen</v>
      </c>
    </row>
    <row r="50" spans="1:23" x14ac:dyDescent="0.25">
      <c r="M50">
        <v>11</v>
      </c>
      <c r="N50" t="str">
        <v xml:space="preserve">Baczenski,Rachael </v>
      </c>
      <c r="O50" t="str">
        <v>rbaczenski@dominio.com</v>
      </c>
      <c r="P50" s="35">
        <v>54670</v>
      </c>
      <c r="Q50" t="str">
        <v>Production Technician I</v>
      </c>
      <c r="R50" t="str">
        <v>MA</v>
      </c>
      <c r="S50">
        <v>1902</v>
      </c>
      <c r="T50">
        <v>27041</v>
      </c>
      <c r="U50" t="str">
        <v>F</v>
      </c>
      <c r="V50" t="str">
        <v>Married</v>
      </c>
      <c r="W50" t="str">
        <v>US Citizen</v>
      </c>
    </row>
    <row r="51" spans="1:23" x14ac:dyDescent="0.25">
      <c r="M51">
        <v>17</v>
      </c>
      <c r="N51" t="str">
        <v xml:space="preserve">Beak,Kimberly </v>
      </c>
      <c r="O51" t="str">
        <v>kbeak@dominio.com</v>
      </c>
      <c r="P51" s="35">
        <v>70131</v>
      </c>
      <c r="Q51" t="str">
        <v>Production Technician II</v>
      </c>
      <c r="R51" t="str">
        <v>MA</v>
      </c>
      <c r="S51">
        <v>2145</v>
      </c>
      <c r="T51">
        <v>24214</v>
      </c>
      <c r="U51" t="str">
        <v>F</v>
      </c>
      <c r="V51" t="str">
        <v>Married</v>
      </c>
      <c r="W51" t="str">
        <v>US Citizen</v>
      </c>
    </row>
    <row r="52" spans="1:23" x14ac:dyDescent="0.25">
      <c r="M52">
        <v>18</v>
      </c>
      <c r="N52" t="str">
        <v xml:space="preserve">Beatrice,Courtney </v>
      </c>
      <c r="O52" t="str">
        <v>cbeatrice@dominio.com</v>
      </c>
      <c r="P52" s="35">
        <v>59026</v>
      </c>
      <c r="Q52" t="str">
        <v>Production Technician I</v>
      </c>
      <c r="R52" t="str">
        <v>MA</v>
      </c>
      <c r="S52">
        <v>1915</v>
      </c>
      <c r="T52">
        <v>25868</v>
      </c>
      <c r="U52" t="str">
        <v>F</v>
      </c>
      <c r="V52" t="str">
        <v>Single</v>
      </c>
      <c r="W52" t="str">
        <v>Eligible NonCitizen</v>
      </c>
    </row>
    <row r="53" spans="1:23" x14ac:dyDescent="0.25">
      <c r="M53">
        <v>19</v>
      </c>
      <c r="N53" t="str">
        <v>Becker,Renee</v>
      </c>
      <c r="O53" t="str">
        <v>rbecker@dominio.com</v>
      </c>
      <c r="P53" s="35">
        <v>110000</v>
      </c>
      <c r="Q53" t="str">
        <v>Database Administrator</v>
      </c>
      <c r="R53" t="str">
        <v>MA</v>
      </c>
      <c r="S53">
        <v>2026</v>
      </c>
      <c r="T53">
        <v>31506</v>
      </c>
      <c r="U53" t="str">
        <v>F</v>
      </c>
      <c r="V53" t="str">
        <v>Single</v>
      </c>
      <c r="W53" t="str">
        <v>US Citizen</v>
      </c>
    </row>
    <row r="54" spans="1:23" x14ac:dyDescent="0.25">
      <c r="M54">
        <v>22</v>
      </c>
      <c r="N54" t="str">
        <v>Biden,Lowan M</v>
      </c>
      <c r="O54" t="str">
        <v>lbiden@dominio.com</v>
      </c>
      <c r="P54" s="35">
        <v>64919</v>
      </c>
      <c r="Q54" t="str">
        <v>Production Technician I</v>
      </c>
      <c r="R54" t="str">
        <v>MA</v>
      </c>
      <c r="S54">
        <v>2027</v>
      </c>
      <c r="T54">
        <v>21546</v>
      </c>
      <c r="U54" t="str">
        <v>F</v>
      </c>
      <c r="V54" t="str">
        <v>Divorced</v>
      </c>
      <c r="W54" t="str">
        <v>US Citizen</v>
      </c>
    </row>
    <row r="55" spans="1:23" x14ac:dyDescent="0.25">
      <c r="M55">
        <v>23</v>
      </c>
      <c r="N55" t="str">
        <v>Billis,Helen</v>
      </c>
      <c r="O55" t="str">
        <v>hbillis@dominio.com</v>
      </c>
      <c r="P55" s="35">
        <v>62910</v>
      </c>
      <c r="Q55" t="str">
        <v>Production Technician I</v>
      </c>
      <c r="R55" t="str">
        <v>MA</v>
      </c>
      <c r="S55">
        <v>2031</v>
      </c>
      <c r="T55">
        <v>32752</v>
      </c>
      <c r="U55" t="str">
        <v>F</v>
      </c>
      <c r="V55" t="str">
        <v>Married</v>
      </c>
      <c r="W55" t="str">
        <v>US Citizen</v>
      </c>
    </row>
    <row r="56" spans="1:23" x14ac:dyDescent="0.25">
      <c r="M56">
        <v>24</v>
      </c>
      <c r="N56" t="str">
        <v>Blount,Dianna</v>
      </c>
      <c r="O56" t="str">
        <v>dblount@dominio.com</v>
      </c>
      <c r="P56" s="35">
        <v>66441</v>
      </c>
      <c r="Q56" t="str">
        <v>Production Technician II</v>
      </c>
      <c r="R56" t="str">
        <v>MA</v>
      </c>
      <c r="S56">
        <v>2171</v>
      </c>
      <c r="T56">
        <v>33137</v>
      </c>
      <c r="U56" t="str">
        <v>F</v>
      </c>
      <c r="V56" t="str">
        <v>Single</v>
      </c>
      <c r="W56" t="str">
        <v>US Citizen</v>
      </c>
    </row>
    <row r="57" spans="1:23" x14ac:dyDescent="0.25">
      <c r="M57">
        <v>25</v>
      </c>
      <c r="N57" t="str">
        <v>Bondwell,Betsy</v>
      </c>
      <c r="O57" t="str">
        <v>bbondwell@dominio.com</v>
      </c>
      <c r="P57" s="35">
        <v>57815</v>
      </c>
      <c r="Q57" t="str">
        <v>Production Technician II</v>
      </c>
      <c r="R57" t="str">
        <v>MA</v>
      </c>
      <c r="S57">
        <v>2210</v>
      </c>
      <c r="T57">
        <v>24488</v>
      </c>
      <c r="U57" t="str">
        <v>F</v>
      </c>
      <c r="V57" t="str">
        <v>Single</v>
      </c>
      <c r="W57" t="str">
        <v>US Citizen</v>
      </c>
    </row>
    <row r="58" spans="1:23" x14ac:dyDescent="0.25">
      <c r="M58">
        <v>27</v>
      </c>
      <c r="N58" t="str">
        <v>Boutwell,Bonalyn</v>
      </c>
      <c r="O58" t="str">
        <v>bboutwell@dominio.com</v>
      </c>
      <c r="P58" s="35">
        <v>106367</v>
      </c>
      <c r="Q58" t="str">
        <v>Sr. Accountant</v>
      </c>
      <c r="R58" t="str">
        <v>MA</v>
      </c>
      <c r="S58">
        <v>2468</v>
      </c>
      <c r="T58">
        <v>31871</v>
      </c>
      <c r="U58" t="str">
        <v>F</v>
      </c>
      <c r="V58" t="str">
        <v>Married</v>
      </c>
      <c r="W58" t="str">
        <v>US Citizen</v>
      </c>
    </row>
    <row r="59" spans="1:23" x14ac:dyDescent="0.25">
      <c r="M59">
        <v>29</v>
      </c>
      <c r="N59" t="str">
        <v>Brill,Donna</v>
      </c>
      <c r="O59" t="str">
        <v>dbrill@dominio.com</v>
      </c>
      <c r="P59" s="35">
        <v>53492</v>
      </c>
      <c r="Q59" t="str">
        <v>Production Technician I</v>
      </c>
      <c r="R59" t="str">
        <v>MA</v>
      </c>
      <c r="S59">
        <v>1701</v>
      </c>
      <c r="T59">
        <v>33109</v>
      </c>
      <c r="U59" t="str">
        <v>F</v>
      </c>
      <c r="V59" t="str">
        <v>Married</v>
      </c>
      <c r="W59" t="str">
        <v>US Citizen</v>
      </c>
    </row>
    <row r="60" spans="1:23" x14ac:dyDescent="0.25">
      <c r="M60">
        <v>30</v>
      </c>
      <c r="N60" t="str">
        <v>Brown,Mia</v>
      </c>
      <c r="O60" t="str">
        <v>mbrown@dominio.com</v>
      </c>
      <c r="P60" s="35">
        <v>63000</v>
      </c>
      <c r="Q60" t="str">
        <v>Accountant I</v>
      </c>
      <c r="R60" t="str">
        <v>MA</v>
      </c>
      <c r="S60">
        <v>1450</v>
      </c>
      <c r="T60">
        <v>32105</v>
      </c>
      <c r="U60" t="str">
        <v>F</v>
      </c>
      <c r="V60" t="str">
        <v>Married</v>
      </c>
      <c r="W60" t="str">
        <v>US Citizen</v>
      </c>
    </row>
    <row r="61" spans="1:23" x14ac:dyDescent="0.25">
      <c r="M61">
        <v>32</v>
      </c>
      <c r="N61" t="str">
        <v xml:space="preserve">Bugali,Josephine </v>
      </c>
      <c r="O61" t="str">
        <v>jbugali@dominio.com</v>
      </c>
      <c r="P61" s="35">
        <v>64375</v>
      </c>
      <c r="Q61" t="str">
        <v>Production Technician I</v>
      </c>
      <c r="R61" t="str">
        <v>MA</v>
      </c>
      <c r="S61">
        <v>2043</v>
      </c>
      <c r="T61">
        <v>25506</v>
      </c>
      <c r="U61" t="str">
        <v>F</v>
      </c>
      <c r="V61" t="str">
        <v>Separated</v>
      </c>
      <c r="W61" t="str">
        <v>US Citizen</v>
      </c>
    </row>
    <row r="62" spans="1:23" x14ac:dyDescent="0.25">
      <c r="M62">
        <v>33</v>
      </c>
      <c r="N62" t="str">
        <v>Bunbury,Jessica</v>
      </c>
      <c r="O62" t="str">
        <v>jbunbury@dominio.com</v>
      </c>
      <c r="P62" s="35">
        <v>74326</v>
      </c>
      <c r="Q62" t="str">
        <v>Area Sales Manager</v>
      </c>
      <c r="R62" t="str">
        <v>VA</v>
      </c>
      <c r="S62">
        <v>21851</v>
      </c>
      <c r="T62">
        <v>23529</v>
      </c>
      <c r="U62" t="str">
        <v>F</v>
      </c>
      <c r="V62" t="str">
        <v>Married</v>
      </c>
      <c r="W62" t="str">
        <v>Eligible NonCitizen</v>
      </c>
    </row>
    <row r="63" spans="1:23" x14ac:dyDescent="0.25">
      <c r="M63">
        <v>34</v>
      </c>
      <c r="N63" t="str">
        <v>Burke,Joelle</v>
      </c>
      <c r="O63" t="str">
        <v>jburke@dominio.com</v>
      </c>
      <c r="P63" s="35">
        <v>63763</v>
      </c>
      <c r="Q63" t="str">
        <v>Production Technician II</v>
      </c>
      <c r="R63" t="str">
        <v>MA</v>
      </c>
      <c r="S63">
        <v>2148</v>
      </c>
      <c r="T63">
        <v>29282</v>
      </c>
      <c r="U63" t="str">
        <v>F</v>
      </c>
      <c r="V63" t="str">
        <v>Single</v>
      </c>
      <c r="W63" t="str">
        <v>US Citizen</v>
      </c>
    </row>
    <row r="64" spans="1:23" x14ac:dyDescent="0.25">
      <c r="M64">
        <v>38</v>
      </c>
      <c r="N64" t="str">
        <v>Carabbio,Judith</v>
      </c>
      <c r="O64" t="str">
        <v>jcarabbio@dominio.com</v>
      </c>
      <c r="P64" s="35">
        <v>93396</v>
      </c>
      <c r="Q64" t="str">
        <v>Software Engineer</v>
      </c>
      <c r="R64" t="str">
        <v>MA</v>
      </c>
      <c r="S64">
        <v>2132</v>
      </c>
      <c r="T64">
        <v>31872</v>
      </c>
      <c r="U64" t="str">
        <v>F</v>
      </c>
      <c r="V64" t="str">
        <v>Single</v>
      </c>
      <c r="W64" t="str">
        <v>US Citizen</v>
      </c>
    </row>
    <row r="65" spans="13:23" x14ac:dyDescent="0.25">
      <c r="M65">
        <v>40</v>
      </c>
      <c r="N65" t="str">
        <v>Carr,Claudia N</v>
      </c>
      <c r="O65" t="str">
        <v>ccarr@dominio.com</v>
      </c>
      <c r="P65" s="35">
        <v>100031</v>
      </c>
      <c r="Q65" t="str">
        <v>Sr. DBA</v>
      </c>
      <c r="R65" t="str">
        <v>MA</v>
      </c>
      <c r="S65">
        <v>1886</v>
      </c>
      <c r="T65">
        <v>31569</v>
      </c>
      <c r="U65" t="str">
        <v>F</v>
      </c>
      <c r="V65" t="str">
        <v>Single</v>
      </c>
      <c r="W65" t="str">
        <v>US Citizen</v>
      </c>
    </row>
    <row r="66" spans="13:23" x14ac:dyDescent="0.25">
      <c r="M66">
        <v>41</v>
      </c>
      <c r="N66" t="str">
        <v xml:space="preserve">Carter,Michelle </v>
      </c>
      <c r="O66" t="str">
        <v>mcarter@dominio.com</v>
      </c>
      <c r="P66" s="35">
        <v>71860</v>
      </c>
      <c r="Q66" t="str">
        <v>Area Sales Manager</v>
      </c>
      <c r="R66" t="str">
        <v>VT</v>
      </c>
      <c r="S66">
        <v>5664</v>
      </c>
      <c r="T66">
        <v>23146</v>
      </c>
      <c r="U66" t="str">
        <v>F</v>
      </c>
      <c r="V66" t="str">
        <v>Single</v>
      </c>
      <c r="W66" t="str">
        <v>US Citizen</v>
      </c>
    </row>
    <row r="67" spans="13:23" x14ac:dyDescent="0.25">
      <c r="M67">
        <v>42</v>
      </c>
      <c r="N67" t="str">
        <v xml:space="preserve">Chace,Beatrice </v>
      </c>
      <c r="O67" t="str">
        <v>bchace@dominio.com</v>
      </c>
      <c r="P67" s="35">
        <v>61656</v>
      </c>
      <c r="Q67" t="str">
        <v>Production Technician I</v>
      </c>
      <c r="R67" t="str">
        <v>MA</v>
      </c>
      <c r="S67">
        <v>2763</v>
      </c>
      <c r="T67">
        <v>18630</v>
      </c>
      <c r="U67" t="str">
        <v>F</v>
      </c>
      <c r="V67" t="str">
        <v>Single</v>
      </c>
      <c r="W67" t="str">
        <v>US Citizen</v>
      </c>
    </row>
    <row r="68" spans="13:23" x14ac:dyDescent="0.25">
      <c r="M68">
        <v>44</v>
      </c>
      <c r="N68" t="str">
        <v>Chan,Lin</v>
      </c>
      <c r="O68" t="str">
        <v>lchan@dominio.com</v>
      </c>
      <c r="P68">
        <v>54237</v>
      </c>
      <c r="Q68" t="str">
        <v>Production Technician I</v>
      </c>
      <c r="R68" t="str">
        <v>MA</v>
      </c>
      <c r="S68">
        <v>2170</v>
      </c>
      <c r="T68">
        <v>28898</v>
      </c>
      <c r="U68" t="str">
        <v>F</v>
      </c>
      <c r="V68" t="str">
        <v>Single</v>
      </c>
      <c r="W68" t="str">
        <v>US Citizen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Lenis</dc:creator>
  <cp:lastModifiedBy>Alma Xivir</cp:lastModifiedBy>
  <dcterms:created xsi:type="dcterms:W3CDTF">2024-05-13T22:25:43Z</dcterms:created>
  <dcterms:modified xsi:type="dcterms:W3CDTF">2024-05-16T22:14:54Z</dcterms:modified>
</cp:coreProperties>
</file>