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dbc88bf8978e81/Watchtower/Escritorio/"/>
    </mc:Choice>
  </mc:AlternateContent>
  <xr:revisionPtr revIDLastSave="101" documentId="8_{826991BD-83E0-4D8D-9955-C299A20298B8}" xr6:coauthVersionLast="47" xr6:coauthVersionMax="47" xr10:uidLastSave="{5C5C09E9-61A0-4887-9CC0-9341DD3DFE4D}"/>
  <bookViews>
    <workbookView xWindow="-120" yWindow="-120" windowWidth="19710" windowHeight="11760" activeTab="2" xr2:uid="{B03FB5B1-2EFB-4B8B-AF5D-3B093D1D7B52}"/>
  </bookViews>
  <sheets>
    <sheet name="Hoja1" sheetId="1" r:id="rId1"/>
    <sheet name="Hoja2" sheetId="2" r:id="rId2"/>
    <sheet name="Tarea" sheetId="3" r:id="rId3"/>
  </sheets>
  <definedNames>
    <definedName name="_xlnm._FilterDatabase" localSheetId="1" hidden="1">Hoja2!$A$6:$F$28</definedName>
    <definedName name="al_1">"Alfonso Lenis"</definedName>
    <definedName name="iva_2">0.1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6" i="3" l="1" a="1"/>
  <c r="A56" i="3" s="1"/>
  <c r="T15" i="3" a="1"/>
  <c r="T15" i="3" s="1"/>
  <c r="Q24" i="3"/>
  <c r="P24" i="3"/>
  <c r="O24" i="3"/>
  <c r="N24" i="3"/>
  <c r="M24" i="3"/>
  <c r="Q18" i="3"/>
  <c r="P18" i="3"/>
  <c r="O18" i="3"/>
  <c r="N18" i="3"/>
  <c r="M18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15" i="1" l="1"/>
  <c r="I15" i="1"/>
  <c r="C17" i="1"/>
  <c r="C13" i="1"/>
  <c r="F15" i="1"/>
  <c r="H28" i="2" a="1"/>
  <c r="H28" i="2" s="1"/>
  <c r="M7" i="2" a="1"/>
  <c r="M7" i="2" s="1"/>
  <c r="I15" i="2"/>
  <c r="H15" i="2"/>
  <c r="I9" i="2"/>
  <c r="H9" i="2"/>
  <c r="I6" i="1"/>
  <c r="I7" i="1"/>
  <c r="I10" i="1"/>
  <c r="G6" i="1"/>
  <c r="G7" i="1"/>
  <c r="G8" i="1"/>
  <c r="G10" i="1"/>
  <c r="F6" i="1"/>
  <c r="F7" i="1"/>
  <c r="F10" i="1"/>
  <c r="E9" i="1"/>
  <c r="F9" i="1" s="1"/>
  <c r="E10" i="1"/>
  <c r="E11" i="1"/>
  <c r="G11" i="1" s="1"/>
  <c r="E6" i="1"/>
  <c r="E7" i="1"/>
  <c r="E8" i="1"/>
  <c r="F8" i="1" s="1"/>
  <c r="I8" i="1" s="1"/>
  <c r="E5" i="1"/>
  <c r="F5" i="1" s="1"/>
  <c r="G9" i="1" l="1"/>
  <c r="I9" i="1" s="1"/>
  <c r="F11" i="1"/>
  <c r="I11" i="1" s="1"/>
  <c r="I13" i="1" s="1"/>
  <c r="G5" i="1"/>
  <c r="I5" i="1" s="1"/>
  <c r="G1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<sst xmlns="http://schemas.openxmlformats.org/spreadsheetml/2006/main" count="366" uniqueCount="139">
  <si>
    <t>Precio</t>
  </si>
  <si>
    <t>Cantidad</t>
  </si>
  <si>
    <t>Total</t>
  </si>
  <si>
    <t>SubTotal</t>
  </si>
  <si>
    <t>IVA</t>
  </si>
  <si>
    <t>Descuento</t>
  </si>
  <si>
    <t>Suma</t>
  </si>
  <si>
    <t>Employee_Name</t>
  </si>
  <si>
    <t>EmpID</t>
  </si>
  <si>
    <t>MaritalStatusID</t>
  </si>
  <si>
    <t>GenderID</t>
  </si>
  <si>
    <t>EmpStatusID</t>
  </si>
  <si>
    <t>Salary</t>
  </si>
  <si>
    <t xml:space="preserve"> Wilson  K</t>
  </si>
  <si>
    <t xml:space="preserve"> Karthikeyan   </t>
  </si>
  <si>
    <t xml:space="preserve"> Sarah</t>
  </si>
  <si>
    <t>Trina</t>
  </si>
  <si>
    <t xml:space="preserve"> Carol </t>
  </si>
  <si>
    <t xml:space="preserve"> Linda  </t>
  </si>
  <si>
    <t xml:space="preserve"> Colby</t>
  </si>
  <si>
    <t xml:space="preserve"> Sam</t>
  </si>
  <si>
    <t xml:space="preserve"> Linda</t>
  </si>
  <si>
    <t xml:space="preserve"> Alejandro </t>
  </si>
  <si>
    <t xml:space="preserve"> Rachael  </t>
  </si>
  <si>
    <t xml:space="preserve"> Thomas</t>
  </si>
  <si>
    <t xml:space="preserve"> Hector</t>
  </si>
  <si>
    <t xml:space="preserve"> Francesco  A</t>
  </si>
  <si>
    <t xml:space="preserve"> Nader</t>
  </si>
  <si>
    <t xml:space="preserve"> Norman</t>
  </si>
  <si>
    <t xml:space="preserve"> Kimberly  </t>
  </si>
  <si>
    <t xml:space="preserve"> Courtney </t>
  </si>
  <si>
    <t xml:space="preserve"> Renee</t>
  </si>
  <si>
    <t xml:space="preserve"> Scott</t>
  </si>
  <si>
    <t xml:space="preserve"> Sean</t>
  </si>
  <si>
    <t xml:space="preserve"> Lowan  M</t>
  </si>
  <si>
    <t>Información de Recursos Humanos</t>
  </si>
  <si>
    <t>BUSCARV</t>
  </si>
  <si>
    <t>BUSCARX</t>
  </si>
  <si>
    <t>Quitando duplicados</t>
  </si>
  <si>
    <t>UNICOS</t>
  </si>
  <si>
    <t>FILTRAR</t>
  </si>
  <si>
    <t>NOMBRE</t>
  </si>
  <si>
    <t>EMAILS</t>
  </si>
  <si>
    <t>SALARIO</t>
  </si>
  <si>
    <t>POSICIÓN</t>
  </si>
  <si>
    <t>ESTADO</t>
  </si>
  <si>
    <t>CP</t>
  </si>
  <si>
    <t>DOB</t>
  </si>
  <si>
    <t>GÉNERO</t>
  </si>
  <si>
    <t>ESTADO CIVIL</t>
  </si>
  <si>
    <t>NACIONALIDAD</t>
  </si>
  <si>
    <t>Adinolfi,Wilson K</t>
  </si>
  <si>
    <t>Production Technician I</t>
  </si>
  <si>
    <t>MA</t>
  </si>
  <si>
    <t xml:space="preserve">M </t>
  </si>
  <si>
    <t>Single</t>
  </si>
  <si>
    <t>US Citizen</t>
  </si>
  <si>
    <t xml:space="preserve">Ait Sidi,Karthikeyan  </t>
  </si>
  <si>
    <t>Sr. DBA</t>
  </si>
  <si>
    <t>Married</t>
  </si>
  <si>
    <t>Akinkuolie,Sarah</t>
  </si>
  <si>
    <t>Production Technician II</t>
  </si>
  <si>
    <t>F</t>
  </si>
  <si>
    <t>Alagbe,Trina</t>
  </si>
  <si>
    <t xml:space="preserve">Anderson,Carol </t>
  </si>
  <si>
    <t>Divorced</t>
  </si>
  <si>
    <t xml:space="preserve">Anderson,Linda </t>
  </si>
  <si>
    <t>Andreola,Colby</t>
  </si>
  <si>
    <t>Software Engineer</t>
  </si>
  <si>
    <t>Athwal,Sam</t>
  </si>
  <si>
    <t>Widowed</t>
  </si>
  <si>
    <t>Bachiochi,Linda</t>
  </si>
  <si>
    <t xml:space="preserve">Bacong,Alejandro </t>
  </si>
  <si>
    <t>IT Support</t>
  </si>
  <si>
    <t xml:space="preserve">Baczenski,Rachael </t>
  </si>
  <si>
    <t>Barbara,Thomas</t>
  </si>
  <si>
    <t>Barbossa,Hector</t>
  </si>
  <si>
    <t>Data Analyst</t>
  </si>
  <si>
    <t>TX</t>
  </si>
  <si>
    <t>Barone,Francesco A</t>
  </si>
  <si>
    <t>Barton,Nader</t>
  </si>
  <si>
    <t>Bates,Norman</t>
  </si>
  <si>
    <t xml:space="preserve">Beak,Kimberly </t>
  </si>
  <si>
    <t xml:space="preserve">Beatrice,Courtney </t>
  </si>
  <si>
    <t>Eligible NonCitizen</t>
  </si>
  <si>
    <t>Becker,Renee</t>
  </si>
  <si>
    <t>Database Administrator</t>
  </si>
  <si>
    <t>Becker,Scott</t>
  </si>
  <si>
    <t>Bernstein,Sean</t>
  </si>
  <si>
    <t>Biden,Lowan M</t>
  </si>
  <si>
    <t>Billis,Helen</t>
  </si>
  <si>
    <t>Blount,Dianna</t>
  </si>
  <si>
    <t>Bondwell,Betsy</t>
  </si>
  <si>
    <t>Booth,Frank</t>
  </si>
  <si>
    <t>Enterprise Architect</t>
  </si>
  <si>
    <t>CT</t>
  </si>
  <si>
    <t>Boutwell,Bonalyn</t>
  </si>
  <si>
    <t>Sr. Accountant</t>
  </si>
  <si>
    <t>Bozzi,Charles</t>
  </si>
  <si>
    <t>Production Manager</t>
  </si>
  <si>
    <t>Brill,Donna</t>
  </si>
  <si>
    <t>Brown,Mia</t>
  </si>
  <si>
    <t>Accountant I</t>
  </si>
  <si>
    <t xml:space="preserve">Buccheri,Joseph </t>
  </si>
  <si>
    <t xml:space="preserve">Bugali,Josephine </t>
  </si>
  <si>
    <t>Separated</t>
  </si>
  <si>
    <t>Bunbury,Jessica</t>
  </si>
  <si>
    <t>Area Sales Manager</t>
  </si>
  <si>
    <t>VA</t>
  </si>
  <si>
    <t>Burke,Joelle</t>
  </si>
  <si>
    <t xml:space="preserve">Burkett,Benjamin </t>
  </si>
  <si>
    <t xml:space="preserve">Cady,Max </t>
  </si>
  <si>
    <t>Software Engineering Manager</t>
  </si>
  <si>
    <t>Candie,Calvin</t>
  </si>
  <si>
    <t>Carabbio,Judith</t>
  </si>
  <si>
    <t xml:space="preserve">Carey,Michael </t>
  </si>
  <si>
    <t>Carr,Claudia N</t>
  </si>
  <si>
    <t xml:space="preserve">Carter,Michelle </t>
  </si>
  <si>
    <t>VT</t>
  </si>
  <si>
    <t xml:space="preserve">Chace,Beatrice </t>
  </si>
  <si>
    <t>Champaigne,Brian</t>
  </si>
  <si>
    <t>BI Director</t>
  </si>
  <si>
    <t>Chan,Lin</t>
  </si>
  <si>
    <t>Información Recursos Humanos</t>
  </si>
  <si>
    <t>Tarea</t>
  </si>
  <si>
    <t>Desarrolle los siguientes ejercicios con base en los datos de la información de Recursos Humanos</t>
  </si>
  <si>
    <t>ID</t>
  </si>
  <si>
    <t>1) Crear una búsqueda donde a partir del ID se muestre los siguientes campos del empleado</t>
  </si>
  <si>
    <t>NOMBRE, EMAIL. SALARIO, GENERO, ESTADO CIVIL</t>
  </si>
  <si>
    <t>2) Utilizando la función correspondiente mostrar un listado con base en el campo POSICION donde no se repitan los registres</t>
  </si>
  <si>
    <t xml:space="preserve">3) Utilizando la función FILTRAR, que se muestren todos los registros o filas de las personas cuyo GENERO es F. </t>
  </si>
  <si>
    <t xml:space="preserve">ID </t>
  </si>
  <si>
    <t xml:space="preserve">NOMBRE </t>
  </si>
  <si>
    <t xml:space="preserve">SALARIO </t>
  </si>
  <si>
    <t xml:space="preserve">EMAIL </t>
  </si>
  <si>
    <t xml:space="preserve">GENERO </t>
  </si>
  <si>
    <t>BUSCAR X</t>
  </si>
  <si>
    <t xml:space="preserve">UNICOS </t>
  </si>
  <si>
    <t xml:space="preserve">FILTRAR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</si>
</sst>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_-&quot;$&quot;\ * #,##0.0_-;\-&quot;$&quot;\ * #,##0.0_-;_-&quot;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65" fontId="0" fillId="0" borderId="1" xfId="1" applyNumberFormat="1" applyFont="1" applyBorder="1"/>
    <xf numFmtId="165" fontId="0" fillId="0" borderId="0" xfId="1" applyNumberFormat="1" applyFont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0" xfId="0" applyNumberFormat="1"/>
    <xf numFmtId="0" fontId="3" fillId="3" borderId="4" xfId="0" applyFont="1" applyFill="1" applyBorder="1"/>
    <xf numFmtId="41" fontId="3" fillId="3" borderId="4" xfId="2" applyFont="1" applyFill="1" applyBorder="1"/>
    <xf numFmtId="0" fontId="0" fillId="0" borderId="5" xfId="0" applyBorder="1"/>
    <xf numFmtId="41" fontId="0" fillId="0" borderId="5" xfId="2" applyFont="1" applyFill="1" applyBorder="1"/>
    <xf numFmtId="0" fontId="4" fillId="0" borderId="0" xfId="0" applyFont="1"/>
    <xf numFmtId="0" fontId="3" fillId="3" borderId="6" xfId="0" applyFont="1" applyFill="1" applyBorder="1"/>
    <xf numFmtId="41" fontId="0" fillId="4" borderId="5" xfId="2" applyFont="1" applyFill="1" applyBorder="1"/>
    <xf numFmtId="41" fontId="0" fillId="5" borderId="5" xfId="2" applyFont="1" applyFill="1" applyBorder="1"/>
    <xf numFmtId="0" fontId="3" fillId="6" borderId="6" xfId="0" applyFont="1" applyFill="1" applyBorder="1"/>
    <xf numFmtId="0" fontId="3" fillId="6" borderId="1" xfId="0" applyFont="1" applyFill="1" applyBorder="1"/>
    <xf numFmtId="41" fontId="3" fillId="6" borderId="1" xfId="2" applyFont="1" applyFill="1" applyBorder="1"/>
    <xf numFmtId="0" fontId="3" fillId="7" borderId="6" xfId="0" applyFont="1" applyFill="1" applyBorder="1"/>
    <xf numFmtId="0" fontId="3" fillId="7" borderId="1" xfId="0" applyFont="1" applyFill="1" applyBorder="1"/>
    <xf numFmtId="41" fontId="3" fillId="7" borderId="1" xfId="2" applyFont="1" applyFill="1" applyBorder="1"/>
    <xf numFmtId="166" fontId="0" fillId="0" borderId="1" xfId="1" applyNumberFormat="1" applyFont="1" applyFill="1" applyBorder="1"/>
    <xf numFmtId="165" fontId="0" fillId="0" borderId="1" xfId="1" applyNumberFormat="1" applyFont="1" applyFill="1" applyBorder="1"/>
    <xf numFmtId="165" fontId="0" fillId="4" borderId="1" xfId="1" applyNumberFormat="1" applyFont="1" applyFill="1" applyBorder="1"/>
    <xf numFmtId="0" fontId="0" fillId="4" borderId="0" xfId="0" applyFill="1"/>
    <xf numFmtId="165" fontId="0" fillId="4" borderId="0" xfId="0" applyNumberFormat="1" applyFill="1"/>
    <xf numFmtId="41" fontId="0" fillId="4" borderId="0" xfId="0" applyNumberFormat="1" applyFill="1"/>
    <xf numFmtId="0" fontId="3" fillId="8" borderId="7" xfId="0" applyFont="1" applyFill="1" applyBorder="1"/>
    <xf numFmtId="0" fontId="3" fillId="8" borderId="8" xfId="0" applyFont="1" applyFill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5" fillId="0" borderId="0" xfId="0" applyFont="1"/>
    <xf numFmtId="0" fontId="2" fillId="9" borderId="1" xfId="0" applyFont="1" applyFill="1" applyBorder="1"/>
    <xf numFmtId="0" fontId="2" fillId="11" borderId="1" xfId="0" applyFont="1" applyFill="1" applyBorder="1"/>
    <xf numFmtId="0" fontId="2" fillId="10" borderId="1" xfId="0" applyFont="1" applyFill="1" applyBorder="1"/>
    <xf numFmtId="164" fontId="0" fillId="0" borderId="1" xfId="1" applyFont="1" applyBorder="1" applyAlignment="1">
      <alignment horizontal="center"/>
    </xf>
    <xf numFmtId="164" fontId="0" fillId="0" borderId="1" xfId="1" applyFont="1" applyBorder="1"/>
    <xf numFmtId="0" fontId="2" fillId="12" borderId="1" xfId="0" applyFont="1" applyFill="1" applyBorder="1"/>
  </cellXfs>
  <cellStyles count="3">
    <cellStyle name="Millares [0]" xfId="2" builtinId="6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5814-CDE1-48A4-AD0F-D96FD74BDC82}">
  <dimension ref="B2:I17"/>
  <sheetViews>
    <sheetView topLeftCell="A7" zoomScale="175" zoomScaleNormal="175" workbookViewId="0">
      <selection activeCell="H5" sqref="H5"/>
    </sheetView>
  </sheetViews>
  <sheetFormatPr baseColWidth="10" defaultRowHeight="15" x14ac:dyDescent="0.25"/>
  <cols>
    <col min="4" max="4" width="7.42578125" customWidth="1"/>
    <col min="5" max="5" width="12.28515625" bestFit="1" customWidth="1"/>
    <col min="6" max="7" width="11.28515625" bestFit="1" customWidth="1"/>
    <col min="8" max="8" width="6.85546875" customWidth="1"/>
    <col min="9" max="9" width="12.28515625" bestFit="1" customWidth="1"/>
  </cols>
  <sheetData>
    <row r="2" spans="2:9" x14ac:dyDescent="0.25">
      <c r="B2" s="7" t="s">
        <v>4</v>
      </c>
      <c r="C2" s="8">
        <v>0.19</v>
      </c>
    </row>
    <row r="4" spans="2:9" x14ac:dyDescent="0.25">
      <c r="B4" s="2" t="s">
        <v>0</v>
      </c>
      <c r="C4" s="2" t="s">
        <v>1</v>
      </c>
      <c r="E4" s="2" t="s">
        <v>3</v>
      </c>
      <c r="F4" s="2" t="s">
        <v>4</v>
      </c>
      <c r="G4" s="3" t="s">
        <v>5</v>
      </c>
      <c r="I4" s="4" t="s">
        <v>2</v>
      </c>
    </row>
    <row r="5" spans="2:9" x14ac:dyDescent="0.25">
      <c r="B5" s="5">
        <v>1500</v>
      </c>
      <c r="C5" s="1">
        <v>200</v>
      </c>
      <c r="E5" s="5">
        <f>+B5*C5</f>
        <v>300000</v>
      </c>
      <c r="F5" s="5">
        <f>E5*$C$2</f>
        <v>57000</v>
      </c>
      <c r="G5" s="26">
        <f>IF(E5&gt;400000,
      E5*10%,
      E5*5%
   )</f>
        <v>15000</v>
      </c>
      <c r="H5" s="6"/>
      <c r="I5" s="5">
        <f>E5+F5-G5</f>
        <v>342000</v>
      </c>
    </row>
    <row r="6" spans="2:9" x14ac:dyDescent="0.25">
      <c r="B6" s="5">
        <v>800</v>
      </c>
      <c r="C6" s="1">
        <v>7400</v>
      </c>
      <c r="E6" s="5">
        <f t="shared" ref="E6:E11" si="0">+B6*C6</f>
        <v>5920000</v>
      </c>
      <c r="F6" s="5">
        <f t="shared" ref="F6:F11" si="1">E6*$C$2</f>
        <v>1124800</v>
      </c>
      <c r="G6" s="5">
        <f t="shared" ref="G6:G11" si="2">IF(E6&gt;400000,
      E6*10%,
      E6*5%
   )</f>
        <v>592000</v>
      </c>
      <c r="I6" s="5">
        <f t="shared" ref="I6:I11" si="3">E6+F6-G6</f>
        <v>6452800</v>
      </c>
    </row>
    <row r="7" spans="2:9" x14ac:dyDescent="0.25">
      <c r="B7" s="5">
        <v>4200</v>
      </c>
      <c r="C7" s="1">
        <v>1500</v>
      </c>
      <c r="E7" s="5">
        <f t="shared" si="0"/>
        <v>6300000</v>
      </c>
      <c r="F7" s="5">
        <f t="shared" si="1"/>
        <v>1197000</v>
      </c>
      <c r="G7" s="5">
        <f t="shared" si="2"/>
        <v>630000</v>
      </c>
      <c r="I7" s="5">
        <f t="shared" si="3"/>
        <v>6867000</v>
      </c>
    </row>
    <row r="8" spans="2:9" x14ac:dyDescent="0.25">
      <c r="B8" s="5">
        <v>4300</v>
      </c>
      <c r="C8" s="5">
        <v>4300</v>
      </c>
      <c r="E8" s="5">
        <f t="shared" si="0"/>
        <v>18490000</v>
      </c>
      <c r="F8" s="5">
        <f t="shared" si="1"/>
        <v>3513100</v>
      </c>
      <c r="G8" s="5">
        <f t="shared" si="2"/>
        <v>1849000</v>
      </c>
      <c r="I8" s="5">
        <f t="shared" si="3"/>
        <v>20154100</v>
      </c>
    </row>
    <row r="9" spans="2:9" x14ac:dyDescent="0.25">
      <c r="B9" s="5">
        <v>400</v>
      </c>
      <c r="C9" s="1">
        <v>4800</v>
      </c>
      <c r="E9" s="5">
        <f t="shared" si="0"/>
        <v>1920000</v>
      </c>
      <c r="F9" s="5">
        <f t="shared" si="1"/>
        <v>364800</v>
      </c>
      <c r="G9" s="5">
        <f t="shared" si="2"/>
        <v>192000</v>
      </c>
      <c r="I9" s="5">
        <f t="shared" si="3"/>
        <v>2092800</v>
      </c>
    </row>
    <row r="10" spans="2:9" x14ac:dyDescent="0.25">
      <c r="B10" s="5">
        <v>7600</v>
      </c>
      <c r="C10" s="1">
        <v>3900</v>
      </c>
      <c r="E10" s="5">
        <f t="shared" si="0"/>
        <v>29640000</v>
      </c>
      <c r="F10" s="5">
        <f t="shared" si="1"/>
        <v>5631600</v>
      </c>
      <c r="G10" s="5">
        <f t="shared" si="2"/>
        <v>2964000</v>
      </c>
      <c r="I10" s="5">
        <f t="shared" si="3"/>
        <v>32307600</v>
      </c>
    </row>
    <row r="11" spans="2:9" x14ac:dyDescent="0.25">
      <c r="B11" s="5">
        <v>0</v>
      </c>
      <c r="C11" s="1">
        <v>2900</v>
      </c>
      <c r="E11" s="5">
        <f t="shared" si="0"/>
        <v>0</v>
      </c>
      <c r="F11" s="5">
        <f t="shared" si="1"/>
        <v>0</v>
      </c>
      <c r="G11" s="5">
        <f t="shared" si="2"/>
        <v>0</v>
      </c>
      <c r="I11" s="5">
        <f t="shared" si="3"/>
        <v>0</v>
      </c>
    </row>
    <row r="13" spans="2:9" x14ac:dyDescent="0.25">
      <c r="B13" t="s">
        <v>6</v>
      </c>
      <c r="C13" s="27">
        <f>SUM(C5:C11)</f>
        <v>25000</v>
      </c>
      <c r="G13" s="9">
        <f>SUM(G5:G12)</f>
        <v>6242000</v>
      </c>
      <c r="I13" s="28">
        <f>IF(AVERAGE(I5:I11)&gt;50000000,1,0)</f>
        <v>0</v>
      </c>
    </row>
    <row r="14" spans="2:9" x14ac:dyDescent="0.25">
      <c r="E14" s="9"/>
    </row>
    <row r="15" spans="2:9" x14ac:dyDescent="0.25">
      <c r="C15" s="27">
        <f>IFERROR(C11/B11,0)</f>
        <v>0</v>
      </c>
      <c r="F15" s="28">
        <f>E6*iva_2</f>
        <v>592000</v>
      </c>
      <c r="I15" s="28">
        <f>SUM(B5,B6)</f>
        <v>2300</v>
      </c>
    </row>
    <row r="16" spans="2:9" x14ac:dyDescent="0.25">
      <c r="F16" s="9"/>
    </row>
    <row r="17" spans="3:6" x14ac:dyDescent="0.25">
      <c r="C17" s="29">
        <f>SUM(C9+Hoja2!F7)</f>
        <v>67306</v>
      </c>
      <c r="F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2CF8-6965-4A51-8F30-16575005B3AF}">
  <dimension ref="A3:M37"/>
  <sheetViews>
    <sheetView topLeftCell="A29" zoomScale="130" zoomScaleNormal="130" workbookViewId="0">
      <selection activeCell="H15" sqref="H15"/>
    </sheetView>
  </sheetViews>
  <sheetFormatPr baseColWidth="10" defaultRowHeight="15" x14ac:dyDescent="0.25"/>
  <cols>
    <col min="2" max="2" width="14.28515625" bestFit="1" customWidth="1"/>
    <col min="3" max="3" width="15.28515625" customWidth="1"/>
    <col min="4" max="4" width="11.5703125" customWidth="1"/>
    <col min="5" max="5" width="11.140625" bestFit="1" customWidth="1"/>
    <col min="8" max="8" width="15.5703125" customWidth="1"/>
    <col min="9" max="9" width="16" customWidth="1"/>
  </cols>
  <sheetData>
    <row r="3" spans="1:13" ht="21" x14ac:dyDescent="0.35">
      <c r="A3" s="14" t="s">
        <v>35</v>
      </c>
    </row>
    <row r="5" spans="1:13" x14ac:dyDescent="0.25">
      <c r="H5" t="s">
        <v>36</v>
      </c>
      <c r="K5" t="s">
        <v>38</v>
      </c>
      <c r="M5" t="s">
        <v>39</v>
      </c>
    </row>
    <row r="6" spans="1:13" ht="15.75" thickBot="1" x14ac:dyDescent="0.3">
      <c r="A6" s="10" t="s">
        <v>8</v>
      </c>
      <c r="B6" s="10" t="s">
        <v>7</v>
      </c>
      <c r="C6" s="10" t="s">
        <v>9</v>
      </c>
      <c r="D6" s="10" t="s">
        <v>10</v>
      </c>
      <c r="E6" s="10" t="s">
        <v>11</v>
      </c>
      <c r="F6" s="11" t="s">
        <v>12</v>
      </c>
      <c r="H6" s="18" t="s">
        <v>8</v>
      </c>
      <c r="I6" s="1">
        <v>102659</v>
      </c>
      <c r="K6" s="11" t="s">
        <v>12</v>
      </c>
      <c r="M6" s="11" t="s">
        <v>12</v>
      </c>
    </row>
    <row r="7" spans="1:13" ht="15.75" thickTop="1" x14ac:dyDescent="0.25">
      <c r="A7" s="12">
        <v>10026</v>
      </c>
      <c r="B7" s="12" t="s">
        <v>13</v>
      </c>
      <c r="C7" s="12">
        <v>0</v>
      </c>
      <c r="D7" s="12">
        <v>1</v>
      </c>
      <c r="E7" s="12">
        <v>1</v>
      </c>
      <c r="F7" s="16">
        <v>62506</v>
      </c>
      <c r="K7" s="13">
        <v>47211</v>
      </c>
      <c r="M7" cm="1">
        <f t="array" ref="M7:M24">_xlfn._xlws.SORT(_xlfn.UNIQUE(F7:F28))</f>
        <v>47211</v>
      </c>
    </row>
    <row r="8" spans="1:13" x14ac:dyDescent="0.25">
      <c r="A8" s="12">
        <v>10084</v>
      </c>
      <c r="B8" s="12" t="s">
        <v>14</v>
      </c>
      <c r="C8" s="12">
        <v>1</v>
      </c>
      <c r="D8" s="12">
        <v>1</v>
      </c>
      <c r="E8" s="12">
        <v>5</v>
      </c>
      <c r="F8" s="13">
        <v>104437</v>
      </c>
      <c r="H8" s="19" t="s">
        <v>7</v>
      </c>
      <c r="I8" s="20" t="s">
        <v>12</v>
      </c>
      <c r="K8" s="13">
        <v>50178</v>
      </c>
      <c r="M8">
        <v>50178</v>
      </c>
    </row>
    <row r="9" spans="1:13" x14ac:dyDescent="0.25">
      <c r="A9" s="12">
        <v>10196</v>
      </c>
      <c r="B9" s="12" t="s">
        <v>15</v>
      </c>
      <c r="C9" s="12">
        <v>1</v>
      </c>
      <c r="D9" s="12">
        <v>0</v>
      </c>
      <c r="E9" s="12">
        <v>5</v>
      </c>
      <c r="F9" s="13">
        <v>64955</v>
      </c>
      <c r="H9" s="1" t="e">
        <f>VLOOKUP(I6,A7:F28,2,FALSE)</f>
        <v>#N/A</v>
      </c>
      <c r="I9" s="25" t="str">
        <f>IFERROR(VLOOKUP(I6,A7:F28,6,FALSE),"")</f>
        <v/>
      </c>
      <c r="K9" s="17">
        <v>50825</v>
      </c>
      <c r="M9">
        <v>50825</v>
      </c>
    </row>
    <row r="10" spans="1:13" x14ac:dyDescent="0.25">
      <c r="A10" s="12">
        <v>10088</v>
      </c>
      <c r="B10" s="12" t="s">
        <v>16</v>
      </c>
      <c r="C10" s="12">
        <v>1</v>
      </c>
      <c r="D10" s="12">
        <v>0</v>
      </c>
      <c r="E10" s="12">
        <v>1</v>
      </c>
      <c r="F10" s="13">
        <v>64991</v>
      </c>
      <c r="K10" s="13">
        <v>51044</v>
      </c>
      <c r="M10">
        <v>51044</v>
      </c>
    </row>
    <row r="11" spans="1:13" x14ac:dyDescent="0.25">
      <c r="A11" s="12">
        <v>10069</v>
      </c>
      <c r="B11" s="12" t="s">
        <v>17</v>
      </c>
      <c r="C11" s="12">
        <v>2</v>
      </c>
      <c r="D11" s="12">
        <v>0</v>
      </c>
      <c r="E11" s="12">
        <v>5</v>
      </c>
      <c r="F11" s="17">
        <v>50825</v>
      </c>
      <c r="H11" t="s">
        <v>37</v>
      </c>
      <c r="K11" s="13">
        <v>52505</v>
      </c>
      <c r="M11">
        <v>52505</v>
      </c>
    </row>
    <row r="12" spans="1:13" ht="15.75" thickBot="1" x14ac:dyDescent="0.3">
      <c r="A12" s="12">
        <v>10002</v>
      </c>
      <c r="B12" s="12" t="s">
        <v>18</v>
      </c>
      <c r="C12" s="12">
        <v>0</v>
      </c>
      <c r="D12" s="12">
        <v>0</v>
      </c>
      <c r="E12" s="12">
        <v>1</v>
      </c>
      <c r="F12" s="13">
        <v>57568</v>
      </c>
      <c r="H12" s="21" t="s">
        <v>8</v>
      </c>
      <c r="I12" s="1">
        <v>10194</v>
      </c>
      <c r="K12" s="13">
        <v>53250</v>
      </c>
      <c r="M12">
        <v>53250</v>
      </c>
    </row>
    <row r="13" spans="1:13" ht="15.75" thickTop="1" x14ac:dyDescent="0.25">
      <c r="A13" s="12">
        <v>10194</v>
      </c>
      <c r="B13" s="12" t="s">
        <v>19</v>
      </c>
      <c r="C13" s="12">
        <v>0</v>
      </c>
      <c r="D13" s="12">
        <v>0</v>
      </c>
      <c r="E13" s="12">
        <v>1</v>
      </c>
      <c r="F13" s="13">
        <v>95660</v>
      </c>
      <c r="K13" s="13">
        <v>54670</v>
      </c>
      <c r="M13">
        <v>54670</v>
      </c>
    </row>
    <row r="14" spans="1:13" x14ac:dyDescent="0.25">
      <c r="A14" s="12">
        <v>10062</v>
      </c>
      <c r="B14" s="12" t="s">
        <v>20</v>
      </c>
      <c r="C14" s="12">
        <v>4</v>
      </c>
      <c r="D14" s="12">
        <v>1</v>
      </c>
      <c r="E14" s="12">
        <v>1</v>
      </c>
      <c r="F14" s="13">
        <v>59365</v>
      </c>
      <c r="H14" s="22" t="s">
        <v>7</v>
      </c>
      <c r="I14" s="23" t="s">
        <v>12</v>
      </c>
      <c r="K14" s="13">
        <v>57568</v>
      </c>
      <c r="M14">
        <v>57568</v>
      </c>
    </row>
    <row r="15" spans="1:13" x14ac:dyDescent="0.25">
      <c r="A15" s="12">
        <v>10114</v>
      </c>
      <c r="B15" s="12" t="s">
        <v>21</v>
      </c>
      <c r="C15" s="12">
        <v>0</v>
      </c>
      <c r="D15" s="12">
        <v>0</v>
      </c>
      <c r="E15" s="12">
        <v>3</v>
      </c>
      <c r="F15" s="16">
        <v>62506</v>
      </c>
      <c r="H15" s="1" t="str">
        <f>_xlfn.XLOOKUP(I12,A7:A28,B7:B28,"No existe",0)</f>
        <v xml:space="preserve"> Colby</v>
      </c>
      <c r="I15" s="24">
        <f>_xlfn.XLOOKUP(I12,A7:A28,F7:F28,"No existe",0)</f>
        <v>95660</v>
      </c>
      <c r="K15" s="13">
        <v>58709</v>
      </c>
      <c r="M15">
        <v>58709</v>
      </c>
    </row>
    <row r="16" spans="1:13" x14ac:dyDescent="0.25">
      <c r="A16" s="12">
        <v>10250</v>
      </c>
      <c r="B16" s="12" t="s">
        <v>22</v>
      </c>
      <c r="C16" s="12">
        <v>2</v>
      </c>
      <c r="D16" s="12">
        <v>1</v>
      </c>
      <c r="E16" s="12">
        <v>1</v>
      </c>
      <c r="F16" s="13">
        <v>50178</v>
      </c>
      <c r="K16" s="13">
        <v>59026</v>
      </c>
      <c r="M16">
        <v>59026</v>
      </c>
    </row>
    <row r="17" spans="1:13" x14ac:dyDescent="0.25">
      <c r="A17" s="12">
        <v>10252</v>
      </c>
      <c r="B17" s="12" t="s">
        <v>23</v>
      </c>
      <c r="C17" s="12">
        <v>1</v>
      </c>
      <c r="D17" s="12">
        <v>0</v>
      </c>
      <c r="E17" s="12">
        <v>5</v>
      </c>
      <c r="F17" s="13">
        <v>54670</v>
      </c>
      <c r="K17" s="13">
        <v>59365</v>
      </c>
      <c r="M17">
        <v>59365</v>
      </c>
    </row>
    <row r="18" spans="1:13" x14ac:dyDescent="0.25">
      <c r="A18" s="12">
        <v>10242</v>
      </c>
      <c r="B18" s="12" t="s">
        <v>24</v>
      </c>
      <c r="C18" s="12">
        <v>1</v>
      </c>
      <c r="D18" s="12">
        <v>1</v>
      </c>
      <c r="E18" s="12">
        <v>5</v>
      </c>
      <c r="F18" s="13">
        <v>47211</v>
      </c>
      <c r="K18" s="16">
        <v>62506</v>
      </c>
      <c r="M18">
        <v>62506</v>
      </c>
    </row>
    <row r="19" spans="1:13" x14ac:dyDescent="0.25">
      <c r="A19" s="12">
        <v>10012</v>
      </c>
      <c r="B19" s="12" t="s">
        <v>25</v>
      </c>
      <c r="C19" s="12">
        <v>2</v>
      </c>
      <c r="D19" s="12">
        <v>1</v>
      </c>
      <c r="E19" s="12">
        <v>1</v>
      </c>
      <c r="F19" s="17">
        <v>50825</v>
      </c>
      <c r="K19" s="13">
        <v>64955</v>
      </c>
      <c r="M19">
        <v>64955</v>
      </c>
    </row>
    <row r="20" spans="1:13" x14ac:dyDescent="0.25">
      <c r="A20" s="12">
        <v>10265</v>
      </c>
      <c r="B20" s="12" t="s">
        <v>26</v>
      </c>
      <c r="C20" s="12">
        <v>0</v>
      </c>
      <c r="D20" s="12">
        <v>1</v>
      </c>
      <c r="E20" s="12">
        <v>1</v>
      </c>
      <c r="F20" s="13">
        <v>58709</v>
      </c>
      <c r="K20" s="13">
        <v>64991</v>
      </c>
      <c r="M20">
        <v>64991</v>
      </c>
    </row>
    <row r="21" spans="1:13" x14ac:dyDescent="0.25">
      <c r="A21" s="12">
        <v>10066</v>
      </c>
      <c r="B21" s="12" t="s">
        <v>27</v>
      </c>
      <c r="C21" s="12">
        <v>2</v>
      </c>
      <c r="D21" s="12">
        <v>1</v>
      </c>
      <c r="E21" s="12">
        <v>5</v>
      </c>
      <c r="F21" s="13">
        <v>52505</v>
      </c>
      <c r="K21" s="13">
        <v>70131</v>
      </c>
      <c r="M21">
        <v>70131</v>
      </c>
    </row>
    <row r="22" spans="1:13" x14ac:dyDescent="0.25">
      <c r="A22" s="12">
        <v>10061</v>
      </c>
      <c r="B22" s="12" t="s">
        <v>28</v>
      </c>
      <c r="C22" s="12">
        <v>0</v>
      </c>
      <c r="D22" s="12">
        <v>1</v>
      </c>
      <c r="E22" s="12">
        <v>4</v>
      </c>
      <c r="F22" s="16">
        <v>62506</v>
      </c>
      <c r="K22" s="13">
        <v>95660</v>
      </c>
      <c r="M22">
        <v>95660</v>
      </c>
    </row>
    <row r="23" spans="1:13" x14ac:dyDescent="0.25">
      <c r="A23" s="12">
        <v>10023</v>
      </c>
      <c r="B23" s="12" t="s">
        <v>29</v>
      </c>
      <c r="C23" s="12">
        <v>1</v>
      </c>
      <c r="D23" s="12">
        <v>0</v>
      </c>
      <c r="E23" s="12">
        <v>2</v>
      </c>
      <c r="F23" s="13">
        <v>70131</v>
      </c>
      <c r="K23" s="13">
        <v>104437</v>
      </c>
      <c r="M23">
        <v>104437</v>
      </c>
    </row>
    <row r="24" spans="1:13" ht="15.75" thickBot="1" x14ac:dyDescent="0.3">
      <c r="A24" s="12">
        <v>10055</v>
      </c>
      <c r="B24" s="12" t="s">
        <v>30</v>
      </c>
      <c r="C24" s="12">
        <v>0</v>
      </c>
      <c r="D24" s="12">
        <v>0</v>
      </c>
      <c r="E24" s="12">
        <v>1</v>
      </c>
      <c r="F24" s="13">
        <v>59026</v>
      </c>
      <c r="H24" s="15" t="s">
        <v>9</v>
      </c>
      <c r="I24" s="1"/>
      <c r="K24" s="13">
        <v>110000</v>
      </c>
      <c r="M24">
        <v>110000</v>
      </c>
    </row>
    <row r="25" spans="1:13" ht="15.75" thickTop="1" x14ac:dyDescent="0.25">
      <c r="A25" s="12">
        <v>10245</v>
      </c>
      <c r="B25" s="12" t="s">
        <v>31</v>
      </c>
      <c r="C25" s="12">
        <v>0</v>
      </c>
      <c r="D25" s="12">
        <v>0</v>
      </c>
      <c r="E25" s="12">
        <v>4</v>
      </c>
      <c r="F25" s="13">
        <v>110000</v>
      </c>
    </row>
    <row r="26" spans="1:13" x14ac:dyDescent="0.25">
      <c r="A26" s="12">
        <v>10277</v>
      </c>
      <c r="B26" s="12" t="s">
        <v>32</v>
      </c>
      <c r="C26" s="12">
        <v>0</v>
      </c>
      <c r="D26" s="12">
        <v>1</v>
      </c>
      <c r="E26" s="12">
        <v>3</v>
      </c>
      <c r="F26" s="13">
        <v>53250</v>
      </c>
      <c r="H26" t="s">
        <v>40</v>
      </c>
    </row>
    <row r="27" spans="1:13" ht="15.75" thickBot="1" x14ac:dyDescent="0.3">
      <c r="A27" s="12">
        <v>10046</v>
      </c>
      <c r="B27" s="12" t="s">
        <v>33</v>
      </c>
      <c r="C27" s="12">
        <v>0</v>
      </c>
      <c r="D27" s="12">
        <v>1</v>
      </c>
      <c r="E27" s="12">
        <v>1</v>
      </c>
      <c r="F27" s="13">
        <v>51044</v>
      </c>
      <c r="H27" s="10" t="s">
        <v>8</v>
      </c>
      <c r="I27" s="10" t="s">
        <v>7</v>
      </c>
      <c r="J27" s="10" t="s">
        <v>9</v>
      </c>
      <c r="K27" s="10" t="s">
        <v>10</v>
      </c>
      <c r="L27" s="10" t="s">
        <v>11</v>
      </c>
      <c r="M27" s="11" t="s">
        <v>12</v>
      </c>
    </row>
    <row r="28" spans="1:13" ht="15.75" thickTop="1" x14ac:dyDescent="0.25">
      <c r="A28" s="12">
        <v>10226</v>
      </c>
      <c r="B28" s="12" t="s">
        <v>34</v>
      </c>
      <c r="C28" s="12">
        <v>2</v>
      </c>
      <c r="D28" s="12">
        <v>0</v>
      </c>
      <c r="E28" s="12">
        <v>1</v>
      </c>
      <c r="F28" s="17">
        <v>50825</v>
      </c>
      <c r="H28" cm="1">
        <f t="array" ref="H28:M37">_xlfn._xlws.FILTER(A7:F28,C7:C28=I24,"No hay datos")</f>
        <v>10026</v>
      </c>
      <c r="I28" t="str">
        <v xml:space="preserve"> Wilson  K</v>
      </c>
      <c r="J28">
        <v>0</v>
      </c>
      <c r="K28">
        <v>1</v>
      </c>
      <c r="L28">
        <v>1</v>
      </c>
      <c r="M28">
        <v>62506</v>
      </c>
    </row>
    <row r="29" spans="1:13" x14ac:dyDescent="0.25">
      <c r="H29">
        <v>10002</v>
      </c>
      <c r="I29" t="str">
        <v xml:space="preserve"> Linda  </v>
      </c>
      <c r="J29">
        <v>0</v>
      </c>
      <c r="K29">
        <v>0</v>
      </c>
      <c r="L29">
        <v>1</v>
      </c>
      <c r="M29">
        <v>57568</v>
      </c>
    </row>
    <row r="30" spans="1:13" x14ac:dyDescent="0.25">
      <c r="H30">
        <v>10194</v>
      </c>
      <c r="I30" t="str">
        <v xml:space="preserve"> Colby</v>
      </c>
      <c r="J30">
        <v>0</v>
      </c>
      <c r="K30">
        <v>0</v>
      </c>
      <c r="L30">
        <v>1</v>
      </c>
      <c r="M30">
        <v>95660</v>
      </c>
    </row>
    <row r="31" spans="1:13" x14ac:dyDescent="0.25">
      <c r="H31">
        <v>10114</v>
      </c>
      <c r="I31" t="str">
        <v xml:space="preserve"> Linda</v>
      </c>
      <c r="J31">
        <v>0</v>
      </c>
      <c r="K31">
        <v>0</v>
      </c>
      <c r="L31">
        <v>3</v>
      </c>
      <c r="M31">
        <v>62506</v>
      </c>
    </row>
    <row r="32" spans="1:13" x14ac:dyDescent="0.25">
      <c r="H32">
        <v>10265</v>
      </c>
      <c r="I32" t="str">
        <v xml:space="preserve"> Francesco  A</v>
      </c>
      <c r="J32">
        <v>0</v>
      </c>
      <c r="K32">
        <v>1</v>
      </c>
      <c r="L32">
        <v>1</v>
      </c>
      <c r="M32">
        <v>58709</v>
      </c>
    </row>
    <row r="33" spans="8:13" x14ac:dyDescent="0.25">
      <c r="H33">
        <v>10061</v>
      </c>
      <c r="I33" t="str">
        <v xml:space="preserve"> Norman</v>
      </c>
      <c r="J33">
        <v>0</v>
      </c>
      <c r="K33">
        <v>1</v>
      </c>
      <c r="L33">
        <v>4</v>
      </c>
      <c r="M33">
        <v>62506</v>
      </c>
    </row>
    <row r="34" spans="8:13" x14ac:dyDescent="0.25">
      <c r="H34">
        <v>10055</v>
      </c>
      <c r="I34" t="str">
        <v xml:space="preserve"> Courtney </v>
      </c>
      <c r="J34">
        <v>0</v>
      </c>
      <c r="K34">
        <v>0</v>
      </c>
      <c r="L34">
        <v>1</v>
      </c>
      <c r="M34">
        <v>59026</v>
      </c>
    </row>
    <row r="35" spans="8:13" x14ac:dyDescent="0.25">
      <c r="H35">
        <v>10245</v>
      </c>
      <c r="I35" t="str">
        <v xml:space="preserve"> Renee</v>
      </c>
      <c r="J35">
        <v>0</v>
      </c>
      <c r="K35">
        <v>0</v>
      </c>
      <c r="L35">
        <v>4</v>
      </c>
      <c r="M35">
        <v>110000</v>
      </c>
    </row>
    <row r="36" spans="8:13" x14ac:dyDescent="0.25">
      <c r="H36">
        <v>10277</v>
      </c>
      <c r="I36" t="str">
        <v xml:space="preserve"> Scott</v>
      </c>
      <c r="J36">
        <v>0</v>
      </c>
      <c r="K36">
        <v>1</v>
      </c>
      <c r="L36">
        <v>3</v>
      </c>
      <c r="M36">
        <v>53250</v>
      </c>
    </row>
    <row r="37" spans="8:13" x14ac:dyDescent="0.25">
      <c r="H37">
        <v>10046</v>
      </c>
      <c r="I37" t="str">
        <v xml:space="preserve"> Sean</v>
      </c>
      <c r="J37">
        <v>0</v>
      </c>
      <c r="K37">
        <v>1</v>
      </c>
      <c r="L37">
        <v>1</v>
      </c>
      <c r="M37">
        <v>51044</v>
      </c>
    </row>
  </sheetData>
  <sortState xmlns:xlrd2="http://schemas.microsoft.com/office/spreadsheetml/2017/richdata2" ref="K7:K28">
    <sortCondition ref="K6:K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B0B8-7AA5-492B-9BDB-33039DEFD016}">
  <sheetPr>
    <tabColor rgb="FFFF0000"/>
  </sheetPr>
  <dimension ref="A3:T80"/>
  <sheetViews>
    <sheetView tabSelected="1" zoomScale="115" zoomScaleNormal="115" workbookViewId="0">
      <selection activeCell="J51" sqref="J51"/>
    </sheetView>
  </sheetViews>
  <sheetFormatPr baseColWidth="10" defaultRowHeight="15" x14ac:dyDescent="0.25"/>
  <cols>
    <col min="2" max="2" width="19.7109375" customWidth="1"/>
    <col min="3" max="3" width="23.42578125" bestFit="1" customWidth="1"/>
    <col min="4" max="4" width="7.7109375" bestFit="1" customWidth="1"/>
    <col min="5" max="5" width="24.140625" bestFit="1" customWidth="1"/>
    <col min="6" max="6" width="7.140625" bestFit="1" customWidth="1"/>
    <col min="7" max="7" width="6.7109375" bestFit="1" customWidth="1"/>
    <col min="8" max="8" width="11.28515625" bestFit="1" customWidth="1"/>
    <col min="9" max="9" width="7.7109375" bestFit="1" customWidth="1"/>
    <col min="10" max="10" width="11.7109375" bestFit="1" customWidth="1"/>
    <col min="11" max="11" width="15.42578125" bestFit="1" customWidth="1"/>
    <col min="14" max="14" width="21.42578125" customWidth="1"/>
    <col min="15" max="15" width="12.7109375" bestFit="1" customWidth="1"/>
    <col min="17" max="17" width="12.5703125" customWidth="1"/>
    <col min="20" max="20" width="27.85546875" bestFit="1" customWidth="1"/>
  </cols>
  <sheetData>
    <row r="3" spans="1:20" ht="21" x14ac:dyDescent="0.35">
      <c r="B3" s="14" t="s">
        <v>123</v>
      </c>
      <c r="M3" s="35" t="s">
        <v>124</v>
      </c>
    </row>
    <row r="4" spans="1:20" x14ac:dyDescent="0.25">
      <c r="M4" t="s">
        <v>125</v>
      </c>
    </row>
    <row r="5" spans="1:20" x14ac:dyDescent="0.25">
      <c r="A5" s="30" t="s">
        <v>126</v>
      </c>
      <c r="B5" s="30" t="s">
        <v>41</v>
      </c>
      <c r="C5" s="31" t="s">
        <v>42</v>
      </c>
      <c r="D5" s="31" t="s">
        <v>43</v>
      </c>
      <c r="E5" s="31" t="s">
        <v>44</v>
      </c>
      <c r="F5" s="31" t="s">
        <v>45</v>
      </c>
      <c r="G5" s="31" t="s">
        <v>46</v>
      </c>
      <c r="H5" s="31" t="s">
        <v>47</v>
      </c>
      <c r="I5" s="31" t="s">
        <v>48</v>
      </c>
      <c r="J5" s="31" t="s">
        <v>49</v>
      </c>
      <c r="K5" s="31" t="s">
        <v>50</v>
      </c>
    </row>
    <row r="6" spans="1:20" x14ac:dyDescent="0.25">
      <c r="A6" s="32">
        <v>1</v>
      </c>
      <c r="B6" s="32" t="s">
        <v>51</v>
      </c>
      <c r="C6" s="33" t="str">
        <f t="shared" ref="C6:C49" si="0">LOWER(LEFT(RIGHT(B6,LEN(B6)-FIND(",",B6)),1)&amp;LEFT(B6,FIND(",",B6)-1)&amp;"@dominio.com")</f>
        <v>wadinolfi@dominio.com</v>
      </c>
      <c r="D6" s="33">
        <v>62506</v>
      </c>
      <c r="E6" s="33" t="s">
        <v>52</v>
      </c>
      <c r="F6" s="33" t="s">
        <v>53</v>
      </c>
      <c r="G6" s="33">
        <v>1960</v>
      </c>
      <c r="H6" s="34">
        <v>30507</v>
      </c>
      <c r="I6" s="33" t="s">
        <v>54</v>
      </c>
      <c r="J6" s="33" t="s">
        <v>55</v>
      </c>
      <c r="K6" s="33" t="s">
        <v>56</v>
      </c>
      <c r="M6" t="s">
        <v>127</v>
      </c>
    </row>
    <row r="7" spans="1:20" x14ac:dyDescent="0.25">
      <c r="A7" s="32">
        <v>2</v>
      </c>
      <c r="B7" s="32" t="s">
        <v>57</v>
      </c>
      <c r="C7" s="33" t="str">
        <f t="shared" si="0"/>
        <v>kait sidi@dominio.com</v>
      </c>
      <c r="D7" s="33">
        <v>104437</v>
      </c>
      <c r="E7" s="33" t="s">
        <v>58</v>
      </c>
      <c r="F7" s="33" t="s">
        <v>53</v>
      </c>
      <c r="G7" s="33">
        <v>2148</v>
      </c>
      <c r="H7" s="34">
        <v>27519</v>
      </c>
      <c r="I7" s="33" t="s">
        <v>54</v>
      </c>
      <c r="J7" s="33" t="s">
        <v>59</v>
      </c>
      <c r="K7" s="33" t="s">
        <v>56</v>
      </c>
      <c r="M7" t="s">
        <v>128</v>
      </c>
    </row>
    <row r="8" spans="1:20" x14ac:dyDescent="0.25">
      <c r="A8" s="32">
        <v>3</v>
      </c>
      <c r="B8" s="32" t="s">
        <v>60</v>
      </c>
      <c r="C8" s="33" t="str">
        <f t="shared" si="0"/>
        <v>sakinkuolie@dominio.com</v>
      </c>
      <c r="D8" s="33">
        <v>64955</v>
      </c>
      <c r="E8" s="33" t="s">
        <v>61</v>
      </c>
      <c r="F8" s="33" t="s">
        <v>53</v>
      </c>
      <c r="G8" s="33">
        <v>1810</v>
      </c>
      <c r="H8" s="34">
        <v>32405</v>
      </c>
      <c r="I8" s="33" t="s">
        <v>62</v>
      </c>
      <c r="J8" s="33" t="s">
        <v>59</v>
      </c>
      <c r="K8" s="33" t="s">
        <v>56</v>
      </c>
    </row>
    <row r="9" spans="1:20" x14ac:dyDescent="0.25">
      <c r="A9" s="32">
        <v>4</v>
      </c>
      <c r="B9" s="32" t="s">
        <v>63</v>
      </c>
      <c r="C9" s="33" t="str">
        <f t="shared" si="0"/>
        <v>talagbe@dominio.com</v>
      </c>
      <c r="D9" s="33">
        <v>64991</v>
      </c>
      <c r="E9" s="33" t="s">
        <v>52</v>
      </c>
      <c r="F9" s="33" t="s">
        <v>53</v>
      </c>
      <c r="G9" s="33">
        <v>1886</v>
      </c>
      <c r="H9" s="34">
        <v>32413</v>
      </c>
      <c r="I9" s="33" t="s">
        <v>62</v>
      </c>
      <c r="J9" s="33" t="s">
        <v>59</v>
      </c>
      <c r="K9" s="33" t="s">
        <v>56</v>
      </c>
      <c r="M9" t="s">
        <v>129</v>
      </c>
    </row>
    <row r="10" spans="1:20" x14ac:dyDescent="0.25">
      <c r="A10" s="32">
        <v>5</v>
      </c>
      <c r="B10" s="32" t="s">
        <v>64</v>
      </c>
      <c r="C10" s="33" t="str">
        <f t="shared" si="0"/>
        <v>canderson@dominio.com</v>
      </c>
      <c r="D10" s="33">
        <v>50825</v>
      </c>
      <c r="E10" s="33" t="s">
        <v>52</v>
      </c>
      <c r="F10" s="33" t="s">
        <v>53</v>
      </c>
      <c r="G10" s="33">
        <v>2169</v>
      </c>
      <c r="H10" s="34">
        <v>32759</v>
      </c>
      <c r="I10" s="33" t="s">
        <v>62</v>
      </c>
      <c r="J10" s="33" t="s">
        <v>65</v>
      </c>
      <c r="K10" s="33" t="s">
        <v>56</v>
      </c>
    </row>
    <row r="11" spans="1:20" x14ac:dyDescent="0.25">
      <c r="A11" s="32">
        <v>6</v>
      </c>
      <c r="B11" s="32" t="s">
        <v>66</v>
      </c>
      <c r="C11" s="33" t="str">
        <f t="shared" si="0"/>
        <v>landerson@dominio.com</v>
      </c>
      <c r="D11" s="33">
        <v>57568</v>
      </c>
      <c r="E11" s="33" t="s">
        <v>52</v>
      </c>
      <c r="F11" s="33" t="s">
        <v>53</v>
      </c>
      <c r="G11" s="33">
        <v>1844</v>
      </c>
      <c r="H11" s="34">
        <v>28267</v>
      </c>
      <c r="I11" s="33" t="s">
        <v>62</v>
      </c>
      <c r="J11" s="33" t="s">
        <v>55</v>
      </c>
      <c r="K11" s="33" t="s">
        <v>56</v>
      </c>
      <c r="M11" t="s">
        <v>130</v>
      </c>
    </row>
    <row r="12" spans="1:20" x14ac:dyDescent="0.25">
      <c r="A12" s="32">
        <v>7</v>
      </c>
      <c r="B12" s="32" t="s">
        <v>67</v>
      </c>
      <c r="C12" s="33" t="str">
        <f t="shared" si="0"/>
        <v>candreola@dominio.com</v>
      </c>
      <c r="D12" s="33">
        <v>95660</v>
      </c>
      <c r="E12" s="33" t="s">
        <v>68</v>
      </c>
      <c r="F12" s="33" t="s">
        <v>53</v>
      </c>
      <c r="G12" s="33">
        <v>2110</v>
      </c>
      <c r="H12" s="34">
        <v>28999</v>
      </c>
      <c r="I12" s="33" t="s">
        <v>62</v>
      </c>
      <c r="J12" s="33" t="s">
        <v>55</v>
      </c>
      <c r="K12" s="33" t="s">
        <v>56</v>
      </c>
    </row>
    <row r="13" spans="1:20" x14ac:dyDescent="0.25">
      <c r="A13" s="32">
        <v>8</v>
      </c>
      <c r="B13" s="32" t="s">
        <v>69</v>
      </c>
      <c r="C13" s="33" t="str">
        <f t="shared" si="0"/>
        <v>sathwal@dominio.com</v>
      </c>
      <c r="D13" s="33">
        <v>59365</v>
      </c>
      <c r="E13" s="33" t="s">
        <v>52</v>
      </c>
      <c r="F13" s="33" t="s">
        <v>53</v>
      </c>
      <c r="G13" s="33">
        <v>2199</v>
      </c>
      <c r="H13" s="34">
        <v>30365</v>
      </c>
      <c r="I13" s="33" t="s">
        <v>54</v>
      </c>
      <c r="J13" s="33" t="s">
        <v>70</v>
      </c>
      <c r="K13" s="33" t="s">
        <v>56</v>
      </c>
    </row>
    <row r="14" spans="1:20" x14ac:dyDescent="0.25">
      <c r="A14" s="32">
        <v>9</v>
      </c>
      <c r="B14" s="32" t="s">
        <v>71</v>
      </c>
      <c r="C14" s="33" t="str">
        <f t="shared" si="0"/>
        <v>lbachiochi@dominio.com</v>
      </c>
      <c r="D14" s="33">
        <v>47837</v>
      </c>
      <c r="E14" s="33" t="s">
        <v>52</v>
      </c>
      <c r="F14" s="33" t="s">
        <v>53</v>
      </c>
      <c r="G14" s="33">
        <v>1902</v>
      </c>
      <c r="H14" s="34">
        <v>25610</v>
      </c>
      <c r="I14" s="33" t="s">
        <v>62</v>
      </c>
      <c r="J14" s="33" t="s">
        <v>55</v>
      </c>
      <c r="K14" s="33" t="s">
        <v>56</v>
      </c>
      <c r="M14" t="s">
        <v>36</v>
      </c>
      <c r="T14" s="41" t="s">
        <v>137</v>
      </c>
    </row>
    <row r="15" spans="1:20" x14ac:dyDescent="0.25">
      <c r="A15" s="32">
        <v>10</v>
      </c>
      <c r="B15" s="32" t="s">
        <v>72</v>
      </c>
      <c r="C15" s="33" t="str">
        <f t="shared" si="0"/>
        <v>abacong@dominio.com</v>
      </c>
      <c r="D15" s="33">
        <v>50178</v>
      </c>
      <c r="E15" s="33" t="s">
        <v>73</v>
      </c>
      <c r="F15" s="33" t="s">
        <v>53</v>
      </c>
      <c r="G15" s="33">
        <v>1886</v>
      </c>
      <c r="H15" s="34">
        <v>32149</v>
      </c>
      <c r="I15" s="33" t="s">
        <v>54</v>
      </c>
      <c r="J15" s="33" t="s">
        <v>65</v>
      </c>
      <c r="K15" s="33" t="s">
        <v>56</v>
      </c>
      <c r="M15" s="38" t="s">
        <v>131</v>
      </c>
      <c r="N15" s="1">
        <v>1</v>
      </c>
      <c r="T15" s="1" t="str" cm="1">
        <f t="array" ref="T15:T28">_xlfn._xlws.SORT(_xlfn.UNIQUE(E6:E49))</f>
        <v>Accountant I</v>
      </c>
    </row>
    <row r="16" spans="1:20" x14ac:dyDescent="0.25">
      <c r="A16" s="32">
        <v>11</v>
      </c>
      <c r="B16" s="32" t="s">
        <v>74</v>
      </c>
      <c r="C16" s="33" t="str">
        <f t="shared" si="0"/>
        <v>rbaczenski@dominio.com</v>
      </c>
      <c r="D16" s="33">
        <v>54670</v>
      </c>
      <c r="E16" s="33" t="s">
        <v>52</v>
      </c>
      <c r="F16" s="33" t="s">
        <v>53</v>
      </c>
      <c r="G16" s="33">
        <v>1902</v>
      </c>
      <c r="H16" s="34">
        <v>27041</v>
      </c>
      <c r="I16" s="33" t="s">
        <v>62</v>
      </c>
      <c r="J16" s="33" t="s">
        <v>59</v>
      </c>
      <c r="K16" s="33" t="s">
        <v>56</v>
      </c>
      <c r="T16" s="1" t="str">
        <v>Area Sales Manager</v>
      </c>
    </row>
    <row r="17" spans="1:20" x14ac:dyDescent="0.25">
      <c r="A17" s="32">
        <v>12</v>
      </c>
      <c r="B17" s="32" t="s">
        <v>75</v>
      </c>
      <c r="C17" s="33" t="str">
        <f t="shared" si="0"/>
        <v>tbarbara@dominio.com</v>
      </c>
      <c r="D17" s="33">
        <v>47211</v>
      </c>
      <c r="E17" s="33" t="s">
        <v>52</v>
      </c>
      <c r="F17" s="33" t="s">
        <v>53</v>
      </c>
      <c r="G17" s="33">
        <v>2062</v>
      </c>
      <c r="H17" s="34">
        <v>27081</v>
      </c>
      <c r="I17" s="33" t="s">
        <v>54</v>
      </c>
      <c r="J17" s="33" t="s">
        <v>59</v>
      </c>
      <c r="K17" s="33" t="s">
        <v>56</v>
      </c>
      <c r="M17" s="36" t="s">
        <v>132</v>
      </c>
      <c r="N17" s="36" t="s">
        <v>134</v>
      </c>
      <c r="O17" s="36" t="s">
        <v>133</v>
      </c>
      <c r="P17" s="36" t="s">
        <v>135</v>
      </c>
      <c r="Q17" s="36" t="s">
        <v>49</v>
      </c>
      <c r="T17" s="1" t="str">
        <v>BI Director</v>
      </c>
    </row>
    <row r="18" spans="1:20" x14ac:dyDescent="0.25">
      <c r="A18" s="32">
        <v>13</v>
      </c>
      <c r="B18" s="32" t="s">
        <v>76</v>
      </c>
      <c r="C18" s="33" t="str">
        <f t="shared" si="0"/>
        <v>hbarbossa@dominio.com</v>
      </c>
      <c r="D18" s="33">
        <v>92328</v>
      </c>
      <c r="E18" s="33" t="s">
        <v>77</v>
      </c>
      <c r="F18" s="33" t="s">
        <v>78</v>
      </c>
      <c r="G18" s="33">
        <v>78230</v>
      </c>
      <c r="H18" s="34">
        <v>32328</v>
      </c>
      <c r="I18" s="33" t="s">
        <v>54</v>
      </c>
      <c r="J18" s="33" t="s">
        <v>65</v>
      </c>
      <c r="K18" s="33" t="s">
        <v>56</v>
      </c>
      <c r="M18" s="1" t="str">
        <f>VLOOKUP(N15,A6:K49,2,FALSE)</f>
        <v>Adinolfi,Wilson K</v>
      </c>
      <c r="N18" s="1" t="str">
        <f>VLOOKUP(N15,A6:K49,3,FALSE)</f>
        <v>wadinolfi@dominio.com</v>
      </c>
      <c r="O18" s="39">
        <f>VLOOKUP(N15,A6:K49,4,FALSE)</f>
        <v>62506</v>
      </c>
      <c r="P18" s="7" t="str">
        <f>VLOOKUP(N15,A6:K49,9,FALSE)</f>
        <v xml:space="preserve">M </v>
      </c>
      <c r="Q18" s="7" t="str">
        <f>VLOOKUP(N15,A6:K49,10,FALSE)</f>
        <v>Single</v>
      </c>
      <c r="T18" s="1" t="str">
        <v>Data Analyst</v>
      </c>
    </row>
    <row r="19" spans="1:20" x14ac:dyDescent="0.25">
      <c r="A19" s="32">
        <v>14</v>
      </c>
      <c r="B19" s="32" t="s">
        <v>79</v>
      </c>
      <c r="C19" s="33" t="str">
        <f t="shared" si="0"/>
        <v>fbarone@dominio.com</v>
      </c>
      <c r="D19" s="33">
        <v>58709</v>
      </c>
      <c r="E19" s="33" t="s">
        <v>52</v>
      </c>
      <c r="F19" s="33" t="s">
        <v>53</v>
      </c>
      <c r="G19" s="33">
        <v>1810</v>
      </c>
      <c r="H19" s="34">
        <v>30517</v>
      </c>
      <c r="I19" s="33" t="s">
        <v>54</v>
      </c>
      <c r="J19" s="33" t="s">
        <v>55</v>
      </c>
      <c r="K19" s="33" t="s">
        <v>56</v>
      </c>
      <c r="T19" s="1" t="str">
        <v>Database Administrator</v>
      </c>
    </row>
    <row r="20" spans="1:20" x14ac:dyDescent="0.25">
      <c r="A20" s="32">
        <v>15</v>
      </c>
      <c r="B20" s="32" t="s">
        <v>80</v>
      </c>
      <c r="C20" s="33" t="str">
        <f t="shared" si="0"/>
        <v>nbarton@dominio.com</v>
      </c>
      <c r="D20" s="33">
        <v>52505</v>
      </c>
      <c r="E20" s="33" t="s">
        <v>52</v>
      </c>
      <c r="F20" s="33" t="s">
        <v>53</v>
      </c>
      <c r="G20" s="33">
        <v>2747</v>
      </c>
      <c r="H20" s="34">
        <v>28321</v>
      </c>
      <c r="I20" s="33" t="s">
        <v>54</v>
      </c>
      <c r="J20" s="33" t="s">
        <v>65</v>
      </c>
      <c r="K20" s="33" t="s">
        <v>56</v>
      </c>
      <c r="M20" t="s">
        <v>136</v>
      </c>
      <c r="T20" s="1" t="str">
        <v>Enterprise Architect</v>
      </c>
    </row>
    <row r="21" spans="1:20" x14ac:dyDescent="0.25">
      <c r="A21" s="32">
        <v>16</v>
      </c>
      <c r="B21" s="32" t="s">
        <v>81</v>
      </c>
      <c r="C21" s="33" t="str">
        <f t="shared" si="0"/>
        <v>nbates@dominio.com</v>
      </c>
      <c r="D21" s="33">
        <v>57834</v>
      </c>
      <c r="E21" s="33" t="s">
        <v>52</v>
      </c>
      <c r="F21" s="33" t="s">
        <v>53</v>
      </c>
      <c r="G21" s="33">
        <v>2050</v>
      </c>
      <c r="H21" s="34">
        <v>29877</v>
      </c>
      <c r="I21" s="33" t="s">
        <v>54</v>
      </c>
      <c r="J21" s="33" t="s">
        <v>55</v>
      </c>
      <c r="K21" s="33" t="s">
        <v>56</v>
      </c>
      <c r="M21" s="37" t="s">
        <v>131</v>
      </c>
      <c r="N21" s="1">
        <v>45</v>
      </c>
      <c r="T21" s="1" t="str">
        <v>IT Support</v>
      </c>
    </row>
    <row r="22" spans="1:20" x14ac:dyDescent="0.25">
      <c r="A22" s="32">
        <v>17</v>
      </c>
      <c r="B22" s="32" t="s">
        <v>82</v>
      </c>
      <c r="C22" s="33" t="str">
        <f t="shared" si="0"/>
        <v>kbeak@dominio.com</v>
      </c>
      <c r="D22" s="33">
        <v>70131</v>
      </c>
      <c r="E22" s="33" t="s">
        <v>61</v>
      </c>
      <c r="F22" s="33" t="s">
        <v>53</v>
      </c>
      <c r="G22" s="33">
        <v>2145</v>
      </c>
      <c r="H22" s="34">
        <v>24214</v>
      </c>
      <c r="I22" s="33" t="s">
        <v>62</v>
      </c>
      <c r="J22" s="33" t="s">
        <v>59</v>
      </c>
      <c r="K22" s="33" t="s">
        <v>56</v>
      </c>
      <c r="T22" s="1" t="str">
        <v>Production Manager</v>
      </c>
    </row>
    <row r="23" spans="1:20" x14ac:dyDescent="0.25">
      <c r="A23" s="32">
        <v>18</v>
      </c>
      <c r="B23" s="32" t="s">
        <v>83</v>
      </c>
      <c r="C23" s="33" t="str">
        <f t="shared" si="0"/>
        <v>cbeatrice@dominio.com</v>
      </c>
      <c r="D23" s="33">
        <v>59026</v>
      </c>
      <c r="E23" s="33" t="s">
        <v>52</v>
      </c>
      <c r="F23" s="33" t="s">
        <v>53</v>
      </c>
      <c r="G23" s="33">
        <v>1915</v>
      </c>
      <c r="H23" s="34">
        <v>25868</v>
      </c>
      <c r="I23" s="33" t="s">
        <v>62</v>
      </c>
      <c r="J23" s="33" t="s">
        <v>55</v>
      </c>
      <c r="K23" s="33" t="s">
        <v>84</v>
      </c>
      <c r="M23" s="37" t="s">
        <v>132</v>
      </c>
      <c r="N23" s="37" t="s">
        <v>134</v>
      </c>
      <c r="O23" s="37" t="s">
        <v>133</v>
      </c>
      <c r="P23" s="37" t="s">
        <v>135</v>
      </c>
      <c r="Q23" s="37" t="s">
        <v>49</v>
      </c>
      <c r="T23" s="1" t="str">
        <v>Production Technician I</v>
      </c>
    </row>
    <row r="24" spans="1:20" x14ac:dyDescent="0.25">
      <c r="A24" s="32">
        <v>19</v>
      </c>
      <c r="B24" s="32" t="s">
        <v>85</v>
      </c>
      <c r="C24" s="33" t="str">
        <f t="shared" si="0"/>
        <v>rbecker@dominio.com</v>
      </c>
      <c r="D24" s="33">
        <v>110000</v>
      </c>
      <c r="E24" s="33" t="s">
        <v>86</v>
      </c>
      <c r="F24" s="33" t="s">
        <v>53</v>
      </c>
      <c r="G24" s="33">
        <v>2026</v>
      </c>
      <c r="H24" s="34">
        <v>31506</v>
      </c>
      <c r="I24" s="33" t="s">
        <v>62</v>
      </c>
      <c r="J24" s="33" t="s">
        <v>55</v>
      </c>
      <c r="K24" s="33" t="s">
        <v>56</v>
      </c>
      <c r="M24" s="1" t="str">
        <f>_xlfn.XLOOKUP(N21,A6:A49,B6:B49,"NO EXISTE",0)</f>
        <v>NO EXISTE</v>
      </c>
      <c r="N24" s="1" t="str">
        <f>_xlfn.XLOOKUP(N21,A6:A49,C6:C49,"NO EXISTE",0)</f>
        <v>NO EXISTE</v>
      </c>
      <c r="O24" s="40" t="str">
        <f>_xlfn.XLOOKUP(N21,A6:A49,D6:D49,"NOEXISTE",0)</f>
        <v>NOEXISTE</v>
      </c>
      <c r="P24" s="7" t="str">
        <f>_xlfn.XLOOKUP(N21,A6:A49,I6:I49,"NO EXISTE",0)</f>
        <v>NO EXISTE</v>
      </c>
      <c r="Q24" s="7" t="str">
        <f>_xlfn.XLOOKUP(N21,A6:A49,J6:J49,"NO EXISTE",0)</f>
        <v>NO EXISTE</v>
      </c>
      <c r="T24" s="1" t="str">
        <v>Production Technician II</v>
      </c>
    </row>
    <row r="25" spans="1:20" x14ac:dyDescent="0.25">
      <c r="A25" s="32">
        <v>20</v>
      </c>
      <c r="B25" s="32" t="s">
        <v>87</v>
      </c>
      <c r="C25" s="33" t="str">
        <f t="shared" si="0"/>
        <v>sbecker@dominio.com</v>
      </c>
      <c r="D25" s="33">
        <v>53250</v>
      </c>
      <c r="E25" s="33" t="s">
        <v>52</v>
      </c>
      <c r="F25" s="33" t="s">
        <v>53</v>
      </c>
      <c r="G25" s="33">
        <v>2452</v>
      </c>
      <c r="H25" s="34">
        <v>28951</v>
      </c>
      <c r="I25" s="33" t="s">
        <v>54</v>
      </c>
      <c r="J25" s="33" t="s">
        <v>55</v>
      </c>
      <c r="K25" s="33" t="s">
        <v>56</v>
      </c>
      <c r="T25" s="1" t="str">
        <v>Software Engineer</v>
      </c>
    </row>
    <row r="26" spans="1:20" x14ac:dyDescent="0.25">
      <c r="A26" s="32">
        <v>21</v>
      </c>
      <c r="B26" s="32" t="s">
        <v>88</v>
      </c>
      <c r="C26" s="33" t="str">
        <f t="shared" si="0"/>
        <v>sbernstein@dominio.com</v>
      </c>
      <c r="D26" s="33">
        <v>51044</v>
      </c>
      <c r="E26" s="33" t="s">
        <v>52</v>
      </c>
      <c r="F26" s="33" t="s">
        <v>53</v>
      </c>
      <c r="G26" s="33">
        <v>2072</v>
      </c>
      <c r="H26" s="34">
        <v>25924</v>
      </c>
      <c r="I26" s="33" t="s">
        <v>54</v>
      </c>
      <c r="J26" s="33" t="s">
        <v>55</v>
      </c>
      <c r="K26" s="33" t="s">
        <v>56</v>
      </c>
      <c r="T26" s="1" t="str">
        <v>Software Engineering Manager</v>
      </c>
    </row>
    <row r="27" spans="1:20" x14ac:dyDescent="0.25">
      <c r="A27" s="32">
        <v>22</v>
      </c>
      <c r="B27" s="32" t="s">
        <v>89</v>
      </c>
      <c r="C27" s="33" t="str">
        <f t="shared" si="0"/>
        <v>lbiden@dominio.com</v>
      </c>
      <c r="D27" s="33">
        <v>64919</v>
      </c>
      <c r="E27" s="33" t="s">
        <v>52</v>
      </c>
      <c r="F27" s="33" t="s">
        <v>53</v>
      </c>
      <c r="G27" s="33">
        <v>2027</v>
      </c>
      <c r="H27" s="34">
        <v>21546</v>
      </c>
      <c r="I27" s="33" t="s">
        <v>62</v>
      </c>
      <c r="J27" s="33" t="s">
        <v>65</v>
      </c>
      <c r="K27" s="33" t="s">
        <v>56</v>
      </c>
      <c r="T27" s="1" t="str">
        <v>Sr. Accountant</v>
      </c>
    </row>
    <row r="28" spans="1:20" x14ac:dyDescent="0.25">
      <c r="A28" s="32">
        <v>23</v>
      </c>
      <c r="B28" s="32" t="s">
        <v>90</v>
      </c>
      <c r="C28" s="33" t="str">
        <f t="shared" si="0"/>
        <v>hbillis@dominio.com</v>
      </c>
      <c r="D28" s="33">
        <v>62910</v>
      </c>
      <c r="E28" s="33" t="s">
        <v>52</v>
      </c>
      <c r="F28" s="33" t="s">
        <v>53</v>
      </c>
      <c r="G28" s="33">
        <v>2031</v>
      </c>
      <c r="H28" s="34">
        <v>32752</v>
      </c>
      <c r="I28" s="33" t="s">
        <v>62</v>
      </c>
      <c r="J28" s="33" t="s">
        <v>59</v>
      </c>
      <c r="K28" s="33" t="s">
        <v>56</v>
      </c>
      <c r="T28" s="1" t="str">
        <v>Sr. DBA</v>
      </c>
    </row>
    <row r="29" spans="1:20" x14ac:dyDescent="0.25">
      <c r="A29" s="32">
        <v>24</v>
      </c>
      <c r="B29" s="32" t="s">
        <v>91</v>
      </c>
      <c r="C29" s="33" t="str">
        <f t="shared" si="0"/>
        <v>dblount@dominio.com</v>
      </c>
      <c r="D29" s="33">
        <v>66441</v>
      </c>
      <c r="E29" s="33" t="s">
        <v>61</v>
      </c>
      <c r="F29" s="33" t="s">
        <v>53</v>
      </c>
      <c r="G29" s="33">
        <v>2171</v>
      </c>
      <c r="H29" s="34">
        <v>33137</v>
      </c>
      <c r="I29" s="33" t="s">
        <v>62</v>
      </c>
      <c r="J29" s="33" t="s">
        <v>55</v>
      </c>
      <c r="K29" s="33" t="s">
        <v>56</v>
      </c>
    </row>
    <row r="30" spans="1:20" x14ac:dyDescent="0.25">
      <c r="A30" s="32">
        <v>25</v>
      </c>
      <c r="B30" s="32" t="s">
        <v>92</v>
      </c>
      <c r="C30" s="33" t="str">
        <f t="shared" si="0"/>
        <v>bbondwell@dominio.com</v>
      </c>
      <c r="D30" s="33">
        <v>57815</v>
      </c>
      <c r="E30" s="33" t="s">
        <v>61</v>
      </c>
      <c r="F30" s="33" t="s">
        <v>53</v>
      </c>
      <c r="G30" s="33">
        <v>2210</v>
      </c>
      <c r="H30" s="34">
        <v>24488</v>
      </c>
      <c r="I30" s="33" t="s">
        <v>62</v>
      </c>
      <c r="J30" s="33" t="s">
        <v>55</v>
      </c>
      <c r="K30" s="33" t="s">
        <v>56</v>
      </c>
    </row>
    <row r="31" spans="1:20" x14ac:dyDescent="0.25">
      <c r="A31" s="32">
        <v>26</v>
      </c>
      <c r="B31" s="32" t="s">
        <v>93</v>
      </c>
      <c r="C31" s="33" t="str">
        <f t="shared" si="0"/>
        <v>fbooth@dominio.com</v>
      </c>
      <c r="D31" s="33">
        <v>103613</v>
      </c>
      <c r="E31" s="33" t="s">
        <v>94</v>
      </c>
      <c r="F31" s="33" t="s">
        <v>95</v>
      </c>
      <c r="G31" s="33">
        <v>6033</v>
      </c>
      <c r="H31" s="34">
        <v>23588</v>
      </c>
      <c r="I31" s="33" t="s">
        <v>54</v>
      </c>
      <c r="J31" s="33" t="s">
        <v>55</v>
      </c>
      <c r="K31" s="33" t="s">
        <v>56</v>
      </c>
    </row>
    <row r="32" spans="1:20" x14ac:dyDescent="0.25">
      <c r="A32" s="32">
        <v>27</v>
      </c>
      <c r="B32" s="32" t="s">
        <v>96</v>
      </c>
      <c r="C32" s="33" t="str">
        <f t="shared" si="0"/>
        <v>bboutwell@dominio.com</v>
      </c>
      <c r="D32" s="33">
        <v>106367</v>
      </c>
      <c r="E32" s="33" t="s">
        <v>97</v>
      </c>
      <c r="F32" s="33" t="s">
        <v>53</v>
      </c>
      <c r="G32" s="33">
        <v>2468</v>
      </c>
      <c r="H32" s="34">
        <v>31871</v>
      </c>
      <c r="I32" s="33" t="s">
        <v>62</v>
      </c>
      <c r="J32" s="33" t="s">
        <v>59</v>
      </c>
      <c r="K32" s="33" t="s">
        <v>56</v>
      </c>
    </row>
    <row r="33" spans="1:11" x14ac:dyDescent="0.25">
      <c r="A33" s="32">
        <v>28</v>
      </c>
      <c r="B33" s="32" t="s">
        <v>98</v>
      </c>
      <c r="C33" s="33" t="str">
        <f t="shared" si="0"/>
        <v>cbozzi@dominio.com</v>
      </c>
      <c r="D33" s="33">
        <v>74312</v>
      </c>
      <c r="E33" s="33" t="s">
        <v>99</v>
      </c>
      <c r="F33" s="33" t="s">
        <v>53</v>
      </c>
      <c r="G33" s="33">
        <v>1901</v>
      </c>
      <c r="H33" s="34">
        <v>25637</v>
      </c>
      <c r="I33" s="33" t="s">
        <v>54</v>
      </c>
      <c r="J33" s="33" t="s">
        <v>55</v>
      </c>
      <c r="K33" s="33" t="s">
        <v>56</v>
      </c>
    </row>
    <row r="34" spans="1:11" x14ac:dyDescent="0.25">
      <c r="A34" s="32">
        <v>29</v>
      </c>
      <c r="B34" s="32" t="s">
        <v>100</v>
      </c>
      <c r="C34" s="33" t="str">
        <f t="shared" si="0"/>
        <v>dbrill@dominio.com</v>
      </c>
      <c r="D34" s="33">
        <v>53492</v>
      </c>
      <c r="E34" s="33" t="s">
        <v>52</v>
      </c>
      <c r="F34" s="33" t="s">
        <v>53</v>
      </c>
      <c r="G34" s="33">
        <v>1701</v>
      </c>
      <c r="H34" s="34">
        <v>33109</v>
      </c>
      <c r="I34" s="33" t="s">
        <v>62</v>
      </c>
      <c r="J34" s="33" t="s">
        <v>59</v>
      </c>
      <c r="K34" s="33" t="s">
        <v>56</v>
      </c>
    </row>
    <row r="35" spans="1:11" x14ac:dyDescent="0.25">
      <c r="A35" s="32">
        <v>30</v>
      </c>
      <c r="B35" s="32" t="s">
        <v>101</v>
      </c>
      <c r="C35" s="33" t="str">
        <f t="shared" si="0"/>
        <v>mbrown@dominio.com</v>
      </c>
      <c r="D35" s="33">
        <v>63000</v>
      </c>
      <c r="E35" s="33" t="s">
        <v>102</v>
      </c>
      <c r="F35" s="33" t="s">
        <v>53</v>
      </c>
      <c r="G35" s="33">
        <v>1450</v>
      </c>
      <c r="H35" s="34">
        <v>32105</v>
      </c>
      <c r="I35" s="33" t="s">
        <v>62</v>
      </c>
      <c r="J35" s="33" t="s">
        <v>59</v>
      </c>
      <c r="K35" s="33" t="s">
        <v>56</v>
      </c>
    </row>
    <row r="36" spans="1:11" x14ac:dyDescent="0.25">
      <c r="A36" s="32">
        <v>31</v>
      </c>
      <c r="B36" s="32" t="s">
        <v>103</v>
      </c>
      <c r="C36" s="33" t="str">
        <f t="shared" si="0"/>
        <v>jbuccheri@dominio.com</v>
      </c>
      <c r="D36" s="33">
        <v>65288</v>
      </c>
      <c r="E36" s="33" t="s">
        <v>61</v>
      </c>
      <c r="F36" s="33" t="s">
        <v>53</v>
      </c>
      <c r="G36" s="33">
        <v>1013</v>
      </c>
      <c r="H36" s="34">
        <v>30525</v>
      </c>
      <c r="I36" s="33" t="s">
        <v>54</v>
      </c>
      <c r="J36" s="33" t="s">
        <v>55</v>
      </c>
      <c r="K36" s="33" t="s">
        <v>56</v>
      </c>
    </row>
    <row r="37" spans="1:11" x14ac:dyDescent="0.25">
      <c r="A37" s="32">
        <v>32</v>
      </c>
      <c r="B37" s="32" t="s">
        <v>104</v>
      </c>
      <c r="C37" s="33" t="str">
        <f t="shared" si="0"/>
        <v>jbugali@dominio.com</v>
      </c>
      <c r="D37" s="33">
        <v>64375</v>
      </c>
      <c r="E37" s="33" t="s">
        <v>52</v>
      </c>
      <c r="F37" s="33" t="s">
        <v>53</v>
      </c>
      <c r="G37" s="33">
        <v>2043</v>
      </c>
      <c r="H37" s="34">
        <v>25506</v>
      </c>
      <c r="I37" s="33" t="s">
        <v>62</v>
      </c>
      <c r="J37" s="33" t="s">
        <v>105</v>
      </c>
      <c r="K37" s="33" t="s">
        <v>56</v>
      </c>
    </row>
    <row r="38" spans="1:11" x14ac:dyDescent="0.25">
      <c r="A38" s="32">
        <v>33</v>
      </c>
      <c r="B38" s="32" t="s">
        <v>106</v>
      </c>
      <c r="C38" s="33" t="str">
        <f t="shared" si="0"/>
        <v>jbunbury@dominio.com</v>
      </c>
      <c r="D38" s="33">
        <v>74326</v>
      </c>
      <c r="E38" s="33" t="s">
        <v>107</v>
      </c>
      <c r="F38" s="33" t="s">
        <v>108</v>
      </c>
      <c r="G38" s="33">
        <v>21851</v>
      </c>
      <c r="H38" s="34">
        <v>23529</v>
      </c>
      <c r="I38" s="33" t="s">
        <v>62</v>
      </c>
      <c r="J38" s="33" t="s">
        <v>59</v>
      </c>
      <c r="K38" s="33" t="s">
        <v>84</v>
      </c>
    </row>
    <row r="39" spans="1:11" x14ac:dyDescent="0.25">
      <c r="A39" s="32">
        <v>34</v>
      </c>
      <c r="B39" s="32" t="s">
        <v>109</v>
      </c>
      <c r="C39" s="33" t="str">
        <f t="shared" si="0"/>
        <v>jburke@dominio.com</v>
      </c>
      <c r="D39" s="33">
        <v>63763</v>
      </c>
      <c r="E39" s="33" t="s">
        <v>61</v>
      </c>
      <c r="F39" s="33" t="s">
        <v>53</v>
      </c>
      <c r="G39" s="33">
        <v>2148</v>
      </c>
      <c r="H39" s="34">
        <v>29282</v>
      </c>
      <c r="I39" s="33" t="s">
        <v>62</v>
      </c>
      <c r="J39" s="33" t="s">
        <v>55</v>
      </c>
      <c r="K39" s="33" t="s">
        <v>56</v>
      </c>
    </row>
    <row r="40" spans="1:11" x14ac:dyDescent="0.25">
      <c r="A40" s="32">
        <v>35</v>
      </c>
      <c r="B40" s="32" t="s">
        <v>110</v>
      </c>
      <c r="C40" s="33" t="str">
        <f t="shared" si="0"/>
        <v>bburkett@dominio.com</v>
      </c>
      <c r="D40" s="33">
        <v>62162</v>
      </c>
      <c r="E40" s="33" t="s">
        <v>61</v>
      </c>
      <c r="F40" s="33" t="s">
        <v>53</v>
      </c>
      <c r="G40" s="33">
        <v>1890</v>
      </c>
      <c r="H40" s="34">
        <v>28356</v>
      </c>
      <c r="I40" s="33" t="s">
        <v>54</v>
      </c>
      <c r="J40" s="33" t="s">
        <v>59</v>
      </c>
      <c r="K40" s="33" t="s">
        <v>56</v>
      </c>
    </row>
    <row r="41" spans="1:11" x14ac:dyDescent="0.25">
      <c r="A41" s="32">
        <v>36</v>
      </c>
      <c r="B41" s="32" t="s">
        <v>111</v>
      </c>
      <c r="C41" s="33" t="str">
        <f t="shared" si="0"/>
        <v>mcady@dominio.com</v>
      </c>
      <c r="D41" s="33">
        <v>77692</v>
      </c>
      <c r="E41" s="33" t="s">
        <v>112</v>
      </c>
      <c r="F41" s="33" t="s">
        <v>53</v>
      </c>
      <c r="G41" s="33">
        <v>2184</v>
      </c>
      <c r="H41" s="34">
        <v>24433</v>
      </c>
      <c r="I41" s="33" t="s">
        <v>54</v>
      </c>
      <c r="J41" s="33" t="s">
        <v>55</v>
      </c>
      <c r="K41" s="33" t="s">
        <v>56</v>
      </c>
    </row>
    <row r="42" spans="1:11" x14ac:dyDescent="0.25">
      <c r="A42" s="32">
        <v>37</v>
      </c>
      <c r="B42" s="32" t="s">
        <v>113</v>
      </c>
      <c r="C42" s="33" t="str">
        <f t="shared" si="0"/>
        <v>ccandie@dominio.com</v>
      </c>
      <c r="D42" s="33">
        <v>72640</v>
      </c>
      <c r="E42" s="33" t="s">
        <v>99</v>
      </c>
      <c r="F42" s="33" t="s">
        <v>53</v>
      </c>
      <c r="G42" s="33">
        <v>2169</v>
      </c>
      <c r="H42" s="34">
        <v>30537</v>
      </c>
      <c r="I42" s="33" t="s">
        <v>54</v>
      </c>
      <c r="J42" s="33" t="s">
        <v>55</v>
      </c>
      <c r="K42" s="33" t="s">
        <v>56</v>
      </c>
    </row>
    <row r="43" spans="1:11" x14ac:dyDescent="0.25">
      <c r="A43" s="32">
        <v>38</v>
      </c>
      <c r="B43" s="32" t="s">
        <v>114</v>
      </c>
      <c r="C43" s="33" t="str">
        <f t="shared" si="0"/>
        <v>jcarabbio@dominio.com</v>
      </c>
      <c r="D43" s="33">
        <v>93396</v>
      </c>
      <c r="E43" s="33" t="s">
        <v>68</v>
      </c>
      <c r="F43" s="33" t="s">
        <v>53</v>
      </c>
      <c r="G43" s="33">
        <v>2132</v>
      </c>
      <c r="H43" s="34">
        <v>31872</v>
      </c>
      <c r="I43" s="33" t="s">
        <v>62</v>
      </c>
      <c r="J43" s="33" t="s">
        <v>55</v>
      </c>
      <c r="K43" s="33" t="s">
        <v>56</v>
      </c>
    </row>
    <row r="44" spans="1:11" x14ac:dyDescent="0.25">
      <c r="A44" s="32">
        <v>39</v>
      </c>
      <c r="B44" s="32" t="s">
        <v>115</v>
      </c>
      <c r="C44" s="33" t="str">
        <f t="shared" si="0"/>
        <v>mcarey@dominio.com</v>
      </c>
      <c r="D44" s="33">
        <v>52846</v>
      </c>
      <c r="E44" s="33" t="s">
        <v>52</v>
      </c>
      <c r="F44" s="33" t="s">
        <v>53</v>
      </c>
      <c r="G44" s="33">
        <v>1701</v>
      </c>
      <c r="H44" s="34">
        <v>30349</v>
      </c>
      <c r="I44" s="33" t="s">
        <v>54</v>
      </c>
      <c r="J44" s="33" t="s">
        <v>55</v>
      </c>
      <c r="K44" s="33" t="s">
        <v>56</v>
      </c>
    </row>
    <row r="45" spans="1:11" x14ac:dyDescent="0.25">
      <c r="A45" s="32">
        <v>40</v>
      </c>
      <c r="B45" s="32" t="s">
        <v>116</v>
      </c>
      <c r="C45" s="33" t="str">
        <f t="shared" si="0"/>
        <v>ccarr@dominio.com</v>
      </c>
      <c r="D45" s="33">
        <v>100031</v>
      </c>
      <c r="E45" s="33" t="s">
        <v>58</v>
      </c>
      <c r="F45" s="33" t="s">
        <v>53</v>
      </c>
      <c r="G45" s="33">
        <v>1886</v>
      </c>
      <c r="H45" s="34">
        <v>31569</v>
      </c>
      <c r="I45" s="33" t="s">
        <v>62</v>
      </c>
      <c r="J45" s="33" t="s">
        <v>55</v>
      </c>
      <c r="K45" s="33" t="s">
        <v>56</v>
      </c>
    </row>
    <row r="46" spans="1:11" x14ac:dyDescent="0.25">
      <c r="A46" s="32">
        <v>41</v>
      </c>
      <c r="B46" s="32" t="s">
        <v>117</v>
      </c>
      <c r="C46" s="33" t="str">
        <f t="shared" si="0"/>
        <v>mcarter@dominio.com</v>
      </c>
      <c r="D46" s="33">
        <v>71860</v>
      </c>
      <c r="E46" s="33" t="s">
        <v>107</v>
      </c>
      <c r="F46" s="33" t="s">
        <v>118</v>
      </c>
      <c r="G46" s="33">
        <v>5664</v>
      </c>
      <c r="H46" s="34">
        <v>23146</v>
      </c>
      <c r="I46" s="33" t="s">
        <v>62</v>
      </c>
      <c r="J46" s="33" t="s">
        <v>55</v>
      </c>
      <c r="K46" s="33" t="s">
        <v>56</v>
      </c>
    </row>
    <row r="47" spans="1:11" x14ac:dyDescent="0.25">
      <c r="A47" s="32">
        <v>42</v>
      </c>
      <c r="B47" s="32" t="s">
        <v>119</v>
      </c>
      <c r="C47" s="33" t="str">
        <f t="shared" si="0"/>
        <v>bchace@dominio.com</v>
      </c>
      <c r="D47" s="33">
        <v>61656</v>
      </c>
      <c r="E47" s="33" t="s">
        <v>52</v>
      </c>
      <c r="F47" s="33" t="s">
        <v>53</v>
      </c>
      <c r="G47" s="33">
        <v>2763</v>
      </c>
      <c r="H47" s="34">
        <v>18630</v>
      </c>
      <c r="I47" s="33" t="s">
        <v>62</v>
      </c>
      <c r="J47" s="33" t="s">
        <v>55</v>
      </c>
      <c r="K47" s="33" t="s">
        <v>56</v>
      </c>
    </row>
    <row r="48" spans="1:11" x14ac:dyDescent="0.25">
      <c r="A48" s="32">
        <v>43</v>
      </c>
      <c r="B48" s="32" t="s">
        <v>120</v>
      </c>
      <c r="C48" s="33" t="str">
        <f t="shared" si="0"/>
        <v>bchampaigne@dominio.com</v>
      </c>
      <c r="D48" s="33">
        <v>110929</v>
      </c>
      <c r="E48" s="33" t="s">
        <v>121</v>
      </c>
      <c r="F48" s="33" t="s">
        <v>53</v>
      </c>
      <c r="G48" s="33">
        <v>2045</v>
      </c>
      <c r="H48" s="34">
        <v>26338</v>
      </c>
      <c r="I48" s="33" t="s">
        <v>54</v>
      </c>
      <c r="J48" s="33" t="s">
        <v>59</v>
      </c>
      <c r="K48" s="33" t="s">
        <v>56</v>
      </c>
    </row>
    <row r="49" spans="1:11" x14ac:dyDescent="0.25">
      <c r="A49" s="32">
        <v>44</v>
      </c>
      <c r="B49" s="32" t="s">
        <v>122</v>
      </c>
      <c r="C49" s="33" t="str">
        <f t="shared" si="0"/>
        <v>lchan@dominio.com</v>
      </c>
      <c r="D49" s="33">
        <v>54237</v>
      </c>
      <c r="E49" s="33" t="s">
        <v>52</v>
      </c>
      <c r="F49" s="33" t="s">
        <v>53</v>
      </c>
      <c r="G49" s="33">
        <v>2170</v>
      </c>
      <c r="H49" s="34">
        <v>28898</v>
      </c>
      <c r="I49" s="33" t="s">
        <v>62</v>
      </c>
      <c r="J49" s="33" t="s">
        <v>55</v>
      </c>
      <c r="K49" s="33" t="s">
        <v>56</v>
      </c>
    </row>
    <row r="54" spans="1:11" x14ac:dyDescent="0.25">
      <c r="B54" t="s">
        <v>138</v>
      </c>
    </row>
    <row r="55" spans="1:11" x14ac:dyDescent="0.25">
      <c r="A55" s="30" t="s">
        <v>126</v>
      </c>
      <c r="B55" s="30" t="s">
        <v>41</v>
      </c>
      <c r="C55" s="31" t="s">
        <v>42</v>
      </c>
      <c r="D55" s="31" t="s">
        <v>43</v>
      </c>
      <c r="E55" s="31" t="s">
        <v>44</v>
      </c>
      <c r="F55" s="31" t="s">
        <v>45</v>
      </c>
      <c r="G55" s="31" t="s">
        <v>46</v>
      </c>
      <c r="H55" s="31" t="s">
        <v>47</v>
      </c>
      <c r="I55" s="31" t="s">
        <v>48</v>
      </c>
      <c r="J55" s="31" t="s">
        <v>49</v>
      </c>
      <c r="K55" s="31" t="s">
        <v>50</v>
      </c>
    </row>
    <row r="56" spans="1:11" x14ac:dyDescent="0.25">
      <c r="A56" cm="1">
        <f t="array" ref="A56:K80">_xlfn._xlws.FILTER(A6:K49,I6:I49="F","NO XISTE")</f>
        <v>3</v>
      </c>
      <c r="B56" t="str">
        <v>Akinkuolie,Sarah</v>
      </c>
      <c r="C56" t="str">
        <v>sakinkuolie@dominio.com</v>
      </c>
      <c r="D56">
        <v>64955</v>
      </c>
      <c r="E56" t="str">
        <v>Production Technician II</v>
      </c>
      <c r="F56" t="str">
        <v>MA</v>
      </c>
      <c r="G56">
        <v>1810</v>
      </c>
      <c r="H56">
        <v>32405</v>
      </c>
      <c r="I56" t="str">
        <v>F</v>
      </c>
      <c r="J56" t="str">
        <v>Married</v>
      </c>
      <c r="K56" t="str">
        <v>US Citizen</v>
      </c>
    </row>
    <row r="57" spans="1:11" x14ac:dyDescent="0.25">
      <c r="A57">
        <v>4</v>
      </c>
      <c r="B57" t="str">
        <v>Alagbe,Trina</v>
      </c>
      <c r="C57" t="str">
        <v>talagbe@dominio.com</v>
      </c>
      <c r="D57">
        <v>64991</v>
      </c>
      <c r="E57" t="str">
        <v>Production Technician I</v>
      </c>
      <c r="F57" t="str">
        <v>MA</v>
      </c>
      <c r="G57">
        <v>1886</v>
      </c>
      <c r="H57">
        <v>32413</v>
      </c>
      <c r="I57" t="str">
        <v>F</v>
      </c>
      <c r="J57" t="str">
        <v>Married</v>
      </c>
      <c r="K57" t="str">
        <v>US Citizen</v>
      </c>
    </row>
    <row r="58" spans="1:11" x14ac:dyDescent="0.25">
      <c r="A58">
        <v>5</v>
      </c>
      <c r="B58" t="str">
        <v xml:space="preserve">Anderson,Carol </v>
      </c>
      <c r="C58" t="str">
        <v>canderson@dominio.com</v>
      </c>
      <c r="D58">
        <v>50825</v>
      </c>
      <c r="E58" t="str">
        <v>Production Technician I</v>
      </c>
      <c r="F58" t="str">
        <v>MA</v>
      </c>
      <c r="G58">
        <v>2169</v>
      </c>
      <c r="H58">
        <v>32759</v>
      </c>
      <c r="I58" t="str">
        <v>F</v>
      </c>
      <c r="J58" t="str">
        <v>Divorced</v>
      </c>
      <c r="K58" t="str">
        <v>US Citizen</v>
      </c>
    </row>
    <row r="59" spans="1:11" x14ac:dyDescent="0.25">
      <c r="A59">
        <v>6</v>
      </c>
      <c r="B59" t="str">
        <v xml:space="preserve">Anderson,Linda </v>
      </c>
      <c r="C59" t="str">
        <v>landerson@dominio.com</v>
      </c>
      <c r="D59">
        <v>57568</v>
      </c>
      <c r="E59" t="str">
        <v>Production Technician I</v>
      </c>
      <c r="F59" t="str">
        <v>MA</v>
      </c>
      <c r="G59">
        <v>1844</v>
      </c>
      <c r="H59">
        <v>28267</v>
      </c>
      <c r="I59" t="str">
        <v>F</v>
      </c>
      <c r="J59" t="str">
        <v>Single</v>
      </c>
      <c r="K59" t="str">
        <v>US Citizen</v>
      </c>
    </row>
    <row r="60" spans="1:11" x14ac:dyDescent="0.25">
      <c r="A60">
        <v>7</v>
      </c>
      <c r="B60" t="str">
        <v>Andreola,Colby</v>
      </c>
      <c r="C60" t="str">
        <v>candreola@dominio.com</v>
      </c>
      <c r="D60">
        <v>95660</v>
      </c>
      <c r="E60" t="str">
        <v>Software Engineer</v>
      </c>
      <c r="F60" t="str">
        <v>MA</v>
      </c>
      <c r="G60">
        <v>2110</v>
      </c>
      <c r="H60">
        <v>28999</v>
      </c>
      <c r="I60" t="str">
        <v>F</v>
      </c>
      <c r="J60" t="str">
        <v>Single</v>
      </c>
      <c r="K60" t="str">
        <v>US Citizen</v>
      </c>
    </row>
    <row r="61" spans="1:11" x14ac:dyDescent="0.25">
      <c r="A61">
        <v>9</v>
      </c>
      <c r="B61" t="str">
        <v>Bachiochi,Linda</v>
      </c>
      <c r="C61" t="str">
        <v>lbachiochi@dominio.com</v>
      </c>
      <c r="D61">
        <v>47837</v>
      </c>
      <c r="E61" t="str">
        <v>Production Technician I</v>
      </c>
      <c r="F61" t="str">
        <v>MA</v>
      </c>
      <c r="G61">
        <v>1902</v>
      </c>
      <c r="H61">
        <v>25610</v>
      </c>
      <c r="I61" t="str">
        <v>F</v>
      </c>
      <c r="J61" t="str">
        <v>Single</v>
      </c>
      <c r="K61" t="str">
        <v>US Citizen</v>
      </c>
    </row>
    <row r="62" spans="1:11" x14ac:dyDescent="0.25">
      <c r="A62">
        <v>11</v>
      </c>
      <c r="B62" t="str">
        <v xml:space="preserve">Baczenski,Rachael </v>
      </c>
      <c r="C62" t="str">
        <v>rbaczenski@dominio.com</v>
      </c>
      <c r="D62">
        <v>54670</v>
      </c>
      <c r="E62" t="str">
        <v>Production Technician I</v>
      </c>
      <c r="F62" t="str">
        <v>MA</v>
      </c>
      <c r="G62">
        <v>1902</v>
      </c>
      <c r="H62">
        <v>27041</v>
      </c>
      <c r="I62" t="str">
        <v>F</v>
      </c>
      <c r="J62" t="str">
        <v>Married</v>
      </c>
      <c r="K62" t="str">
        <v>US Citizen</v>
      </c>
    </row>
    <row r="63" spans="1:11" x14ac:dyDescent="0.25">
      <c r="A63">
        <v>17</v>
      </c>
      <c r="B63" t="str">
        <v xml:space="preserve">Beak,Kimberly </v>
      </c>
      <c r="C63" t="str">
        <v>kbeak@dominio.com</v>
      </c>
      <c r="D63">
        <v>70131</v>
      </c>
      <c r="E63" t="str">
        <v>Production Technician II</v>
      </c>
      <c r="F63" t="str">
        <v>MA</v>
      </c>
      <c r="G63">
        <v>2145</v>
      </c>
      <c r="H63">
        <v>24214</v>
      </c>
      <c r="I63" t="str">
        <v>F</v>
      </c>
      <c r="J63" t="str">
        <v>Married</v>
      </c>
      <c r="K63" t="str">
        <v>US Citizen</v>
      </c>
    </row>
    <row r="64" spans="1:11" x14ac:dyDescent="0.25">
      <c r="A64">
        <v>18</v>
      </c>
      <c r="B64" t="str">
        <v xml:space="preserve">Beatrice,Courtney </v>
      </c>
      <c r="C64" t="str">
        <v>cbeatrice@dominio.com</v>
      </c>
      <c r="D64">
        <v>59026</v>
      </c>
      <c r="E64" t="str">
        <v>Production Technician I</v>
      </c>
      <c r="F64" t="str">
        <v>MA</v>
      </c>
      <c r="G64">
        <v>1915</v>
      </c>
      <c r="H64">
        <v>25868</v>
      </c>
      <c r="I64" t="str">
        <v>F</v>
      </c>
      <c r="J64" t="str">
        <v>Single</v>
      </c>
      <c r="K64" t="str">
        <v>Eligible NonCitizen</v>
      </c>
    </row>
    <row r="65" spans="1:11" x14ac:dyDescent="0.25">
      <c r="A65">
        <v>19</v>
      </c>
      <c r="B65" t="str">
        <v>Becker,Renee</v>
      </c>
      <c r="C65" t="str">
        <v>rbecker@dominio.com</v>
      </c>
      <c r="D65">
        <v>110000</v>
      </c>
      <c r="E65" t="str">
        <v>Database Administrator</v>
      </c>
      <c r="F65" t="str">
        <v>MA</v>
      </c>
      <c r="G65">
        <v>2026</v>
      </c>
      <c r="H65">
        <v>31506</v>
      </c>
      <c r="I65" t="str">
        <v>F</v>
      </c>
      <c r="J65" t="str">
        <v>Single</v>
      </c>
      <c r="K65" t="str">
        <v>US Citizen</v>
      </c>
    </row>
    <row r="66" spans="1:11" x14ac:dyDescent="0.25">
      <c r="A66">
        <v>22</v>
      </c>
      <c r="B66" t="str">
        <v>Biden,Lowan M</v>
      </c>
      <c r="C66" t="str">
        <v>lbiden@dominio.com</v>
      </c>
      <c r="D66">
        <v>64919</v>
      </c>
      <c r="E66" t="str">
        <v>Production Technician I</v>
      </c>
      <c r="F66" t="str">
        <v>MA</v>
      </c>
      <c r="G66">
        <v>2027</v>
      </c>
      <c r="H66">
        <v>21546</v>
      </c>
      <c r="I66" t="str">
        <v>F</v>
      </c>
      <c r="J66" t="str">
        <v>Divorced</v>
      </c>
      <c r="K66" t="str">
        <v>US Citizen</v>
      </c>
    </row>
    <row r="67" spans="1:11" x14ac:dyDescent="0.25">
      <c r="A67">
        <v>23</v>
      </c>
      <c r="B67" t="str">
        <v>Billis,Helen</v>
      </c>
      <c r="C67" t="str">
        <v>hbillis@dominio.com</v>
      </c>
      <c r="D67">
        <v>62910</v>
      </c>
      <c r="E67" t="str">
        <v>Production Technician I</v>
      </c>
      <c r="F67" t="str">
        <v>MA</v>
      </c>
      <c r="G67">
        <v>2031</v>
      </c>
      <c r="H67">
        <v>32752</v>
      </c>
      <c r="I67" t="str">
        <v>F</v>
      </c>
      <c r="J67" t="str">
        <v>Married</v>
      </c>
      <c r="K67" t="str">
        <v>US Citizen</v>
      </c>
    </row>
    <row r="68" spans="1:11" x14ac:dyDescent="0.25">
      <c r="A68">
        <v>24</v>
      </c>
      <c r="B68" t="str">
        <v>Blount,Dianna</v>
      </c>
      <c r="C68" t="str">
        <v>dblount@dominio.com</v>
      </c>
      <c r="D68">
        <v>66441</v>
      </c>
      <c r="E68" t="str">
        <v>Production Technician II</v>
      </c>
      <c r="F68" t="str">
        <v>MA</v>
      </c>
      <c r="G68">
        <v>2171</v>
      </c>
      <c r="H68">
        <v>33137</v>
      </c>
      <c r="I68" t="str">
        <v>F</v>
      </c>
      <c r="J68" t="str">
        <v>Single</v>
      </c>
      <c r="K68" t="str">
        <v>US Citizen</v>
      </c>
    </row>
    <row r="69" spans="1:11" x14ac:dyDescent="0.25">
      <c r="A69">
        <v>25</v>
      </c>
      <c r="B69" t="str">
        <v>Bondwell,Betsy</v>
      </c>
      <c r="C69" t="str">
        <v>bbondwell@dominio.com</v>
      </c>
      <c r="D69">
        <v>57815</v>
      </c>
      <c r="E69" t="str">
        <v>Production Technician II</v>
      </c>
      <c r="F69" t="str">
        <v>MA</v>
      </c>
      <c r="G69">
        <v>2210</v>
      </c>
      <c r="H69">
        <v>24488</v>
      </c>
      <c r="I69" t="str">
        <v>F</v>
      </c>
      <c r="J69" t="str">
        <v>Single</v>
      </c>
      <c r="K69" t="str">
        <v>US Citizen</v>
      </c>
    </row>
    <row r="70" spans="1:11" x14ac:dyDescent="0.25">
      <c r="A70">
        <v>27</v>
      </c>
      <c r="B70" t="str">
        <v>Boutwell,Bonalyn</v>
      </c>
      <c r="C70" t="str">
        <v>bboutwell@dominio.com</v>
      </c>
      <c r="D70">
        <v>106367</v>
      </c>
      <c r="E70" t="str">
        <v>Sr. Accountant</v>
      </c>
      <c r="F70" t="str">
        <v>MA</v>
      </c>
      <c r="G70">
        <v>2468</v>
      </c>
      <c r="H70">
        <v>31871</v>
      </c>
      <c r="I70" t="str">
        <v>F</v>
      </c>
      <c r="J70" t="str">
        <v>Married</v>
      </c>
      <c r="K70" t="str">
        <v>US Citizen</v>
      </c>
    </row>
    <row r="71" spans="1:11" x14ac:dyDescent="0.25">
      <c r="A71">
        <v>29</v>
      </c>
      <c r="B71" t="str">
        <v>Brill,Donna</v>
      </c>
      <c r="C71" t="str">
        <v>dbrill@dominio.com</v>
      </c>
      <c r="D71">
        <v>53492</v>
      </c>
      <c r="E71" t="str">
        <v>Production Technician I</v>
      </c>
      <c r="F71" t="str">
        <v>MA</v>
      </c>
      <c r="G71">
        <v>1701</v>
      </c>
      <c r="H71">
        <v>33109</v>
      </c>
      <c r="I71" t="str">
        <v>F</v>
      </c>
      <c r="J71" t="str">
        <v>Married</v>
      </c>
      <c r="K71" t="str">
        <v>US Citizen</v>
      </c>
    </row>
    <row r="72" spans="1:11" x14ac:dyDescent="0.25">
      <c r="A72">
        <v>30</v>
      </c>
      <c r="B72" t="str">
        <v>Brown,Mia</v>
      </c>
      <c r="C72" t="str">
        <v>mbrown@dominio.com</v>
      </c>
      <c r="D72">
        <v>63000</v>
      </c>
      <c r="E72" t="str">
        <v>Accountant I</v>
      </c>
      <c r="F72" t="str">
        <v>MA</v>
      </c>
      <c r="G72">
        <v>1450</v>
      </c>
      <c r="H72">
        <v>32105</v>
      </c>
      <c r="I72" t="str">
        <v>F</v>
      </c>
      <c r="J72" t="str">
        <v>Married</v>
      </c>
      <c r="K72" t="str">
        <v>US Citizen</v>
      </c>
    </row>
    <row r="73" spans="1:11" x14ac:dyDescent="0.25">
      <c r="A73">
        <v>32</v>
      </c>
      <c r="B73" t="str">
        <v xml:space="preserve">Bugali,Josephine </v>
      </c>
      <c r="C73" t="str">
        <v>jbugali@dominio.com</v>
      </c>
      <c r="D73">
        <v>64375</v>
      </c>
      <c r="E73" t="str">
        <v>Production Technician I</v>
      </c>
      <c r="F73" t="str">
        <v>MA</v>
      </c>
      <c r="G73">
        <v>2043</v>
      </c>
      <c r="H73">
        <v>25506</v>
      </c>
      <c r="I73" t="str">
        <v>F</v>
      </c>
      <c r="J73" t="str">
        <v>Separated</v>
      </c>
      <c r="K73" t="str">
        <v>US Citizen</v>
      </c>
    </row>
    <row r="74" spans="1:11" x14ac:dyDescent="0.25">
      <c r="A74">
        <v>33</v>
      </c>
      <c r="B74" t="str">
        <v>Bunbury,Jessica</v>
      </c>
      <c r="C74" t="str">
        <v>jbunbury@dominio.com</v>
      </c>
      <c r="D74">
        <v>74326</v>
      </c>
      <c r="E74" t="str">
        <v>Area Sales Manager</v>
      </c>
      <c r="F74" t="str">
        <v>VA</v>
      </c>
      <c r="G74">
        <v>21851</v>
      </c>
      <c r="H74">
        <v>23529</v>
      </c>
      <c r="I74" t="str">
        <v>F</v>
      </c>
      <c r="J74" t="str">
        <v>Married</v>
      </c>
      <c r="K74" t="str">
        <v>Eligible NonCitizen</v>
      </c>
    </row>
    <row r="75" spans="1:11" x14ac:dyDescent="0.25">
      <c r="A75">
        <v>34</v>
      </c>
      <c r="B75" t="str">
        <v>Burke,Joelle</v>
      </c>
      <c r="C75" t="str">
        <v>jburke@dominio.com</v>
      </c>
      <c r="D75">
        <v>63763</v>
      </c>
      <c r="E75" t="str">
        <v>Production Technician II</v>
      </c>
      <c r="F75" t="str">
        <v>MA</v>
      </c>
      <c r="G75">
        <v>2148</v>
      </c>
      <c r="H75">
        <v>29282</v>
      </c>
      <c r="I75" t="str">
        <v>F</v>
      </c>
      <c r="J75" t="str">
        <v>Single</v>
      </c>
      <c r="K75" t="str">
        <v>US Citizen</v>
      </c>
    </row>
    <row r="76" spans="1:11" x14ac:dyDescent="0.25">
      <c r="A76">
        <v>38</v>
      </c>
      <c r="B76" t="str">
        <v>Carabbio,Judith</v>
      </c>
      <c r="C76" t="str">
        <v>jcarabbio@dominio.com</v>
      </c>
      <c r="D76">
        <v>93396</v>
      </c>
      <c r="E76" t="str">
        <v>Software Engineer</v>
      </c>
      <c r="F76" t="str">
        <v>MA</v>
      </c>
      <c r="G76">
        <v>2132</v>
      </c>
      <c r="H76">
        <v>31872</v>
      </c>
      <c r="I76" t="str">
        <v>F</v>
      </c>
      <c r="J76" t="str">
        <v>Single</v>
      </c>
      <c r="K76" t="str">
        <v>US Citizen</v>
      </c>
    </row>
    <row r="77" spans="1:11" x14ac:dyDescent="0.25">
      <c r="A77">
        <v>40</v>
      </c>
      <c r="B77" t="str">
        <v>Carr,Claudia N</v>
      </c>
      <c r="C77" t="str">
        <v>ccarr@dominio.com</v>
      </c>
      <c r="D77">
        <v>100031</v>
      </c>
      <c r="E77" t="str">
        <v>Sr. DBA</v>
      </c>
      <c r="F77" t="str">
        <v>MA</v>
      </c>
      <c r="G77">
        <v>1886</v>
      </c>
      <c r="H77">
        <v>31569</v>
      </c>
      <c r="I77" t="str">
        <v>F</v>
      </c>
      <c r="J77" t="str">
        <v>Single</v>
      </c>
      <c r="K77" t="str">
        <v>US Citizen</v>
      </c>
    </row>
    <row r="78" spans="1:11" x14ac:dyDescent="0.25">
      <c r="A78">
        <v>41</v>
      </c>
      <c r="B78" t="str">
        <v xml:space="preserve">Carter,Michelle </v>
      </c>
      <c r="C78" t="str">
        <v>mcarter@dominio.com</v>
      </c>
      <c r="D78">
        <v>71860</v>
      </c>
      <c r="E78" t="str">
        <v>Area Sales Manager</v>
      </c>
      <c r="F78" t="str">
        <v>VT</v>
      </c>
      <c r="G78">
        <v>5664</v>
      </c>
      <c r="H78">
        <v>23146</v>
      </c>
      <c r="I78" t="str">
        <v>F</v>
      </c>
      <c r="J78" t="str">
        <v>Single</v>
      </c>
      <c r="K78" t="str">
        <v>US Citizen</v>
      </c>
    </row>
    <row r="79" spans="1:11" x14ac:dyDescent="0.25">
      <c r="A79">
        <v>42</v>
      </c>
      <c r="B79" t="str">
        <v xml:space="preserve">Chace,Beatrice </v>
      </c>
      <c r="C79" t="str">
        <v>bchace@dominio.com</v>
      </c>
      <c r="D79">
        <v>61656</v>
      </c>
      <c r="E79" t="str">
        <v>Production Technician I</v>
      </c>
      <c r="F79" t="str">
        <v>MA</v>
      </c>
      <c r="G79">
        <v>2763</v>
      </c>
      <c r="H79">
        <v>18630</v>
      </c>
      <c r="I79" t="str">
        <v>F</v>
      </c>
      <c r="J79" t="str">
        <v>Single</v>
      </c>
      <c r="K79" t="str">
        <v>US Citizen</v>
      </c>
    </row>
    <row r="80" spans="1:11" x14ac:dyDescent="0.25">
      <c r="A80">
        <v>44</v>
      </c>
      <c r="B80" t="str">
        <v>Chan,Lin</v>
      </c>
      <c r="C80" t="str">
        <v>lchan@dominio.com</v>
      </c>
      <c r="D80">
        <v>54237</v>
      </c>
      <c r="E80" t="str">
        <v>Production Technician I</v>
      </c>
      <c r="F80" t="str">
        <v>MA</v>
      </c>
      <c r="G80">
        <v>2170</v>
      </c>
      <c r="H80">
        <v>28898</v>
      </c>
      <c r="I80" t="str">
        <v>F</v>
      </c>
      <c r="J80" t="str">
        <v>Single</v>
      </c>
      <c r="K80" t="str">
        <v>US Citizen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Lenis</dc:creator>
  <cp:lastModifiedBy>Roberto Pérez</cp:lastModifiedBy>
  <dcterms:created xsi:type="dcterms:W3CDTF">2024-05-13T22:25:43Z</dcterms:created>
  <dcterms:modified xsi:type="dcterms:W3CDTF">2024-05-18T03:03:51Z</dcterms:modified>
</cp:coreProperties>
</file>