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75" windowHeight="5910"/>
  </bookViews>
  <sheets>
    <sheet name="Dice" sheetId="2" r:id="rId1"/>
    <sheet name="StellarMass" sheetId="1" r:id="rId2"/>
    <sheet name="StellarLuminosityClassTable" sheetId="5" r:id="rId3"/>
    <sheet name="StellarSpectralClassTable" sheetId="6" r:id="rId4"/>
    <sheet name="StellarDetail" sheetId="7" r:id="rId5"/>
    <sheet name="Orbits" sheetId="8" r:id="rId6"/>
    <sheet name="SatelliteOrbits" sheetId="3" r:id="rId7"/>
    <sheet name="Orbit Table" sheetId="4" r:id="rId8"/>
  </sheets>
  <definedNames>
    <definedName name="Ia">StellarMass!$C$3:$C$15</definedName>
    <definedName name="x">StellarMass!$B$3:$B$15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2" i="2" l="1"/>
  <c r="AD11" i="2"/>
  <c r="AD10" i="2"/>
  <c r="AD9" i="2"/>
  <c r="AD8" i="2"/>
  <c r="AD7" i="2"/>
  <c r="AD6" i="2"/>
  <c r="AD5" i="2"/>
  <c r="AD4" i="2"/>
  <c r="AD3" i="2"/>
  <c r="AD2" i="2"/>
  <c r="AC12" i="2"/>
  <c r="AC11" i="2"/>
  <c r="AC10" i="2"/>
  <c r="AC9" i="2"/>
  <c r="AC8" i="2"/>
  <c r="AC7" i="2"/>
  <c r="AC6" i="2"/>
  <c r="AC5" i="2"/>
  <c r="AC4" i="2"/>
  <c r="AC3" i="2"/>
  <c r="AC2" i="2"/>
  <c r="Z12" i="2"/>
  <c r="Z11" i="2"/>
  <c r="Z10" i="2"/>
  <c r="Z9" i="2"/>
  <c r="Z8" i="2"/>
  <c r="Z7" i="2"/>
  <c r="Z6" i="2"/>
  <c r="Z5" i="2"/>
  <c r="Z4" i="2"/>
  <c r="Z3" i="2"/>
  <c r="Z2" i="2"/>
  <c r="M519" i="7" l="1"/>
  <c r="M518" i="7"/>
  <c r="M517" i="7"/>
  <c r="M516" i="7"/>
  <c r="M515" i="7"/>
  <c r="M514" i="7"/>
  <c r="M513" i="7"/>
  <c r="M512" i="7"/>
  <c r="M511" i="7"/>
  <c r="M510" i="7"/>
  <c r="M509" i="7"/>
  <c r="M508" i="7"/>
  <c r="M507" i="7"/>
  <c r="M506" i="7"/>
  <c r="M505" i="7"/>
  <c r="M504" i="7"/>
  <c r="M503" i="7"/>
  <c r="M502" i="7"/>
  <c r="M501" i="7"/>
  <c r="M500" i="7"/>
  <c r="M499" i="7"/>
  <c r="M498" i="7"/>
  <c r="M497" i="7"/>
  <c r="M496" i="7"/>
  <c r="M495" i="7"/>
  <c r="M494" i="7"/>
  <c r="M493" i="7"/>
  <c r="M492" i="7"/>
  <c r="M491" i="7"/>
  <c r="M490" i="7"/>
  <c r="M489" i="7"/>
  <c r="M488" i="7"/>
  <c r="M487" i="7"/>
  <c r="M486" i="7"/>
  <c r="M485" i="7"/>
  <c r="M484" i="7"/>
  <c r="M483" i="7"/>
  <c r="M482" i="7"/>
  <c r="M481" i="7"/>
  <c r="M480" i="7"/>
  <c r="M479" i="7"/>
  <c r="M478" i="7"/>
  <c r="M477" i="7"/>
  <c r="M476" i="7"/>
  <c r="M475" i="7"/>
  <c r="M474" i="7"/>
  <c r="M473" i="7"/>
  <c r="M472" i="7"/>
  <c r="M471" i="7"/>
  <c r="M470" i="7"/>
  <c r="M469" i="7"/>
  <c r="M468" i="7"/>
  <c r="M467" i="7"/>
  <c r="M466" i="7"/>
  <c r="M465" i="7"/>
  <c r="M464" i="7"/>
  <c r="M463" i="7"/>
  <c r="M462" i="7"/>
  <c r="M461" i="7"/>
  <c r="M460" i="7"/>
  <c r="M459" i="7"/>
  <c r="M458" i="7"/>
  <c r="M457" i="7"/>
  <c r="M456" i="7"/>
  <c r="M455" i="7"/>
  <c r="M454" i="7"/>
  <c r="M453" i="7"/>
  <c r="M452" i="7"/>
  <c r="M451" i="7"/>
  <c r="M450" i="7"/>
  <c r="M449" i="7"/>
  <c r="M448" i="7"/>
  <c r="M447" i="7"/>
  <c r="M446" i="7"/>
  <c r="M445" i="7"/>
  <c r="M444" i="7"/>
  <c r="M443" i="7"/>
  <c r="M442" i="7"/>
  <c r="M441" i="7"/>
  <c r="M440" i="7"/>
  <c r="M439" i="7"/>
  <c r="M438" i="7"/>
  <c r="M437" i="7"/>
  <c r="M436" i="7"/>
  <c r="M435" i="7"/>
  <c r="M434" i="7"/>
  <c r="M433" i="7"/>
  <c r="M432" i="7"/>
  <c r="M431" i="7"/>
  <c r="M430" i="7"/>
  <c r="M429" i="7"/>
  <c r="M428" i="7"/>
  <c r="M427" i="7"/>
  <c r="M426" i="7"/>
  <c r="M425" i="7"/>
  <c r="M424" i="7"/>
  <c r="M423" i="7"/>
  <c r="M422" i="7"/>
  <c r="M421" i="7"/>
  <c r="M420" i="7"/>
  <c r="M419" i="7"/>
  <c r="M418" i="7"/>
  <c r="M417" i="7"/>
  <c r="M416" i="7"/>
  <c r="M415" i="7"/>
  <c r="M414" i="7"/>
  <c r="M413" i="7"/>
  <c r="M412" i="7"/>
  <c r="M411" i="7"/>
  <c r="M410" i="7"/>
  <c r="M409" i="7"/>
  <c r="M408" i="7"/>
  <c r="M407" i="7"/>
  <c r="M406" i="7"/>
  <c r="M405" i="7"/>
  <c r="M404" i="7"/>
  <c r="M403" i="7"/>
  <c r="M402" i="7"/>
  <c r="M401" i="7"/>
  <c r="M400" i="7"/>
  <c r="M399" i="7"/>
  <c r="M398" i="7"/>
  <c r="M397" i="7"/>
  <c r="M396" i="7"/>
  <c r="M395" i="7"/>
  <c r="M394" i="7"/>
  <c r="M393" i="7"/>
  <c r="M392" i="7"/>
  <c r="M391" i="7"/>
  <c r="M390" i="7"/>
  <c r="M389" i="7"/>
  <c r="M388" i="7"/>
  <c r="M387" i="7"/>
  <c r="M386" i="7"/>
  <c r="M385" i="7"/>
  <c r="M384" i="7"/>
  <c r="M383" i="7"/>
  <c r="M382" i="7"/>
  <c r="M381" i="7"/>
  <c r="M380" i="7"/>
  <c r="M379" i="7"/>
  <c r="M378" i="7"/>
  <c r="M377" i="7"/>
  <c r="M376" i="7"/>
  <c r="M375" i="7"/>
  <c r="M374" i="7"/>
  <c r="M373" i="7"/>
  <c r="M372" i="7"/>
  <c r="M371" i="7"/>
  <c r="M370" i="7"/>
  <c r="M369" i="7"/>
  <c r="M368" i="7"/>
  <c r="M367" i="7"/>
  <c r="M366" i="7"/>
  <c r="M365" i="7"/>
  <c r="M364" i="7"/>
  <c r="M363" i="7"/>
  <c r="M362" i="7"/>
  <c r="M361" i="7"/>
  <c r="M360" i="7"/>
  <c r="M359" i="7"/>
  <c r="M358" i="7"/>
  <c r="M357" i="7"/>
  <c r="M356" i="7"/>
  <c r="M355" i="7"/>
  <c r="M354" i="7"/>
  <c r="M353" i="7"/>
  <c r="M352" i="7"/>
  <c r="M351" i="7"/>
  <c r="M350" i="7"/>
  <c r="M349" i="7"/>
  <c r="M348" i="7"/>
  <c r="M347" i="7"/>
  <c r="M346" i="7"/>
  <c r="M345" i="7"/>
  <c r="M344" i="7"/>
  <c r="M343" i="7"/>
  <c r="M342" i="7"/>
  <c r="M341" i="7"/>
  <c r="M340" i="7"/>
  <c r="M339" i="7"/>
  <c r="M338" i="7"/>
  <c r="M337" i="7"/>
  <c r="M336" i="7"/>
  <c r="M335" i="7"/>
  <c r="M334" i="7"/>
  <c r="M333" i="7"/>
  <c r="M332" i="7"/>
  <c r="M331" i="7"/>
  <c r="M330" i="7"/>
  <c r="M329" i="7"/>
  <c r="M328" i="7"/>
  <c r="M327" i="7"/>
  <c r="M326" i="7"/>
  <c r="M325" i="7"/>
  <c r="M324" i="7"/>
  <c r="M323" i="7"/>
  <c r="M322" i="7"/>
  <c r="M321" i="7"/>
  <c r="M320" i="7"/>
  <c r="M319" i="7"/>
  <c r="M318" i="7"/>
  <c r="M317" i="7"/>
  <c r="M316" i="7"/>
  <c r="M315" i="7"/>
  <c r="M314" i="7"/>
  <c r="M313" i="7"/>
  <c r="M312" i="7"/>
  <c r="M311" i="7"/>
  <c r="M310" i="7"/>
  <c r="M309" i="7"/>
  <c r="M308" i="7"/>
  <c r="M307" i="7"/>
  <c r="M306" i="7"/>
  <c r="M305" i="7"/>
  <c r="M304" i="7"/>
  <c r="M303" i="7"/>
  <c r="M302" i="7"/>
  <c r="M301" i="7"/>
  <c r="M300" i="7"/>
  <c r="M299" i="7"/>
  <c r="M298" i="7"/>
  <c r="M297" i="7"/>
  <c r="M296" i="7"/>
  <c r="M295" i="7"/>
  <c r="M294" i="7"/>
  <c r="M293" i="7"/>
  <c r="M292" i="7"/>
  <c r="M291" i="7"/>
  <c r="M290" i="7"/>
  <c r="M289" i="7"/>
  <c r="M288" i="7"/>
  <c r="M287" i="7"/>
  <c r="M286" i="7"/>
  <c r="M285" i="7"/>
  <c r="M284" i="7"/>
  <c r="M283" i="7"/>
  <c r="M282" i="7"/>
  <c r="M281" i="7"/>
  <c r="M280" i="7"/>
  <c r="M279" i="7"/>
  <c r="M278" i="7"/>
  <c r="M277" i="7"/>
  <c r="M276" i="7"/>
  <c r="M275" i="7"/>
  <c r="M274" i="7"/>
  <c r="M273" i="7"/>
  <c r="M272" i="7"/>
  <c r="M271" i="7"/>
  <c r="M270" i="7"/>
  <c r="M269" i="7"/>
  <c r="M268" i="7"/>
  <c r="M267" i="7"/>
  <c r="M266" i="7"/>
  <c r="M265" i="7"/>
  <c r="M264" i="7"/>
  <c r="M263" i="7"/>
  <c r="M262" i="7"/>
  <c r="M261" i="7"/>
  <c r="M260" i="7"/>
  <c r="M259" i="7"/>
  <c r="M258" i="7"/>
  <c r="M257" i="7"/>
  <c r="M256" i="7"/>
  <c r="M255" i="7"/>
  <c r="M254" i="7"/>
  <c r="M253" i="7"/>
  <c r="M252" i="7"/>
  <c r="M251" i="7"/>
  <c r="M250" i="7"/>
  <c r="M249" i="7"/>
  <c r="M248" i="7"/>
  <c r="M247" i="7"/>
  <c r="M246" i="7"/>
  <c r="M245" i="7"/>
  <c r="M244" i="7"/>
  <c r="M243" i="7"/>
  <c r="M242" i="7"/>
  <c r="M241" i="7"/>
  <c r="M240" i="7"/>
  <c r="M239" i="7"/>
  <c r="M238" i="7"/>
  <c r="M237" i="7"/>
  <c r="M236" i="7"/>
  <c r="M235" i="7"/>
  <c r="M234" i="7"/>
  <c r="M233" i="7"/>
  <c r="M232" i="7"/>
  <c r="M231" i="7"/>
  <c r="M230" i="7"/>
  <c r="M229" i="7"/>
  <c r="M228" i="7"/>
  <c r="M227" i="7"/>
  <c r="M226" i="7"/>
  <c r="M225" i="7"/>
  <c r="M224" i="7"/>
  <c r="M223" i="7"/>
  <c r="M222" i="7"/>
  <c r="M221" i="7"/>
  <c r="M220" i="7"/>
  <c r="M219" i="7"/>
  <c r="M218" i="7"/>
  <c r="M217" i="7"/>
  <c r="M216" i="7"/>
  <c r="M215" i="7"/>
  <c r="M214" i="7"/>
  <c r="M213" i="7"/>
  <c r="M212" i="7"/>
  <c r="M211" i="7"/>
  <c r="M210" i="7"/>
  <c r="M209" i="7"/>
  <c r="M208" i="7"/>
  <c r="M207" i="7"/>
  <c r="M206" i="7"/>
  <c r="M205" i="7"/>
  <c r="M204" i="7"/>
  <c r="M203" i="7"/>
  <c r="M202" i="7"/>
  <c r="M201" i="7"/>
  <c r="M200" i="7"/>
  <c r="M199" i="7"/>
  <c r="M198" i="7"/>
  <c r="M197" i="7"/>
  <c r="M196" i="7"/>
  <c r="M195" i="7"/>
  <c r="M194" i="7"/>
  <c r="M193" i="7"/>
  <c r="M192" i="7"/>
  <c r="M191" i="7"/>
  <c r="M190" i="7"/>
  <c r="M189" i="7"/>
  <c r="M188" i="7"/>
  <c r="M187" i="7"/>
  <c r="M186" i="7"/>
  <c r="M185" i="7"/>
  <c r="M184" i="7"/>
  <c r="M183" i="7"/>
  <c r="M182" i="7"/>
  <c r="M181" i="7"/>
  <c r="M180" i="7"/>
  <c r="M179" i="7"/>
  <c r="M178" i="7"/>
  <c r="M177" i="7"/>
  <c r="M176" i="7"/>
  <c r="M175" i="7"/>
  <c r="M174" i="7"/>
  <c r="M173" i="7"/>
  <c r="M172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52" i="7"/>
  <c r="M151" i="7"/>
  <c r="M150" i="7"/>
  <c r="M149" i="7"/>
  <c r="M148" i="7"/>
  <c r="M147" i="7"/>
  <c r="M146" i="7"/>
  <c r="M145" i="7"/>
  <c r="M144" i="7"/>
  <c r="M143" i="7"/>
  <c r="M142" i="7"/>
  <c r="M141" i="7"/>
  <c r="M140" i="7"/>
  <c r="M139" i="7"/>
  <c r="M138" i="7"/>
  <c r="M137" i="7"/>
  <c r="M136" i="7"/>
  <c r="M135" i="7"/>
  <c r="M134" i="7"/>
  <c r="M133" i="7"/>
  <c r="M132" i="7"/>
  <c r="M131" i="7"/>
  <c r="M130" i="7"/>
  <c r="M129" i="7"/>
  <c r="M128" i="7"/>
  <c r="M127" i="7"/>
  <c r="M126" i="7"/>
  <c r="M125" i="7"/>
  <c r="M124" i="7"/>
  <c r="M123" i="7"/>
  <c r="M122" i="7"/>
  <c r="M121" i="7"/>
  <c r="M120" i="7"/>
  <c r="M119" i="7"/>
  <c r="M118" i="7"/>
  <c r="M117" i="7"/>
  <c r="M116" i="7"/>
  <c r="M115" i="7"/>
  <c r="M114" i="7"/>
  <c r="M113" i="7"/>
  <c r="M112" i="7"/>
  <c r="M111" i="7"/>
  <c r="M110" i="7"/>
  <c r="M109" i="7"/>
  <c r="M108" i="7"/>
  <c r="M107" i="7"/>
  <c r="M106" i="7"/>
  <c r="M105" i="7"/>
  <c r="M104" i="7"/>
  <c r="M103" i="7"/>
  <c r="M102" i="7"/>
  <c r="M101" i="7"/>
  <c r="M100" i="7"/>
  <c r="M99" i="7"/>
  <c r="M98" i="7"/>
  <c r="M97" i="7"/>
  <c r="M96" i="7"/>
  <c r="M95" i="7"/>
  <c r="M94" i="7"/>
  <c r="M93" i="7"/>
  <c r="M92" i="7"/>
  <c r="M91" i="7"/>
  <c r="M90" i="7"/>
  <c r="M89" i="7"/>
  <c r="M88" i="7"/>
  <c r="M87" i="7"/>
  <c r="M86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" i="7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G206" i="8"/>
  <c r="G205" i="8"/>
  <c r="G204" i="8"/>
  <c r="G203" i="8"/>
  <c r="G202" i="8"/>
  <c r="G201" i="8"/>
  <c r="G200" i="8"/>
  <c r="G199" i="8"/>
  <c r="G198" i="8"/>
  <c r="G196" i="8"/>
  <c r="G195" i="8"/>
  <c r="G194" i="8"/>
  <c r="G193" i="8"/>
  <c r="G192" i="8"/>
  <c r="G191" i="8"/>
  <c r="G190" i="8"/>
  <c r="G189" i="8"/>
  <c r="G188" i="8"/>
  <c r="G186" i="8"/>
  <c r="G185" i="8"/>
  <c r="G184" i="8"/>
  <c r="G183" i="8"/>
  <c r="G182" i="8"/>
  <c r="G181" i="8"/>
  <c r="G180" i="8"/>
  <c r="G179" i="8"/>
  <c r="G178" i="8"/>
  <c r="G176" i="8"/>
  <c r="G175" i="8"/>
  <c r="G174" i="8"/>
  <c r="G173" i="8"/>
  <c r="G172" i="8"/>
  <c r="G171" i="8"/>
  <c r="G170" i="8"/>
  <c r="G169" i="8"/>
  <c r="G168" i="8"/>
  <c r="G166" i="8"/>
  <c r="G165" i="8"/>
  <c r="G164" i="8"/>
  <c r="G163" i="8"/>
  <c r="G162" i="8"/>
  <c r="G161" i="8"/>
  <c r="G160" i="8"/>
  <c r="G159" i="8"/>
  <c r="G158" i="8"/>
  <c r="G156" i="8"/>
  <c r="G155" i="8"/>
  <c r="G154" i="8"/>
  <c r="G153" i="8"/>
  <c r="G152" i="8"/>
  <c r="G151" i="8"/>
  <c r="G150" i="8"/>
  <c r="G149" i="8"/>
  <c r="G148" i="8"/>
  <c r="G146" i="8"/>
  <c r="G145" i="8"/>
  <c r="G144" i="8"/>
  <c r="G143" i="8"/>
  <c r="G142" i="8"/>
  <c r="G141" i="8"/>
  <c r="G140" i="8"/>
  <c r="G139" i="8"/>
  <c r="G138" i="8"/>
  <c r="G136" i="8"/>
  <c r="G135" i="8"/>
  <c r="G134" i="8"/>
  <c r="G133" i="8"/>
  <c r="G132" i="8"/>
  <c r="G131" i="8"/>
  <c r="G130" i="8"/>
  <c r="G129" i="8"/>
  <c r="G128" i="8"/>
  <c r="G126" i="8"/>
  <c r="G125" i="8"/>
  <c r="G124" i="8"/>
  <c r="G123" i="8"/>
  <c r="G122" i="8"/>
  <c r="G121" i="8"/>
  <c r="G120" i="8"/>
  <c r="G119" i="8"/>
  <c r="G118" i="8"/>
  <c r="G116" i="8"/>
  <c r="G115" i="8"/>
  <c r="G114" i="8"/>
  <c r="G113" i="8"/>
  <c r="G112" i="8"/>
  <c r="G111" i="8"/>
  <c r="G110" i="8"/>
  <c r="G109" i="8"/>
  <c r="G108" i="8"/>
  <c r="G106" i="8"/>
  <c r="G105" i="8"/>
  <c r="G104" i="8"/>
  <c r="G103" i="8"/>
  <c r="G102" i="8"/>
  <c r="G101" i="8"/>
  <c r="G100" i="8"/>
  <c r="G99" i="8"/>
  <c r="G98" i="8"/>
  <c r="G96" i="8"/>
  <c r="G95" i="8"/>
  <c r="G94" i="8"/>
  <c r="G93" i="8"/>
  <c r="G92" i="8"/>
  <c r="G91" i="8"/>
  <c r="G90" i="8"/>
  <c r="G89" i="8"/>
  <c r="G88" i="8"/>
  <c r="G86" i="8"/>
  <c r="G85" i="8"/>
  <c r="G84" i="8"/>
  <c r="G83" i="8"/>
  <c r="G82" i="8"/>
  <c r="G81" i="8"/>
  <c r="G80" i="8"/>
  <c r="G79" i="8"/>
  <c r="G78" i="8"/>
  <c r="G76" i="8"/>
  <c r="G75" i="8"/>
  <c r="G74" i="8"/>
  <c r="G73" i="8"/>
  <c r="G72" i="8"/>
  <c r="G71" i="8"/>
  <c r="G70" i="8"/>
  <c r="G69" i="8"/>
  <c r="G68" i="8"/>
  <c r="G66" i="8"/>
  <c r="G65" i="8"/>
  <c r="G64" i="8"/>
  <c r="G63" i="8"/>
  <c r="G62" i="8"/>
  <c r="G61" i="8"/>
  <c r="G60" i="8"/>
  <c r="G59" i="8"/>
  <c r="G58" i="8"/>
  <c r="G56" i="8"/>
  <c r="G55" i="8"/>
  <c r="G54" i="8"/>
  <c r="G53" i="8"/>
  <c r="G52" i="8"/>
  <c r="G51" i="8"/>
  <c r="G50" i="8"/>
  <c r="G49" i="8"/>
  <c r="G48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22" i="8"/>
  <c r="N19" i="1"/>
  <c r="I415" i="7"/>
  <c r="I414" i="7"/>
  <c r="I413" i="7"/>
  <c r="I412" i="7"/>
  <c r="I411" i="7" s="1"/>
  <c r="I410" i="7" s="1"/>
  <c r="I409" i="7" s="1"/>
  <c r="I408" i="7" s="1"/>
  <c r="I407" i="7" s="1"/>
  <c r="I416" i="7"/>
  <c r="I70" i="7"/>
  <c r="I69" i="7"/>
  <c r="I68" i="7"/>
  <c r="I66" i="7"/>
  <c r="I65" i="7"/>
  <c r="I64" i="7"/>
  <c r="I63" i="7"/>
  <c r="I61" i="7"/>
  <c r="I60" i="7"/>
  <c r="I59" i="7"/>
  <c r="I58" i="7"/>
  <c r="I56" i="7"/>
  <c r="I55" i="7"/>
  <c r="I54" i="7"/>
  <c r="I53" i="7"/>
  <c r="I51" i="7"/>
  <c r="I50" i="7"/>
  <c r="I49" i="7"/>
  <c r="I48" i="7"/>
  <c r="I46" i="7"/>
  <c r="I45" i="7"/>
  <c r="I44" i="7"/>
  <c r="I43" i="7"/>
  <c r="I41" i="7"/>
  <c r="I40" i="7"/>
  <c r="I39" i="7"/>
  <c r="I38" i="7"/>
  <c r="I36" i="7"/>
  <c r="I35" i="7"/>
  <c r="I34" i="7"/>
  <c r="I33" i="7"/>
  <c r="I31" i="7"/>
  <c r="I30" i="7"/>
  <c r="I29" i="7"/>
  <c r="I28" i="7"/>
  <c r="I26" i="7"/>
  <c r="I25" i="7"/>
  <c r="I24" i="7"/>
  <c r="I23" i="7"/>
  <c r="I21" i="7"/>
  <c r="I20" i="7"/>
  <c r="I19" i="7"/>
  <c r="I18" i="7"/>
  <c r="I510" i="7"/>
  <c r="I509" i="7"/>
  <c r="I508" i="7"/>
  <c r="I506" i="7"/>
  <c r="I505" i="7"/>
  <c r="I504" i="7"/>
  <c r="I503" i="7"/>
  <c r="I501" i="7"/>
  <c r="I500" i="7"/>
  <c r="I499" i="7"/>
  <c r="I498" i="7"/>
  <c r="I496" i="7"/>
  <c r="I495" i="7"/>
  <c r="I494" i="7"/>
  <c r="I493" i="7"/>
  <c r="I491" i="7"/>
  <c r="I490" i="7"/>
  <c r="I489" i="7"/>
  <c r="I488" i="7"/>
  <c r="I486" i="7"/>
  <c r="I485" i="7"/>
  <c r="I484" i="7"/>
  <c r="I483" i="7"/>
  <c r="I481" i="7"/>
  <c r="I480" i="7"/>
  <c r="I479" i="7"/>
  <c r="I478" i="7"/>
  <c r="I475" i="7"/>
  <c r="I474" i="7"/>
  <c r="I473" i="7"/>
  <c r="I471" i="7"/>
  <c r="I470" i="7"/>
  <c r="I469" i="7"/>
  <c r="I468" i="7"/>
  <c r="I466" i="7"/>
  <c r="I465" i="7"/>
  <c r="I464" i="7"/>
  <c r="I463" i="7"/>
  <c r="I461" i="7"/>
  <c r="I460" i="7"/>
  <c r="I459" i="7"/>
  <c r="I458" i="7"/>
  <c r="I456" i="7"/>
  <c r="I455" i="7"/>
  <c r="I454" i="7"/>
  <c r="I453" i="7"/>
  <c r="I451" i="7"/>
  <c r="I450" i="7"/>
  <c r="I449" i="7"/>
  <c r="I448" i="7"/>
  <c r="I446" i="7"/>
  <c r="I445" i="7"/>
  <c r="I444" i="7"/>
  <c r="I443" i="7"/>
  <c r="I441" i="7"/>
  <c r="I440" i="7"/>
  <c r="I439" i="7"/>
  <c r="I438" i="7"/>
  <c r="I436" i="7"/>
  <c r="I435" i="7"/>
  <c r="I434" i="7"/>
  <c r="I433" i="7"/>
  <c r="I431" i="7"/>
  <c r="I430" i="7"/>
  <c r="I429" i="7"/>
  <c r="I428" i="7"/>
  <c r="I426" i="7"/>
  <c r="I425" i="7"/>
  <c r="I424" i="7"/>
  <c r="I423" i="7"/>
  <c r="I421" i="7"/>
  <c r="I420" i="7"/>
  <c r="I419" i="7"/>
  <c r="I418" i="7"/>
  <c r="I401" i="7"/>
  <c r="I400" i="7"/>
  <c r="I399" i="7"/>
  <c r="I398" i="7"/>
  <c r="I396" i="7"/>
  <c r="I395" i="7"/>
  <c r="I394" i="7"/>
  <c r="I393" i="7"/>
  <c r="I391" i="7"/>
  <c r="I390" i="7"/>
  <c r="I389" i="7"/>
  <c r="I388" i="7"/>
  <c r="I386" i="7"/>
  <c r="I385" i="7"/>
  <c r="I384" i="7"/>
  <c r="I383" i="7"/>
  <c r="I381" i="7"/>
  <c r="I380" i="7"/>
  <c r="I379" i="7"/>
  <c r="I378" i="7"/>
  <c r="I376" i="7"/>
  <c r="I375" i="7"/>
  <c r="I374" i="7"/>
  <c r="I373" i="7"/>
  <c r="I371" i="7"/>
  <c r="I370" i="7"/>
  <c r="I369" i="7"/>
  <c r="I368" i="7"/>
  <c r="I366" i="7"/>
  <c r="I365" i="7"/>
  <c r="I364" i="7"/>
  <c r="I363" i="7"/>
  <c r="I350" i="7"/>
  <c r="I349" i="7"/>
  <c r="I348" i="7"/>
  <c r="I346" i="7"/>
  <c r="I345" i="7"/>
  <c r="I344" i="7"/>
  <c r="I343" i="7"/>
  <c r="I341" i="7"/>
  <c r="I340" i="7"/>
  <c r="I339" i="7"/>
  <c r="I338" i="7"/>
  <c r="I336" i="7"/>
  <c r="I335" i="7"/>
  <c r="I334" i="7"/>
  <c r="I333" i="7"/>
  <c r="I331" i="7"/>
  <c r="I330" i="7"/>
  <c r="I329" i="7"/>
  <c r="I328" i="7"/>
  <c r="I326" i="7"/>
  <c r="I325" i="7"/>
  <c r="I324" i="7"/>
  <c r="I323" i="7"/>
  <c r="I321" i="7"/>
  <c r="I320" i="7"/>
  <c r="I319" i="7"/>
  <c r="I318" i="7"/>
  <c r="I316" i="7"/>
  <c r="I315" i="7"/>
  <c r="I314" i="7"/>
  <c r="I313" i="7"/>
  <c r="I311" i="7"/>
  <c r="I310" i="7"/>
  <c r="I309" i="7"/>
  <c r="I308" i="7"/>
  <c r="I306" i="7"/>
  <c r="I305" i="7"/>
  <c r="I304" i="7"/>
  <c r="I303" i="7"/>
  <c r="I301" i="7"/>
  <c r="I300" i="7"/>
  <c r="I299" i="7"/>
  <c r="I298" i="7"/>
  <c r="I296" i="7"/>
  <c r="I295" i="7"/>
  <c r="I294" i="7"/>
  <c r="I293" i="7"/>
  <c r="I280" i="7"/>
  <c r="I279" i="7"/>
  <c r="I278" i="7"/>
  <c r="I276" i="7"/>
  <c r="I275" i="7"/>
  <c r="I274" i="7"/>
  <c r="I273" i="7"/>
  <c r="I271" i="7"/>
  <c r="I270" i="7"/>
  <c r="I269" i="7"/>
  <c r="I268" i="7"/>
  <c r="I266" i="7"/>
  <c r="I265" i="7"/>
  <c r="I264" i="7"/>
  <c r="I263" i="7"/>
  <c r="I261" i="7"/>
  <c r="I260" i="7"/>
  <c r="I259" i="7"/>
  <c r="I258" i="7"/>
  <c r="I256" i="7"/>
  <c r="I255" i="7"/>
  <c r="I254" i="7"/>
  <c r="I253" i="7"/>
  <c r="I251" i="7"/>
  <c r="I250" i="7"/>
  <c r="I249" i="7"/>
  <c r="I248" i="7"/>
  <c r="I246" i="7"/>
  <c r="I245" i="7"/>
  <c r="I244" i="7"/>
  <c r="I243" i="7"/>
  <c r="I241" i="7"/>
  <c r="I240" i="7"/>
  <c r="I239" i="7"/>
  <c r="I238" i="7"/>
  <c r="I236" i="7"/>
  <c r="I235" i="7"/>
  <c r="I234" i="7"/>
  <c r="I233" i="7"/>
  <c r="I231" i="7"/>
  <c r="I230" i="7"/>
  <c r="I229" i="7"/>
  <c r="I228" i="7"/>
  <c r="I226" i="7"/>
  <c r="I225" i="7"/>
  <c r="I224" i="7"/>
  <c r="I223" i="7"/>
  <c r="I210" i="7"/>
  <c r="I209" i="7"/>
  <c r="I208" i="7"/>
  <c r="I206" i="7"/>
  <c r="I205" i="7"/>
  <c r="I204" i="7"/>
  <c r="I203" i="7"/>
  <c r="I201" i="7"/>
  <c r="I200" i="7"/>
  <c r="I199" i="7"/>
  <c r="I198" i="7"/>
  <c r="I196" i="7"/>
  <c r="I195" i="7"/>
  <c r="I194" i="7"/>
  <c r="I193" i="7"/>
  <c r="I191" i="7"/>
  <c r="I190" i="7"/>
  <c r="I189" i="7"/>
  <c r="I188" i="7"/>
  <c r="I186" i="7"/>
  <c r="I185" i="7"/>
  <c r="I184" i="7"/>
  <c r="I183" i="7"/>
  <c r="I181" i="7"/>
  <c r="I180" i="7"/>
  <c r="I179" i="7"/>
  <c r="I178" i="7"/>
  <c r="I176" i="7"/>
  <c r="I175" i="7"/>
  <c r="I174" i="7"/>
  <c r="I173" i="7"/>
  <c r="I171" i="7"/>
  <c r="I170" i="7"/>
  <c r="I169" i="7"/>
  <c r="I168" i="7"/>
  <c r="I166" i="7"/>
  <c r="I165" i="7"/>
  <c r="I164" i="7"/>
  <c r="I163" i="7"/>
  <c r="I161" i="7"/>
  <c r="I160" i="7"/>
  <c r="I159" i="7"/>
  <c r="I158" i="7"/>
  <c r="I156" i="7"/>
  <c r="I155" i="7"/>
  <c r="I154" i="7"/>
  <c r="I153" i="7"/>
  <c r="I140" i="7"/>
  <c r="I139" i="7"/>
  <c r="I138" i="7"/>
  <c r="I136" i="7"/>
  <c r="I135" i="7"/>
  <c r="I134" i="7"/>
  <c r="I133" i="7"/>
  <c r="I131" i="7"/>
  <c r="I130" i="7"/>
  <c r="I129" i="7"/>
  <c r="I128" i="7"/>
  <c r="I126" i="7"/>
  <c r="I125" i="7"/>
  <c r="I124" i="7"/>
  <c r="I123" i="7"/>
  <c r="I121" i="7"/>
  <c r="I120" i="7"/>
  <c r="I119" i="7"/>
  <c r="I118" i="7"/>
  <c r="I116" i="7"/>
  <c r="I115" i="7"/>
  <c r="I114" i="7"/>
  <c r="I113" i="7"/>
  <c r="I111" i="7"/>
  <c r="I110" i="7"/>
  <c r="I109" i="7"/>
  <c r="I108" i="7"/>
  <c r="I106" i="7"/>
  <c r="I105" i="7"/>
  <c r="I104" i="7"/>
  <c r="I103" i="7"/>
  <c r="I101" i="7"/>
  <c r="I100" i="7"/>
  <c r="I99" i="7"/>
  <c r="I98" i="7"/>
  <c r="I96" i="7"/>
  <c r="I95" i="7"/>
  <c r="I94" i="7"/>
  <c r="I93" i="7"/>
  <c r="I91" i="7"/>
  <c r="I90" i="7"/>
  <c r="I89" i="7"/>
  <c r="I88" i="7"/>
  <c r="I86" i="7"/>
  <c r="I85" i="7"/>
  <c r="I84" i="7"/>
  <c r="I83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L518" i="7" l="1"/>
  <c r="L517" i="7"/>
  <c r="L516" i="7"/>
  <c r="L515" i="7"/>
  <c r="L514" i="7"/>
  <c r="L513" i="7"/>
  <c r="L512" i="7"/>
  <c r="L511" i="7"/>
  <c r="L510" i="7"/>
  <c r="L509" i="7"/>
  <c r="L508" i="7"/>
  <c r="L507" i="7"/>
  <c r="L506" i="7"/>
  <c r="L505" i="7"/>
  <c r="L504" i="7"/>
  <c r="L503" i="7"/>
  <c r="L502" i="7"/>
  <c r="L501" i="7"/>
  <c r="L500" i="7"/>
  <c r="L499" i="7"/>
  <c r="L498" i="7"/>
  <c r="L497" i="7"/>
  <c r="L496" i="7"/>
  <c r="L495" i="7"/>
  <c r="L494" i="7"/>
  <c r="L493" i="7"/>
  <c r="L492" i="7"/>
  <c r="L491" i="7"/>
  <c r="L490" i="7"/>
  <c r="L489" i="7"/>
  <c r="L488" i="7"/>
  <c r="L487" i="7"/>
  <c r="L486" i="7"/>
  <c r="L485" i="7"/>
  <c r="L484" i="7"/>
  <c r="L483" i="7"/>
  <c r="L482" i="7"/>
  <c r="L481" i="7"/>
  <c r="L480" i="7"/>
  <c r="L479" i="7"/>
  <c r="L478" i="7"/>
  <c r="L477" i="7"/>
  <c r="L476" i="7"/>
  <c r="L475" i="7"/>
  <c r="L474" i="7"/>
  <c r="L473" i="7"/>
  <c r="L472" i="7"/>
  <c r="L471" i="7"/>
  <c r="L470" i="7"/>
  <c r="L469" i="7"/>
  <c r="L468" i="7"/>
  <c r="L467" i="7"/>
  <c r="L466" i="7"/>
  <c r="L465" i="7"/>
  <c r="L464" i="7"/>
  <c r="L463" i="7"/>
  <c r="L462" i="7"/>
  <c r="L461" i="7"/>
  <c r="B461" i="7" s="1"/>
  <c r="L460" i="7"/>
  <c r="L459" i="7"/>
  <c r="L458" i="7"/>
  <c r="L457" i="7"/>
  <c r="L456" i="7"/>
  <c r="L455" i="7"/>
  <c r="L454" i="7"/>
  <c r="L453" i="7"/>
  <c r="L452" i="7"/>
  <c r="L451" i="7"/>
  <c r="L450" i="7"/>
  <c r="L449" i="7"/>
  <c r="L448" i="7"/>
  <c r="L447" i="7"/>
  <c r="L446" i="7"/>
  <c r="L445" i="7"/>
  <c r="L444" i="7"/>
  <c r="L443" i="7"/>
  <c r="L442" i="7"/>
  <c r="L441" i="7"/>
  <c r="B441" i="7" s="1"/>
  <c r="L440" i="7"/>
  <c r="L439" i="7"/>
  <c r="L438" i="7"/>
  <c r="L437" i="7"/>
  <c r="L436" i="7"/>
  <c r="L435" i="7"/>
  <c r="L434" i="7"/>
  <c r="L433" i="7"/>
  <c r="L432" i="7"/>
  <c r="L431" i="7"/>
  <c r="L430" i="7"/>
  <c r="L429" i="7"/>
  <c r="L428" i="7"/>
  <c r="L427" i="7"/>
  <c r="L426" i="7"/>
  <c r="L425" i="7"/>
  <c r="L424" i="7"/>
  <c r="L423" i="7"/>
  <c r="L422" i="7"/>
  <c r="L421" i="7"/>
  <c r="L420" i="7"/>
  <c r="L419" i="7"/>
  <c r="L418" i="7"/>
  <c r="L417" i="7"/>
  <c r="L416" i="7"/>
  <c r="L415" i="7"/>
  <c r="L414" i="7"/>
  <c r="L413" i="7"/>
  <c r="L412" i="7"/>
  <c r="L411" i="7"/>
  <c r="L410" i="7"/>
  <c r="L409" i="7"/>
  <c r="L408" i="7"/>
  <c r="L407" i="7"/>
  <c r="L406" i="7"/>
  <c r="L405" i="7"/>
  <c r="L404" i="7"/>
  <c r="L403" i="7"/>
  <c r="L402" i="7"/>
  <c r="L401" i="7"/>
  <c r="L400" i="7"/>
  <c r="L399" i="7"/>
  <c r="L398" i="7"/>
  <c r="L397" i="7"/>
  <c r="B397" i="7" s="1"/>
  <c r="L396" i="7"/>
  <c r="L395" i="7"/>
  <c r="L394" i="7"/>
  <c r="L393" i="7"/>
  <c r="L392" i="7"/>
  <c r="L391" i="7"/>
  <c r="L390" i="7"/>
  <c r="L389" i="7"/>
  <c r="L388" i="7"/>
  <c r="L387" i="7"/>
  <c r="L386" i="7"/>
  <c r="L385" i="7"/>
  <c r="L384" i="7"/>
  <c r="L383" i="7"/>
  <c r="L382" i="7"/>
  <c r="L381" i="7"/>
  <c r="L380" i="7"/>
  <c r="L379" i="7"/>
  <c r="L378" i="7"/>
  <c r="L377" i="7"/>
  <c r="L376" i="7"/>
  <c r="L375" i="7"/>
  <c r="L374" i="7"/>
  <c r="L373" i="7"/>
  <c r="L372" i="7"/>
  <c r="L371" i="7"/>
  <c r="L370" i="7"/>
  <c r="L369" i="7"/>
  <c r="L368" i="7"/>
  <c r="L367" i="7"/>
  <c r="L366" i="7"/>
  <c r="L365" i="7"/>
  <c r="L364" i="7"/>
  <c r="L363" i="7"/>
  <c r="L362" i="7"/>
  <c r="L361" i="7"/>
  <c r="L360" i="7"/>
  <c r="L359" i="7"/>
  <c r="L358" i="7"/>
  <c r="L357" i="7"/>
  <c r="L356" i="7"/>
  <c r="L355" i="7"/>
  <c r="L354" i="7"/>
  <c r="L353" i="7"/>
  <c r="L352" i="7"/>
  <c r="L351" i="7"/>
  <c r="L350" i="7"/>
  <c r="L349" i="7"/>
  <c r="L348" i="7"/>
  <c r="L347" i="7"/>
  <c r="L346" i="7"/>
  <c r="L345" i="7"/>
  <c r="L344" i="7"/>
  <c r="L343" i="7"/>
  <c r="L342" i="7"/>
  <c r="L341" i="7"/>
  <c r="L340" i="7"/>
  <c r="L339" i="7"/>
  <c r="L338" i="7"/>
  <c r="L337" i="7"/>
  <c r="L336" i="7"/>
  <c r="L335" i="7"/>
  <c r="L334" i="7"/>
  <c r="L333" i="7"/>
  <c r="B333" i="7" s="1"/>
  <c r="L332" i="7"/>
  <c r="L331" i="7"/>
  <c r="L330" i="7"/>
  <c r="L329" i="7"/>
  <c r="L328" i="7"/>
  <c r="L327" i="7"/>
  <c r="L326" i="7"/>
  <c r="L325" i="7"/>
  <c r="L324" i="7"/>
  <c r="L323" i="7"/>
  <c r="L322" i="7"/>
  <c r="L321" i="7"/>
  <c r="L320" i="7"/>
  <c r="L319" i="7"/>
  <c r="L318" i="7"/>
  <c r="L317" i="7"/>
  <c r="L316" i="7"/>
  <c r="L315" i="7"/>
  <c r="L314" i="7"/>
  <c r="L313" i="7"/>
  <c r="B313" i="7" s="1"/>
  <c r="L312" i="7"/>
  <c r="L311" i="7"/>
  <c r="L310" i="7"/>
  <c r="L309" i="7"/>
  <c r="L308" i="7"/>
  <c r="L307" i="7"/>
  <c r="L306" i="7"/>
  <c r="L305" i="7"/>
  <c r="L304" i="7"/>
  <c r="L303" i="7"/>
  <c r="L302" i="7"/>
  <c r="L301" i="7"/>
  <c r="L300" i="7"/>
  <c r="L299" i="7"/>
  <c r="L298" i="7"/>
  <c r="L297" i="7"/>
  <c r="L296" i="7"/>
  <c r="L295" i="7"/>
  <c r="L294" i="7"/>
  <c r="L293" i="7"/>
  <c r="L292" i="7"/>
  <c r="L291" i="7"/>
  <c r="L290" i="7"/>
  <c r="L289" i="7"/>
  <c r="L288" i="7"/>
  <c r="L287" i="7"/>
  <c r="L286" i="7"/>
  <c r="L285" i="7"/>
  <c r="L284" i="7"/>
  <c r="L283" i="7"/>
  <c r="L282" i="7"/>
  <c r="L281" i="7"/>
  <c r="L280" i="7"/>
  <c r="L279" i="7"/>
  <c r="L278" i="7"/>
  <c r="L277" i="7"/>
  <c r="L276" i="7"/>
  <c r="L275" i="7"/>
  <c r="L274" i="7"/>
  <c r="L273" i="7"/>
  <c r="L272" i="7"/>
  <c r="L271" i="7"/>
  <c r="L270" i="7"/>
  <c r="L269" i="7"/>
  <c r="B269" i="7" s="1"/>
  <c r="L268" i="7"/>
  <c r="L267" i="7"/>
  <c r="L266" i="7"/>
  <c r="L265" i="7"/>
  <c r="L264" i="7"/>
  <c r="L263" i="7"/>
  <c r="L262" i="7"/>
  <c r="L261" i="7"/>
  <c r="L260" i="7"/>
  <c r="L259" i="7"/>
  <c r="L258" i="7"/>
  <c r="L257" i="7"/>
  <c r="L256" i="7"/>
  <c r="L255" i="7"/>
  <c r="L254" i="7"/>
  <c r="L253" i="7"/>
  <c r="L252" i="7"/>
  <c r="L251" i="7"/>
  <c r="L250" i="7"/>
  <c r="L249" i="7"/>
  <c r="L248" i="7"/>
  <c r="L247" i="7"/>
  <c r="L246" i="7"/>
  <c r="L245" i="7"/>
  <c r="L244" i="7"/>
  <c r="L243" i="7"/>
  <c r="L242" i="7"/>
  <c r="L241" i="7"/>
  <c r="L240" i="7"/>
  <c r="L239" i="7"/>
  <c r="L238" i="7"/>
  <c r="L237" i="7"/>
  <c r="L236" i="7"/>
  <c r="L235" i="7"/>
  <c r="L234" i="7"/>
  <c r="L233" i="7"/>
  <c r="L232" i="7"/>
  <c r="L231" i="7"/>
  <c r="L230" i="7"/>
  <c r="L229" i="7"/>
  <c r="L228" i="7"/>
  <c r="L227" i="7"/>
  <c r="L226" i="7"/>
  <c r="L225" i="7"/>
  <c r="L224" i="7"/>
  <c r="L223" i="7"/>
  <c r="L222" i="7"/>
  <c r="L221" i="7"/>
  <c r="L220" i="7"/>
  <c r="L219" i="7"/>
  <c r="L218" i="7"/>
  <c r="L217" i="7"/>
  <c r="L216" i="7"/>
  <c r="L215" i="7"/>
  <c r="L214" i="7"/>
  <c r="L213" i="7"/>
  <c r="L212" i="7"/>
  <c r="L211" i="7"/>
  <c r="L210" i="7"/>
  <c r="L209" i="7"/>
  <c r="L208" i="7"/>
  <c r="L207" i="7"/>
  <c r="L206" i="7"/>
  <c r="L205" i="7"/>
  <c r="B205" i="7" s="1"/>
  <c r="L204" i="7"/>
  <c r="L203" i="7"/>
  <c r="L202" i="7"/>
  <c r="L201" i="7"/>
  <c r="L200" i="7"/>
  <c r="L199" i="7"/>
  <c r="L198" i="7"/>
  <c r="L197" i="7"/>
  <c r="L196" i="7"/>
  <c r="L195" i="7"/>
  <c r="L194" i="7"/>
  <c r="L193" i="7"/>
  <c r="L192" i="7"/>
  <c r="L191" i="7"/>
  <c r="L190" i="7"/>
  <c r="L189" i="7"/>
  <c r="B189" i="7" s="1"/>
  <c r="L188" i="7"/>
  <c r="L187" i="7"/>
  <c r="L186" i="7"/>
  <c r="L185" i="7"/>
  <c r="L184" i="7"/>
  <c r="L183" i="7"/>
  <c r="L182" i="7"/>
  <c r="L181" i="7"/>
  <c r="L180" i="7"/>
  <c r="L179" i="7"/>
  <c r="L178" i="7"/>
  <c r="L177" i="7"/>
  <c r="L176" i="7"/>
  <c r="L175" i="7"/>
  <c r="L174" i="7"/>
  <c r="L173" i="7"/>
  <c r="B173" i="7" s="1"/>
  <c r="L172" i="7"/>
  <c r="L171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B145" i="7" s="1"/>
  <c r="L144" i="7"/>
  <c r="L143" i="7"/>
  <c r="L14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B34" i="7" s="1"/>
  <c r="L33" i="7"/>
  <c r="L32" i="7"/>
  <c r="L31" i="7"/>
  <c r="L30" i="7"/>
  <c r="L29" i="7"/>
  <c r="L28" i="7"/>
  <c r="L27" i="7"/>
  <c r="L26" i="7"/>
  <c r="B26" i="7" s="1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B98" i="7" s="1"/>
  <c r="L97" i="7"/>
  <c r="L96" i="7"/>
  <c r="L95" i="7"/>
  <c r="L94" i="7"/>
  <c r="L93" i="7"/>
  <c r="L92" i="7"/>
  <c r="L91" i="7"/>
  <c r="L90" i="7"/>
  <c r="B90" i="7" s="1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B135" i="7" s="1"/>
  <c r="K134" i="7"/>
  <c r="K133" i="7"/>
  <c r="K132" i="7"/>
  <c r="K131" i="7"/>
  <c r="K130" i="7"/>
  <c r="K129" i="7"/>
  <c r="K128" i="7"/>
  <c r="K127" i="7"/>
  <c r="K126" i="7"/>
  <c r="K125" i="7"/>
  <c r="K124" i="7"/>
  <c r="K123" i="7"/>
  <c r="B123" i="7" s="1"/>
  <c r="K122" i="7"/>
  <c r="K121" i="7"/>
  <c r="K120" i="7"/>
  <c r="K119" i="7"/>
  <c r="K118" i="7"/>
  <c r="K117" i="7"/>
  <c r="K116" i="7"/>
  <c r="K115" i="7"/>
  <c r="B115" i="7" s="1"/>
  <c r="K114" i="7"/>
  <c r="K113" i="7"/>
  <c r="K112" i="7"/>
  <c r="K111" i="7"/>
  <c r="K110" i="7"/>
  <c r="K109" i="7"/>
  <c r="K108" i="7"/>
  <c r="K107" i="7"/>
  <c r="B107" i="7" s="1"/>
  <c r="K106" i="7"/>
  <c r="K105" i="7"/>
  <c r="K104" i="7"/>
  <c r="K103" i="7"/>
  <c r="K102" i="7"/>
  <c r="K101" i="7"/>
  <c r="K100" i="7"/>
  <c r="K99" i="7"/>
  <c r="B99" i="7" s="1"/>
  <c r="K98" i="7"/>
  <c r="K97" i="7"/>
  <c r="K96" i="7"/>
  <c r="K95" i="7"/>
  <c r="K94" i="7"/>
  <c r="K93" i="7"/>
  <c r="K92" i="7"/>
  <c r="K91" i="7"/>
  <c r="B91" i="7" s="1"/>
  <c r="K90" i="7"/>
  <c r="K89" i="7"/>
  <c r="K88" i="7"/>
  <c r="K87" i="7"/>
  <c r="K86" i="7"/>
  <c r="K85" i="7"/>
  <c r="K84" i="7"/>
  <c r="K83" i="7"/>
  <c r="B83" i="7" s="1"/>
  <c r="K82" i="7"/>
  <c r="K81" i="7"/>
  <c r="K80" i="7"/>
  <c r="K79" i="7"/>
  <c r="K78" i="7"/>
  <c r="K77" i="7"/>
  <c r="K76" i="7"/>
  <c r="K75" i="7"/>
  <c r="B75" i="7" s="1"/>
  <c r="K74" i="7"/>
  <c r="K73" i="7"/>
  <c r="K72" i="7"/>
  <c r="K71" i="7"/>
  <c r="K70" i="7"/>
  <c r="K69" i="7"/>
  <c r="K68" i="7"/>
  <c r="K67" i="7"/>
  <c r="B67" i="7" s="1"/>
  <c r="K66" i="7"/>
  <c r="K65" i="7"/>
  <c r="K64" i="7"/>
  <c r="K63" i="7"/>
  <c r="K62" i="7"/>
  <c r="K61" i="7"/>
  <c r="K60" i="7"/>
  <c r="K59" i="7"/>
  <c r="B59" i="7" s="1"/>
  <c r="K58" i="7"/>
  <c r="K57" i="7"/>
  <c r="K56" i="7"/>
  <c r="K55" i="7"/>
  <c r="K54" i="7"/>
  <c r="K53" i="7"/>
  <c r="K52" i="7"/>
  <c r="K51" i="7"/>
  <c r="B51" i="7" s="1"/>
  <c r="K50" i="7"/>
  <c r="K49" i="7"/>
  <c r="K48" i="7"/>
  <c r="K47" i="7"/>
  <c r="K46" i="7"/>
  <c r="K45" i="7"/>
  <c r="K44" i="7"/>
  <c r="K43" i="7"/>
  <c r="B43" i="7" s="1"/>
  <c r="K42" i="7"/>
  <c r="K41" i="7"/>
  <c r="K40" i="7"/>
  <c r="K39" i="7"/>
  <c r="K38" i="7"/>
  <c r="K37" i="7"/>
  <c r="K36" i="7"/>
  <c r="K35" i="7"/>
  <c r="B35" i="7" s="1"/>
  <c r="K34" i="7"/>
  <c r="K33" i="7"/>
  <c r="K32" i="7"/>
  <c r="K31" i="7"/>
  <c r="K30" i="7"/>
  <c r="K29" i="7"/>
  <c r="K28" i="7"/>
  <c r="K27" i="7"/>
  <c r="B27" i="7" s="1"/>
  <c r="K26" i="7"/>
  <c r="K25" i="7"/>
  <c r="K24" i="7"/>
  <c r="K23" i="7"/>
  <c r="K22" i="7"/>
  <c r="K21" i="7"/>
  <c r="K20" i="7"/>
  <c r="K19" i="7"/>
  <c r="B19" i="7" s="1"/>
  <c r="K18" i="7"/>
  <c r="K17" i="7"/>
  <c r="K16" i="7"/>
  <c r="K15" i="7"/>
  <c r="K14" i="7"/>
  <c r="K13" i="7"/>
  <c r="K12" i="7"/>
  <c r="K11" i="7"/>
  <c r="B11" i="7" s="1"/>
  <c r="K10" i="7"/>
  <c r="K9" i="7"/>
  <c r="K8" i="7"/>
  <c r="K7" i="7"/>
  <c r="K6" i="7"/>
  <c r="K5" i="7"/>
  <c r="K4" i="7"/>
  <c r="K3" i="7"/>
  <c r="B3" i="7" s="1"/>
  <c r="K2" i="7"/>
  <c r="G8" i="6"/>
  <c r="G7" i="6"/>
  <c r="G6" i="6"/>
  <c r="G5" i="6"/>
  <c r="G4" i="6"/>
  <c r="G3" i="6"/>
  <c r="G2" i="6"/>
  <c r="G11" i="5"/>
  <c r="G10" i="5"/>
  <c r="G9" i="5"/>
  <c r="G8" i="5"/>
  <c r="G7" i="5"/>
  <c r="G6" i="5"/>
  <c r="G5" i="5"/>
  <c r="G4" i="5"/>
  <c r="G3" i="5"/>
  <c r="G2" i="5"/>
  <c r="B156" i="7" l="1"/>
  <c r="B142" i="7"/>
  <c r="B144" i="7"/>
  <c r="B157" i="7"/>
  <c r="B249" i="7"/>
  <c r="B74" i="7"/>
  <c r="B82" i="7"/>
  <c r="B106" i="7"/>
  <c r="B114" i="7"/>
  <c r="B2" i="7"/>
  <c r="B10" i="7"/>
  <c r="B18" i="7"/>
  <c r="B42" i="7"/>
  <c r="B50" i="7"/>
  <c r="B58" i="7"/>
  <c r="B66" i="7"/>
  <c r="B146" i="7"/>
  <c r="B150" i="7"/>
  <c r="B154" i="7"/>
  <c r="B158" i="7"/>
  <c r="B162" i="7"/>
  <c r="B166" i="7"/>
  <c r="B170" i="7"/>
  <c r="B174" i="7"/>
  <c r="B178" i="7"/>
  <c r="B182" i="7"/>
  <c r="B186" i="7"/>
  <c r="B190" i="7"/>
  <c r="B194" i="7"/>
  <c r="B198" i="7"/>
  <c r="B202" i="7"/>
  <c r="B206" i="7"/>
  <c r="B210" i="7"/>
  <c r="B214" i="7"/>
  <c r="B218" i="7"/>
  <c r="B222" i="7"/>
  <c r="B226" i="7"/>
  <c r="B230" i="7"/>
  <c r="B234" i="7"/>
  <c r="B238" i="7"/>
  <c r="B242" i="7"/>
  <c r="B246" i="7"/>
  <c r="B250" i="7"/>
  <c r="B254" i="7"/>
  <c r="B258" i="7"/>
  <c r="B262" i="7"/>
  <c r="B266" i="7"/>
  <c r="B270" i="7"/>
  <c r="B274" i="7"/>
  <c r="B278" i="7"/>
  <c r="B282" i="7"/>
  <c r="B286" i="7"/>
  <c r="B290" i="7"/>
  <c r="B294" i="7"/>
  <c r="B298" i="7"/>
  <c r="B302" i="7"/>
  <c r="B306" i="7"/>
  <c r="B310" i="7"/>
  <c r="B314" i="7"/>
  <c r="B318" i="7"/>
  <c r="B322" i="7"/>
  <c r="B326" i="7"/>
  <c r="B330" i="7"/>
  <c r="B334" i="7"/>
  <c r="B338" i="7"/>
  <c r="B342" i="7"/>
  <c r="B346" i="7"/>
  <c r="B350" i="7"/>
  <c r="B354" i="7"/>
  <c r="B358" i="7"/>
  <c r="B362" i="7"/>
  <c r="B366" i="7"/>
  <c r="B370" i="7"/>
  <c r="B374" i="7"/>
  <c r="B378" i="7"/>
  <c r="B382" i="7"/>
  <c r="B386" i="7"/>
  <c r="B390" i="7"/>
  <c r="B394" i="7"/>
  <c r="B398" i="7"/>
  <c r="B402" i="7"/>
  <c r="B406" i="7"/>
  <c r="B410" i="7"/>
  <c r="B414" i="7"/>
  <c r="B418" i="7"/>
  <c r="B422" i="7"/>
  <c r="B426" i="7"/>
  <c r="B430" i="7"/>
  <c r="B434" i="7"/>
  <c r="B438" i="7"/>
  <c r="B442" i="7"/>
  <c r="B446" i="7"/>
  <c r="B450" i="7"/>
  <c r="B454" i="7"/>
  <c r="B458" i="7"/>
  <c r="B462" i="7"/>
  <c r="B466" i="7"/>
  <c r="B470" i="7"/>
  <c r="B490" i="7"/>
  <c r="B377" i="7"/>
  <c r="B473" i="7"/>
  <c r="B491" i="7"/>
  <c r="B495" i="7"/>
  <c r="B507" i="7"/>
  <c r="B77" i="7"/>
  <c r="B85" i="7"/>
  <c r="B93" i="7"/>
  <c r="B101" i="7"/>
  <c r="B113" i="7"/>
  <c r="B121" i="7"/>
  <c r="B129" i="7"/>
  <c r="B137" i="7"/>
  <c r="B5" i="7"/>
  <c r="B13" i="7"/>
  <c r="B21" i="7"/>
  <c r="B25" i="7"/>
  <c r="B33" i="7"/>
  <c r="B41" i="7"/>
  <c r="B49" i="7"/>
  <c r="B57" i="7"/>
  <c r="B65" i="7"/>
  <c r="B502" i="7"/>
  <c r="B78" i="7"/>
  <c r="B86" i="7"/>
  <c r="B94" i="7"/>
  <c r="B102" i="7"/>
  <c r="B110" i="7"/>
  <c r="B118" i="7"/>
  <c r="B122" i="7"/>
  <c r="B126" i="7"/>
  <c r="B130" i="7"/>
  <c r="B134" i="7"/>
  <c r="B138" i="7"/>
  <c r="B6" i="7"/>
  <c r="B14" i="7"/>
  <c r="B22" i="7"/>
  <c r="B30" i="7"/>
  <c r="B38" i="7"/>
  <c r="B46" i="7"/>
  <c r="B54" i="7"/>
  <c r="B62" i="7"/>
  <c r="B70" i="7"/>
  <c r="B73" i="7"/>
  <c r="B81" i="7"/>
  <c r="B89" i="7"/>
  <c r="B97" i="7"/>
  <c r="B105" i="7"/>
  <c r="B109" i="7"/>
  <c r="B117" i="7"/>
  <c r="B125" i="7"/>
  <c r="B133" i="7"/>
  <c r="B141" i="7"/>
  <c r="B9" i="7"/>
  <c r="B17" i="7"/>
  <c r="B29" i="7"/>
  <c r="B37" i="7"/>
  <c r="B45" i="7"/>
  <c r="B53" i="7"/>
  <c r="B61" i="7"/>
  <c r="B69" i="7"/>
  <c r="B247" i="7"/>
  <c r="B311" i="7"/>
  <c r="B375" i="7"/>
  <c r="B439" i="7"/>
  <c r="B479" i="7"/>
  <c r="B149" i="7"/>
  <c r="B165" i="7"/>
  <c r="B181" i="7"/>
  <c r="B197" i="7"/>
  <c r="B217" i="7"/>
  <c r="B237" i="7"/>
  <c r="B281" i="7"/>
  <c r="B301" i="7"/>
  <c r="B345" i="7"/>
  <c r="B365" i="7"/>
  <c r="B409" i="7"/>
  <c r="B429" i="7"/>
  <c r="B143" i="7"/>
  <c r="B147" i="7"/>
  <c r="B151" i="7"/>
  <c r="B215" i="7"/>
  <c r="B227" i="7"/>
  <c r="B259" i="7"/>
  <c r="B279" i="7"/>
  <c r="B291" i="7"/>
  <c r="B323" i="7"/>
  <c r="B343" i="7"/>
  <c r="B355" i="7"/>
  <c r="B387" i="7"/>
  <c r="B407" i="7"/>
  <c r="B419" i="7"/>
  <c r="B451" i="7"/>
  <c r="B471" i="7"/>
  <c r="B480" i="7"/>
  <c r="B500" i="7"/>
  <c r="B164" i="7"/>
  <c r="B79" i="7"/>
  <c r="B87" i="7"/>
  <c r="B95" i="7"/>
  <c r="B103" i="7"/>
  <c r="B111" i="7"/>
  <c r="B119" i="7"/>
  <c r="B139" i="7"/>
  <c r="B7" i="7"/>
  <c r="B15" i="7"/>
  <c r="B23" i="7"/>
  <c r="B31" i="7"/>
  <c r="B39" i="7"/>
  <c r="B47" i="7"/>
  <c r="B55" i="7"/>
  <c r="B63" i="7"/>
  <c r="B71" i="7"/>
  <c r="B72" i="7"/>
  <c r="B76" i="7"/>
  <c r="B80" i="7"/>
  <c r="B84" i="7"/>
  <c r="B88" i="7"/>
  <c r="B92" i="7"/>
  <c r="B96" i="7"/>
  <c r="B100" i="7"/>
  <c r="B104" i="7"/>
  <c r="B108" i="7"/>
  <c r="B112" i="7"/>
  <c r="B116" i="7"/>
  <c r="B120" i="7"/>
  <c r="B124" i="7"/>
  <c r="B128" i="7"/>
  <c r="B132" i="7"/>
  <c r="B136" i="7"/>
  <c r="B140" i="7"/>
  <c r="B4" i="7"/>
  <c r="B8" i="7"/>
  <c r="B12" i="7"/>
  <c r="B16" i="7"/>
  <c r="B20" i="7"/>
  <c r="B24" i="7"/>
  <c r="B28" i="7"/>
  <c r="B32" i="7"/>
  <c r="B36" i="7"/>
  <c r="B40" i="7"/>
  <c r="B44" i="7"/>
  <c r="B48" i="7"/>
  <c r="B52" i="7"/>
  <c r="B56" i="7"/>
  <c r="B60" i="7"/>
  <c r="B64" i="7"/>
  <c r="B68" i="7"/>
  <c r="B159" i="7"/>
  <c r="B171" i="7"/>
  <c r="B179" i="7"/>
  <c r="B191" i="7"/>
  <c r="B199" i="7"/>
  <c r="B211" i="7"/>
  <c r="B231" i="7"/>
  <c r="B239" i="7"/>
  <c r="B251" i="7"/>
  <c r="B267" i="7"/>
  <c r="B283" i="7"/>
  <c r="B295" i="7"/>
  <c r="B303" i="7"/>
  <c r="B315" i="7"/>
  <c r="B331" i="7"/>
  <c r="B339" i="7"/>
  <c r="B351" i="7"/>
  <c r="B367" i="7"/>
  <c r="B379" i="7"/>
  <c r="B395" i="7"/>
  <c r="B403" i="7"/>
  <c r="B423" i="7"/>
  <c r="B431" i="7"/>
  <c r="B447" i="7"/>
  <c r="B463" i="7"/>
  <c r="B475" i="7"/>
  <c r="B492" i="7"/>
  <c r="B508" i="7"/>
  <c r="B160" i="7"/>
  <c r="B176" i="7"/>
  <c r="B184" i="7"/>
  <c r="B196" i="7"/>
  <c r="B204" i="7"/>
  <c r="B212" i="7"/>
  <c r="B220" i="7"/>
  <c r="B224" i="7"/>
  <c r="B228" i="7"/>
  <c r="B232" i="7"/>
  <c r="B236" i="7"/>
  <c r="B240" i="7"/>
  <c r="B244" i="7"/>
  <c r="B248" i="7"/>
  <c r="B252" i="7"/>
  <c r="B256" i="7"/>
  <c r="B260" i="7"/>
  <c r="B264" i="7"/>
  <c r="B268" i="7"/>
  <c r="B272" i="7"/>
  <c r="B276" i="7"/>
  <c r="B280" i="7"/>
  <c r="B284" i="7"/>
  <c r="B288" i="7"/>
  <c r="B292" i="7"/>
  <c r="B296" i="7"/>
  <c r="B300" i="7"/>
  <c r="B304" i="7"/>
  <c r="B308" i="7"/>
  <c r="B312" i="7"/>
  <c r="B316" i="7"/>
  <c r="B320" i="7"/>
  <c r="B324" i="7"/>
  <c r="B328" i="7"/>
  <c r="B332" i="7"/>
  <c r="B336" i="7"/>
  <c r="B340" i="7"/>
  <c r="B344" i="7"/>
  <c r="B348" i="7"/>
  <c r="B352" i="7"/>
  <c r="B356" i="7"/>
  <c r="B360" i="7"/>
  <c r="B364" i="7"/>
  <c r="B368" i="7"/>
  <c r="B372" i="7"/>
  <c r="B376" i="7"/>
  <c r="B380" i="7"/>
  <c r="B384" i="7"/>
  <c r="B388" i="7"/>
  <c r="B392" i="7"/>
  <c r="B396" i="7"/>
  <c r="B400" i="7"/>
  <c r="B404" i="7"/>
  <c r="B408" i="7"/>
  <c r="B412" i="7"/>
  <c r="B416" i="7"/>
  <c r="B420" i="7"/>
  <c r="B424" i="7"/>
  <c r="B428" i="7"/>
  <c r="B432" i="7"/>
  <c r="B436" i="7"/>
  <c r="B440" i="7"/>
  <c r="B444" i="7"/>
  <c r="B448" i="7"/>
  <c r="B452" i="7"/>
  <c r="B456" i="7"/>
  <c r="B460" i="7"/>
  <c r="B464" i="7"/>
  <c r="B468" i="7"/>
  <c r="B472" i="7"/>
  <c r="B476" i="7"/>
  <c r="B477" i="7"/>
  <c r="B481" i="7"/>
  <c r="B485" i="7"/>
  <c r="B489" i="7"/>
  <c r="B493" i="7"/>
  <c r="B497" i="7"/>
  <c r="B501" i="7"/>
  <c r="B505" i="7"/>
  <c r="B509" i="7"/>
  <c r="B155" i="7"/>
  <c r="B163" i="7"/>
  <c r="B167" i="7"/>
  <c r="B175" i="7"/>
  <c r="B183" i="7"/>
  <c r="B187" i="7"/>
  <c r="B195" i="7"/>
  <c r="B203" i="7"/>
  <c r="B207" i="7"/>
  <c r="B219" i="7"/>
  <c r="B223" i="7"/>
  <c r="B235" i="7"/>
  <c r="B243" i="7"/>
  <c r="B255" i="7"/>
  <c r="B263" i="7"/>
  <c r="B271" i="7"/>
  <c r="B275" i="7"/>
  <c r="B287" i="7"/>
  <c r="B299" i="7"/>
  <c r="B307" i="7"/>
  <c r="B319" i="7"/>
  <c r="B327" i="7"/>
  <c r="B335" i="7"/>
  <c r="B347" i="7"/>
  <c r="B359" i="7"/>
  <c r="B363" i="7"/>
  <c r="B371" i="7"/>
  <c r="B383" i="7"/>
  <c r="B391" i="7"/>
  <c r="B399" i="7"/>
  <c r="B411" i="7"/>
  <c r="B415" i="7"/>
  <c r="B427" i="7"/>
  <c r="B435" i="7"/>
  <c r="B443" i="7"/>
  <c r="B455" i="7"/>
  <c r="B459" i="7"/>
  <c r="B467" i="7"/>
  <c r="B484" i="7"/>
  <c r="B488" i="7"/>
  <c r="B496" i="7"/>
  <c r="B504" i="7"/>
  <c r="B148" i="7"/>
  <c r="B152" i="7"/>
  <c r="B168" i="7"/>
  <c r="B172" i="7"/>
  <c r="B180" i="7"/>
  <c r="B188" i="7"/>
  <c r="B192" i="7"/>
  <c r="B200" i="7"/>
  <c r="B208" i="7"/>
  <c r="B216" i="7"/>
  <c r="B127" i="7"/>
  <c r="B131" i="7"/>
  <c r="B153" i="7"/>
  <c r="B161" i="7"/>
  <c r="B169" i="7"/>
  <c r="B177" i="7"/>
  <c r="B185" i="7"/>
  <c r="B193" i="7"/>
  <c r="B201" i="7"/>
  <c r="B209" i="7"/>
  <c r="B213" i="7"/>
  <c r="B221" i="7"/>
  <c r="B225" i="7"/>
  <c r="B229" i="7"/>
  <c r="B233" i="7"/>
  <c r="B241" i="7"/>
  <c r="B245" i="7"/>
  <c r="B253" i="7"/>
  <c r="B257" i="7"/>
  <c r="B261" i="7"/>
  <c r="B265" i="7"/>
  <c r="B273" i="7"/>
  <c r="B277" i="7"/>
  <c r="B285" i="7"/>
  <c r="B289" i="7"/>
  <c r="B293" i="7"/>
  <c r="B297" i="7"/>
  <c r="B305" i="7"/>
  <c r="B309" i="7"/>
  <c r="B317" i="7"/>
  <c r="B321" i="7"/>
  <c r="B325" i="7"/>
  <c r="B329" i="7"/>
  <c r="B337" i="7"/>
  <c r="B341" i="7"/>
  <c r="B349" i="7"/>
  <c r="B353" i="7"/>
  <c r="B357" i="7"/>
  <c r="B361" i="7"/>
  <c r="B369" i="7"/>
  <c r="B373" i="7"/>
  <c r="B381" i="7"/>
  <c r="B385" i="7"/>
  <c r="B389" i="7"/>
  <c r="B393" i="7"/>
  <c r="B401" i="7"/>
  <c r="B405" i="7"/>
  <c r="B413" i="7"/>
  <c r="B417" i="7"/>
  <c r="B421" i="7"/>
  <c r="B425" i="7"/>
  <c r="B433" i="7"/>
  <c r="B437" i="7"/>
  <c r="B445" i="7"/>
  <c r="B449" i="7"/>
  <c r="B457" i="7"/>
  <c r="B486" i="7"/>
  <c r="B506" i="7"/>
  <c r="B453" i="7"/>
  <c r="B465" i="7"/>
  <c r="B469" i="7"/>
  <c r="B478" i="7"/>
  <c r="B482" i="7"/>
  <c r="B494" i="7"/>
  <c r="B498" i="7"/>
  <c r="B510" i="7"/>
  <c r="B474" i="7"/>
  <c r="B483" i="7"/>
  <c r="B487" i="7"/>
  <c r="B499" i="7"/>
  <c r="B503" i="7"/>
  <c r="B511" i="7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G14" i="3"/>
  <c r="G13" i="3"/>
  <c r="G12" i="3"/>
  <c r="G11" i="3"/>
  <c r="G10" i="3"/>
  <c r="G9" i="3"/>
  <c r="G8" i="3"/>
  <c r="G7" i="3"/>
  <c r="G6" i="3"/>
  <c r="G5" i="3"/>
  <c r="G4" i="3"/>
  <c r="G3" i="3"/>
  <c r="G2" i="3"/>
  <c r="W12" i="2"/>
  <c r="W11" i="2"/>
  <c r="W10" i="2"/>
  <c r="W9" i="2"/>
  <c r="W8" i="2"/>
  <c r="W7" i="2"/>
  <c r="W6" i="2"/>
  <c r="W5" i="2"/>
  <c r="W4" i="2"/>
  <c r="W3" i="2"/>
  <c r="W2" i="2"/>
  <c r="U12" i="2"/>
  <c r="U11" i="2"/>
  <c r="U10" i="2"/>
  <c r="U9" i="2"/>
  <c r="U8" i="2"/>
  <c r="U7" i="2"/>
  <c r="U6" i="2"/>
  <c r="U5" i="2"/>
  <c r="U4" i="2"/>
  <c r="U3" i="2"/>
  <c r="U2" i="2"/>
  <c r="R13" i="2"/>
  <c r="R12" i="2"/>
  <c r="R11" i="2"/>
  <c r="R10" i="2"/>
  <c r="R9" i="2"/>
  <c r="R8" i="2"/>
  <c r="R7" i="2"/>
  <c r="R6" i="2"/>
  <c r="R5" i="2"/>
  <c r="R4" i="2"/>
  <c r="R3" i="2"/>
  <c r="R2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L13" i="2"/>
  <c r="L12" i="2"/>
  <c r="L11" i="2"/>
  <c r="L10" i="2"/>
  <c r="L9" i="2"/>
  <c r="L8" i="2"/>
  <c r="L7" i="2"/>
  <c r="L6" i="2"/>
  <c r="L5" i="2"/>
  <c r="L4" i="2"/>
  <c r="L3" i="2"/>
  <c r="L2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F12" i="2"/>
  <c r="F11" i="2"/>
  <c r="F10" i="2"/>
  <c r="F9" i="2"/>
  <c r="F8" i="2"/>
  <c r="F7" i="2"/>
  <c r="F6" i="2"/>
  <c r="F5" i="2"/>
  <c r="F4" i="2"/>
  <c r="F3" i="2"/>
  <c r="F2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N24" i="1" l="1"/>
  <c r="N22" i="1"/>
  <c r="N3" i="1" l="1"/>
  <c r="R3" i="1"/>
  <c r="Q3" i="1"/>
  <c r="P3" i="1"/>
  <c r="O3" i="1"/>
  <c r="M3" i="1" s="1"/>
  <c r="N2" i="1" a="1"/>
  <c r="N2" i="1" s="1"/>
  <c r="N6" i="1" s="1"/>
  <c r="N10" i="1" l="1"/>
  <c r="N13" i="1"/>
  <c r="N5" i="1"/>
  <c r="N8" i="1"/>
  <c r="N11" i="1"/>
  <c r="N4" i="1"/>
  <c r="N9" i="1"/>
  <c r="N14" i="1"/>
  <c r="N7" i="1"/>
  <c r="N12" i="1"/>
  <c r="N15" i="1"/>
  <c r="P2" i="1"/>
  <c r="O2" i="1"/>
  <c r="Q2" i="1"/>
  <c r="R2" i="1"/>
  <c r="R6" i="1" l="1"/>
  <c r="R15" i="1"/>
  <c r="R12" i="1"/>
  <c r="R7" i="1"/>
  <c r="R14" i="1"/>
  <c r="R9" i="1"/>
  <c r="R4" i="1"/>
  <c r="R11" i="1"/>
  <c r="R8" i="1"/>
  <c r="R5" i="1"/>
  <c r="R13" i="1"/>
  <c r="R10" i="1"/>
  <c r="Q6" i="1"/>
  <c r="Q13" i="1"/>
  <c r="Q10" i="1"/>
  <c r="Q11" i="1"/>
  <c r="Q15" i="1"/>
  <c r="Q12" i="1"/>
  <c r="Q7" i="1"/>
  <c r="Q8" i="1"/>
  <c r="Q14" i="1"/>
  <c r="Q9" i="1"/>
  <c r="Q4" i="1"/>
  <c r="Q5" i="1"/>
  <c r="O6" i="1"/>
  <c r="O14" i="1"/>
  <c r="O9" i="1"/>
  <c r="M9" i="1" s="1"/>
  <c r="O4" i="1"/>
  <c r="O11" i="1"/>
  <c r="O8" i="1"/>
  <c r="O5" i="1"/>
  <c r="O12" i="1"/>
  <c r="M12" i="1" s="1"/>
  <c r="O7" i="1"/>
  <c r="O13" i="1"/>
  <c r="O10" i="1"/>
  <c r="O15" i="1"/>
  <c r="P6" i="1"/>
  <c r="P11" i="1"/>
  <c r="P8" i="1"/>
  <c r="P5" i="1"/>
  <c r="P9" i="1"/>
  <c r="P4" i="1"/>
  <c r="P13" i="1"/>
  <c r="P10" i="1"/>
  <c r="P15" i="1"/>
  <c r="P12" i="1"/>
  <c r="P7" i="1"/>
  <c r="P14" i="1"/>
  <c r="M14" i="1" s="1"/>
  <c r="M10" i="1" l="1"/>
  <c r="M5" i="1"/>
  <c r="M13" i="1"/>
  <c r="M8" i="1"/>
  <c r="M7" i="1"/>
  <c r="M11" i="1"/>
  <c r="M6" i="1"/>
  <c r="M15" i="1"/>
  <c r="M4" i="1"/>
  <c r="I16" i="7"/>
  <c r="I15" i="7"/>
  <c r="I13" i="7"/>
  <c r="I14" i="7"/>
</calcChain>
</file>

<file path=xl/sharedStrings.xml><?xml version="1.0" encoding="utf-8"?>
<sst xmlns="http://schemas.openxmlformats.org/spreadsheetml/2006/main" count="263" uniqueCount="180">
  <si>
    <t>B0</t>
  </si>
  <si>
    <t>B5</t>
  </si>
  <si>
    <t>A0</t>
  </si>
  <si>
    <t>A5</t>
  </si>
  <si>
    <t>F0</t>
  </si>
  <si>
    <t>F5</t>
  </si>
  <si>
    <t>G0</t>
  </si>
  <si>
    <t>G5</t>
  </si>
  <si>
    <t>K0</t>
  </si>
  <si>
    <t>K5</t>
  </si>
  <si>
    <t>M0</t>
  </si>
  <si>
    <t>M5</t>
  </si>
  <si>
    <t>M9</t>
  </si>
  <si>
    <t>Ia</t>
  </si>
  <si>
    <t>Ib</t>
  </si>
  <si>
    <t>II</t>
  </si>
  <si>
    <t>III</t>
  </si>
  <si>
    <t>IV</t>
  </si>
  <si>
    <t>V</t>
  </si>
  <si>
    <t>VI</t>
  </si>
  <si>
    <t>D</t>
  </si>
  <si>
    <t>S.C</t>
  </si>
  <si>
    <t>Coefficients</t>
  </si>
  <si>
    <t>x2</t>
  </si>
  <si>
    <t>b</t>
  </si>
  <si>
    <t>x4</t>
  </si>
  <si>
    <t>x3</t>
  </si>
  <si>
    <t>x1</t>
  </si>
  <si>
    <t>Brown Dwarf</t>
  </si>
  <si>
    <t>Sun Mass</t>
  </si>
  <si>
    <t>1.989 × 10^30 kg</t>
  </si>
  <si>
    <t>2.5×10**28 kg</t>
  </si>
  <si>
    <t>1.5×10**29 kg</t>
  </si>
  <si>
    <t>D1</t>
  </si>
  <si>
    <t>D2</t>
  </si>
  <si>
    <t>Tot</t>
  </si>
  <si>
    <t>Prob</t>
  </si>
  <si>
    <t>Result 2D6</t>
  </si>
  <si>
    <t>Total</t>
  </si>
  <si>
    <t>Result Flux</t>
  </si>
  <si>
    <t>Result (2D6-7)</t>
  </si>
  <si>
    <t>Result 1D11-6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</si>
  <si>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</si>
  <si>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</si>
  <si>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</si>
  <si>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</si>
  <si>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</si>
  <si>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</si>
  <si>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</si>
  <si>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</si>
  <si>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</si>
  <si>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</si>
  <si>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</si>
  <si>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</si>
  <si>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</si>
  <si>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</si>
  <si>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</si>
  <si>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</si>
  <si>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</si>
  <si>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</si>
  <si>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</si>
  <si>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</si>
  <si>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</si>
  <si>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</si>
  <si>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</si>
  <si>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</si>
  <si>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Ring</t>
  </si>
  <si>
    <t>GG Size</t>
  </si>
  <si>
    <t>D (miles)</t>
  </si>
  <si>
    <t>R (Km)</t>
  </si>
  <si>
    <t>Orbit</t>
  </si>
  <si>
    <t>Ay</t>
  </si>
  <si>
    <t>Bee</t>
  </si>
  <si>
    <t>Cee</t>
  </si>
  <si>
    <t>Dee</t>
  </si>
  <si>
    <t>Eff</t>
  </si>
  <si>
    <t>Ee</t>
  </si>
  <si>
    <t>Gee</t>
  </si>
  <si>
    <t>Aitch</t>
  </si>
  <si>
    <t>Eye</t>
  </si>
  <si>
    <t>Jay</t>
  </si>
  <si>
    <t>Kay</t>
  </si>
  <si>
    <t>Ell</t>
  </si>
  <si>
    <t>Em</t>
  </si>
  <si>
    <t>En</t>
  </si>
  <si>
    <t>Oh</t>
  </si>
  <si>
    <t>Pee</t>
  </si>
  <si>
    <t>Que</t>
  </si>
  <si>
    <t>Arr</t>
  </si>
  <si>
    <t>Ess</t>
  </si>
  <si>
    <t>Tee</t>
  </si>
  <si>
    <t>Yu</t>
  </si>
  <si>
    <t>Vee</t>
  </si>
  <si>
    <t>Dub</t>
  </si>
  <si>
    <t>Ex</t>
  </si>
  <si>
    <t>Wye</t>
  </si>
  <si>
    <t>Zee</t>
  </si>
  <si>
    <t>Name</t>
  </si>
  <si>
    <t>Mult.</t>
  </si>
  <si>
    <t>World Size</t>
  </si>
  <si>
    <t>Diameter (Miles)</t>
  </si>
  <si>
    <t>Diameter (Km)</t>
  </si>
  <si>
    <t>Neptune</t>
  </si>
  <si>
    <t>Io</t>
  </si>
  <si>
    <t>Umbriel</t>
  </si>
  <si>
    <t>Ganymede, Triton</t>
  </si>
  <si>
    <t>Titan</t>
  </si>
  <si>
    <t>Luna</t>
  </si>
  <si>
    <t>HZ for Wh.Dwarf</t>
  </si>
  <si>
    <t>Comment</t>
  </si>
  <si>
    <t>ID</t>
  </si>
  <si>
    <t>Description</t>
  </si>
  <si>
    <t>BD</t>
  </si>
  <si>
    <t>Main Sequence</t>
  </si>
  <si>
    <t>White Dwarf</t>
  </si>
  <si>
    <t>Subdwarf</t>
  </si>
  <si>
    <t>Subgiant</t>
  </si>
  <si>
    <t>Giant</t>
  </si>
  <si>
    <t>Bright Giant</t>
  </si>
  <si>
    <t>Supergiant</t>
  </si>
  <si>
    <t>Hypergiant</t>
  </si>
  <si>
    <t>Luminous Supergiant</t>
  </si>
  <si>
    <t>Not used</t>
  </si>
  <si>
    <t>name</t>
  </si>
  <si>
    <t>colour</t>
  </si>
  <si>
    <t>id</t>
  </si>
  <si>
    <t>Blue</t>
  </si>
  <si>
    <t>Blue white</t>
  </si>
  <si>
    <t>White</t>
  </si>
  <si>
    <t>Yellow White</t>
  </si>
  <si>
    <t>Yellow</t>
  </si>
  <si>
    <t>Light Orange</t>
  </si>
  <si>
    <t>Orange Red</t>
  </si>
  <si>
    <t>comment</t>
  </si>
  <si>
    <t>luminosity_id</t>
  </si>
  <si>
    <t>spectral_id</t>
  </si>
  <si>
    <t>spectral_decimal</t>
  </si>
  <si>
    <t>mass</t>
  </si>
  <si>
    <t>habitable_zone</t>
  </si>
  <si>
    <t>DO</t>
  </si>
  <si>
    <t>DB</t>
  </si>
  <si>
    <t>DA</t>
  </si>
  <si>
    <t>DF</t>
  </si>
  <si>
    <t>DG</t>
  </si>
  <si>
    <t>DK</t>
  </si>
  <si>
    <t>DM</t>
  </si>
  <si>
    <t>Spec</t>
  </si>
  <si>
    <t>Lum</t>
  </si>
  <si>
    <t>min_zone</t>
  </si>
  <si>
    <t>stellar_surface</t>
  </si>
  <si>
    <t>desc.</t>
  </si>
  <si>
    <t xml:space="preserve">Orbit </t>
  </si>
  <si>
    <t>Au</t>
  </si>
  <si>
    <t>Million km</t>
  </si>
  <si>
    <t>Decimal_Orbit</t>
  </si>
  <si>
    <t>AU</t>
  </si>
  <si>
    <t>Million Km</t>
  </si>
  <si>
    <t>Orbit_desig</t>
  </si>
  <si>
    <t>0, 1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</si>
  <si>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</si>
  <si>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</si>
  <si>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</si>
  <si>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</si>
  <si>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</si>
  <si>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</si>
  <si>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</si>
  <si>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</si>
  <si>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</si>
  <si>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</si>
  <si>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11,12</t>
  </si>
  <si>
    <t>12,13</t>
  </si>
  <si>
    <t>13,14</t>
  </si>
  <si>
    <t>14,15</t>
  </si>
  <si>
    <t>15,16</t>
  </si>
  <si>
    <t>16,17</t>
  </si>
  <si>
    <t>17,18</t>
  </si>
  <si>
    <t>18,19</t>
  </si>
  <si>
    <t>19,20</t>
  </si>
  <si>
    <t>Result 2D6-2</t>
  </si>
  <si>
    <t>Result 2D6/2-2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</si>
</sst>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24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0" fontId="4" fillId="0" borderId="0" xfId="0" applyFont="1"/>
    <xf numFmtId="10" fontId="0" fillId="0" borderId="0" xfId="2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Stellar</a:t>
            </a:r>
            <a:r>
              <a:rPr lang="en-AU" baseline="0"/>
              <a:t> Mass vs Star Type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StellarMass!$C$2</c:f>
              <c:strCache>
                <c:ptCount val="1"/>
                <c:pt idx="0">
                  <c:v>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StellarMass!$C$3:$C$15</c:f>
              <c:numCache>
                <c:formatCode>General</c:formatCode>
                <c:ptCount val="13"/>
                <c:pt idx="0">
                  <c:v>60</c:v>
                </c:pt>
                <c:pt idx="1">
                  <c:v>30</c:v>
                </c:pt>
                <c:pt idx="2">
                  <c:v>18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18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3-4B59-B37D-AE1BA745DC93}"/>
            </c:ext>
          </c:extLst>
        </c:ser>
        <c:ser>
          <c:idx val="1"/>
          <c:order val="1"/>
          <c:tx>
            <c:strRef>
              <c:f>StellarMass!$D$2</c:f>
              <c:strCache>
                <c:ptCount val="1"/>
                <c:pt idx="0">
                  <c:v>Ib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StellarMass!$D$3:$D$15</c:f>
              <c:numCache>
                <c:formatCode>0.0</c:formatCode>
                <c:ptCount val="13"/>
                <c:pt idx="0">
                  <c:v>50</c:v>
                </c:pt>
                <c:pt idx="1">
                  <c:v>25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3-4B59-B37D-AE1BA745DC93}"/>
            </c:ext>
          </c:extLst>
        </c:ser>
        <c:ser>
          <c:idx val="2"/>
          <c:order val="2"/>
          <c:tx>
            <c:strRef>
              <c:f>StellarMass!$E$2</c:f>
              <c:strCache>
                <c:ptCount val="1"/>
                <c:pt idx="0">
                  <c:v>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StellarMass!$E$3:$E$15</c:f>
              <c:numCache>
                <c:formatCode>0.0</c:formatCode>
                <c:ptCount val="13"/>
                <c:pt idx="0">
                  <c:v>30</c:v>
                </c:pt>
                <c:pt idx="1">
                  <c:v>20</c:v>
                </c:pt>
                <c:pt idx="2">
                  <c:v>14</c:v>
                </c:pt>
                <c:pt idx="3">
                  <c:v>11</c:v>
                </c:pt>
                <c:pt idx="4">
                  <c:v>10</c:v>
                </c:pt>
                <c:pt idx="5">
                  <c:v>8.1</c:v>
                </c:pt>
                <c:pt idx="6">
                  <c:v>8.1</c:v>
                </c:pt>
                <c:pt idx="7">
                  <c:v>10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3-4B59-B37D-AE1BA745DC93}"/>
            </c:ext>
          </c:extLst>
        </c:ser>
        <c:ser>
          <c:idx val="3"/>
          <c:order val="3"/>
          <c:tx>
            <c:strRef>
              <c:f>StellarMass!$F$2</c:f>
              <c:strCache>
                <c:ptCount val="1"/>
                <c:pt idx="0">
                  <c:v>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StellarMass!$F$3:$F$15</c:f>
              <c:numCache>
                <c:formatCode>0.0</c:formatCode>
                <c:ptCount val="13"/>
                <c:pt idx="0">
                  <c:v>25</c:v>
                </c:pt>
                <c:pt idx="1">
                  <c:v>15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5</c:v>
                </c:pt>
                <c:pt idx="6">
                  <c:v>2.5</c:v>
                </c:pt>
                <c:pt idx="7">
                  <c:v>3.2</c:v>
                </c:pt>
                <c:pt idx="8">
                  <c:v>4</c:v>
                </c:pt>
                <c:pt idx="9">
                  <c:v>5</c:v>
                </c:pt>
                <c:pt idx="10">
                  <c:v>6.3</c:v>
                </c:pt>
                <c:pt idx="11">
                  <c:v>7.4</c:v>
                </c:pt>
                <c:pt idx="12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43-4B59-B37D-AE1BA745DC93}"/>
            </c:ext>
          </c:extLst>
        </c:ser>
        <c:ser>
          <c:idx val="4"/>
          <c:order val="4"/>
          <c:tx>
            <c:strRef>
              <c:f>StellarMass!$G$2</c:f>
              <c:strCache>
                <c:ptCount val="1"/>
                <c:pt idx="0">
                  <c:v>IV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StellarMass!$G$3:$G$15</c:f>
              <c:numCache>
                <c:formatCode>0.00</c:formatCode>
                <c:ptCount val="13"/>
                <c:pt idx="0">
                  <c:v>20</c:v>
                </c:pt>
                <c:pt idx="1">
                  <c:v>10</c:v>
                </c:pt>
                <c:pt idx="2">
                  <c:v>6</c:v>
                </c:pt>
                <c:pt idx="3">
                  <c:v>4</c:v>
                </c:pt>
                <c:pt idx="4">
                  <c:v>2.5</c:v>
                </c:pt>
                <c:pt idx="5">
                  <c:v>2</c:v>
                </c:pt>
                <c:pt idx="6">
                  <c:v>1.75</c:v>
                </c:pt>
                <c:pt idx="7">
                  <c:v>2</c:v>
                </c:pt>
                <c:pt idx="8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43-4B59-B37D-AE1BA745DC93}"/>
            </c:ext>
          </c:extLst>
        </c:ser>
        <c:ser>
          <c:idx val="5"/>
          <c:order val="5"/>
          <c:tx>
            <c:strRef>
              <c:f>StellarMass!$H$2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StellarMass!$H$3:$H$15</c:f>
              <c:numCache>
                <c:formatCode>0.000</c:formatCode>
                <c:ptCount val="13"/>
                <c:pt idx="0">
                  <c:v>18</c:v>
                </c:pt>
                <c:pt idx="1">
                  <c:v>6.5</c:v>
                </c:pt>
                <c:pt idx="2">
                  <c:v>3.2</c:v>
                </c:pt>
                <c:pt idx="3">
                  <c:v>2.1</c:v>
                </c:pt>
                <c:pt idx="4">
                  <c:v>1.7</c:v>
                </c:pt>
                <c:pt idx="5">
                  <c:v>1.3</c:v>
                </c:pt>
                <c:pt idx="6">
                  <c:v>1.04</c:v>
                </c:pt>
                <c:pt idx="7">
                  <c:v>0.94</c:v>
                </c:pt>
                <c:pt idx="8">
                  <c:v>0.82499999999999996</c:v>
                </c:pt>
                <c:pt idx="9">
                  <c:v>0.56999999999999995</c:v>
                </c:pt>
                <c:pt idx="10">
                  <c:v>0.48899999999999999</c:v>
                </c:pt>
                <c:pt idx="11">
                  <c:v>0.33100000000000002</c:v>
                </c:pt>
                <c:pt idx="12">
                  <c:v>0.215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43-4B59-B37D-AE1BA745DC93}"/>
            </c:ext>
          </c:extLst>
        </c:ser>
        <c:ser>
          <c:idx val="6"/>
          <c:order val="6"/>
          <c:tx>
            <c:strRef>
              <c:f>StellarMass!$I$2</c:f>
              <c:strCache>
                <c:ptCount val="1"/>
                <c:pt idx="0">
                  <c:v>VI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StellarMass!$I$3:$I$15</c:f>
              <c:numCache>
                <c:formatCode>0.0</c:formatCode>
                <c:ptCount val="1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1</c:v>
                </c:pt>
                <c:pt idx="5" formatCode="General">
                  <c:v>0.8</c:v>
                </c:pt>
                <c:pt idx="6" formatCode="General">
                  <c:v>0.6</c:v>
                </c:pt>
                <c:pt idx="7" formatCode="General">
                  <c:v>0.52800000000000002</c:v>
                </c:pt>
                <c:pt idx="8" formatCode="General">
                  <c:v>0.43</c:v>
                </c:pt>
                <c:pt idx="9" formatCode="General">
                  <c:v>0.33</c:v>
                </c:pt>
                <c:pt idx="10" formatCode="General">
                  <c:v>0.154</c:v>
                </c:pt>
                <c:pt idx="11" formatCode="General">
                  <c:v>0.104</c:v>
                </c:pt>
                <c:pt idx="12" formatCode="General">
                  <c:v>5.8000000000000003E-2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43-4B59-B37D-AE1BA745DC93}"/>
            </c:ext>
          </c:extLst>
        </c:ser>
        <c:ser>
          <c:idx val="7"/>
          <c:order val="7"/>
          <c:tx>
            <c:strRef>
              <c:f>StellarMass!$J$2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StellarMass!$B$3:$B$15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59</c:v>
                </c:pt>
              </c:numCache>
            </c:numRef>
          </c:cat>
          <c:val>
            <c:numRef>
              <c:f>StellarMass!$J$3:$J$15</c:f>
              <c:numCache>
                <c:formatCode>0.000</c:formatCode>
                <c:ptCount val="13"/>
                <c:pt idx="0">
                  <c:v>0.26</c:v>
                </c:pt>
                <c:pt idx="1">
                  <c:v>0.26</c:v>
                </c:pt>
                <c:pt idx="2">
                  <c:v>0.36</c:v>
                </c:pt>
                <c:pt idx="3">
                  <c:v>0.36</c:v>
                </c:pt>
                <c:pt idx="4">
                  <c:v>0.42</c:v>
                </c:pt>
                <c:pt idx="5">
                  <c:v>0.42</c:v>
                </c:pt>
                <c:pt idx="6">
                  <c:v>0.63</c:v>
                </c:pt>
                <c:pt idx="7">
                  <c:v>0.63</c:v>
                </c:pt>
                <c:pt idx="8">
                  <c:v>0.83</c:v>
                </c:pt>
                <c:pt idx="9">
                  <c:v>0.83</c:v>
                </c:pt>
                <c:pt idx="10">
                  <c:v>1.1100000000000001</c:v>
                </c:pt>
                <c:pt idx="11">
                  <c:v>1.1100000000000001</c:v>
                </c:pt>
                <c:pt idx="12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43-4B59-B37D-AE1BA745D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736624"/>
        <c:axId val="363736952"/>
      </c:lineChart>
      <c:catAx>
        <c:axId val="3637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36952"/>
        <c:crosses val="autoZero"/>
        <c:auto val="1"/>
        <c:lblAlgn val="ctr"/>
        <c:lblOffset val="100"/>
        <c:noMultiLvlLbl val="0"/>
      </c:catAx>
      <c:valAx>
        <c:axId val="36373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16</xdr:row>
      <xdr:rowOff>9525</xdr:rowOff>
    </xdr:from>
    <xdr:to>
      <xdr:col>10</xdr:col>
      <xdr:colOff>542924</xdr:colOff>
      <xdr:row>37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Kilogr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>
      <selection activeCell="AC10" sqref="AC10:AC12"/>
    </sheetView>
  </sheetViews>
  <sheetFormatPr defaultRowHeight="15" x14ac:dyDescent="0.25"/>
  <cols>
    <col min="1" max="2" width="3.28515625" bestFit="1" customWidth="1"/>
    <col min="3" max="3" width="3.85546875" bestFit="1" customWidth="1"/>
    <col min="4" max="4" width="1.42578125" customWidth="1"/>
    <col min="5" max="5" width="10.28515625" bestFit="1" customWidth="1"/>
    <col min="7" max="7" width="3.140625" customWidth="1"/>
    <col min="8" max="9" width="3.28515625" bestFit="1" customWidth="1"/>
    <col min="10" max="10" width="5.42578125" bestFit="1" customWidth="1"/>
    <col min="11" max="11" width="10.7109375" bestFit="1" customWidth="1"/>
    <col min="13" max="13" width="2.85546875" customWidth="1"/>
    <col min="14" max="15" width="3.28515625" bestFit="1" customWidth="1"/>
    <col min="16" max="16" width="3.85546875" bestFit="1" customWidth="1"/>
    <col min="17" max="17" width="13.5703125" bestFit="1" customWidth="1"/>
    <col min="19" max="19" width="5.42578125" customWidth="1"/>
    <col min="22" max="22" width="13.140625" bestFit="1" customWidth="1"/>
    <col min="25" max="25" width="11.7109375" customWidth="1"/>
    <col min="28" max="28" width="10.28515625" customWidth="1"/>
    <col min="30" max="30" width="14.140625" customWidth="1"/>
  </cols>
  <sheetData>
    <row r="1" spans="1:30" x14ac:dyDescent="0.25">
      <c r="A1" s="8" t="s">
        <v>33</v>
      </c>
      <c r="B1" s="8" t="s">
        <v>34</v>
      </c>
      <c r="C1" s="8" t="s">
        <v>35</v>
      </c>
      <c r="E1" s="8" t="s">
        <v>37</v>
      </c>
      <c r="F1" s="8" t="s">
        <v>36</v>
      </c>
      <c r="H1" s="8" t="s">
        <v>33</v>
      </c>
      <c r="I1" s="8" t="s">
        <v>34</v>
      </c>
      <c r="J1" s="8" t="s">
        <v>38</v>
      </c>
      <c r="K1" s="8" t="s">
        <v>39</v>
      </c>
      <c r="L1" s="8" t="s">
        <v>36</v>
      </c>
      <c r="N1" s="8" t="s">
        <v>33</v>
      </c>
      <c r="O1" s="8" t="s">
        <v>34</v>
      </c>
      <c r="P1" s="8" t="s">
        <v>35</v>
      </c>
      <c r="Q1" s="8" t="s">
        <v>40</v>
      </c>
      <c r="R1" s="8" t="s">
        <v>36</v>
      </c>
      <c r="T1" s="8" t="s">
        <v>33</v>
      </c>
      <c r="U1" s="8" t="s">
        <v>38</v>
      </c>
      <c r="V1" s="8" t="s">
        <v>41</v>
      </c>
      <c r="W1" s="8" t="s">
        <v>36</v>
      </c>
      <c r="Y1" s="8" t="s">
        <v>178</v>
      </c>
      <c r="Z1" s="8" t="s">
        <v>36</v>
      </c>
      <c r="AB1" s="8" t="s">
        <v>37</v>
      </c>
      <c r="AC1" s="8" t="s">
        <v>36</v>
      </c>
      <c r="AD1" s="8" t="s">
        <v>179</v>
      </c>
    </row>
    <row r="2" spans="1:30" x14ac:dyDescent="0.25">
      <c r="A2">
        <v>1</v>
      </c>
      <c r="B2">
        <v>1</v>
      </c>
      <c r="C2">
        <f>SUM(A2:B2)</f>
        <v>2</v>
      </c>
      <c r="E2">
        <v>2</v>
      </c>
      <c r="F2" s="9">
        <f>1/36</f>
        <v>2.7777777777777776E-2</v>
      </c>
      <c r="H2">
        <v>1</v>
      </c>
      <c r="I2">
        <v>1</v>
      </c>
      <c r="J2">
        <f>H2-I2</f>
        <v>0</v>
      </c>
      <c r="K2">
        <v>-5</v>
      </c>
      <c r="L2" s="9">
        <f>COUNTIF(J2:J37,K2)/36</f>
        <v>2.7777777777777776E-2</v>
      </c>
      <c r="N2">
        <v>1</v>
      </c>
      <c r="O2">
        <v>1</v>
      </c>
      <c r="P2">
        <f>N2+O2-7</f>
        <v>-5</v>
      </c>
      <c r="Q2">
        <v>-5</v>
      </c>
      <c r="R2" s="9">
        <f>COUNTIF(P2:P37,Q2)/36</f>
        <v>2.7777777777777776E-2</v>
      </c>
      <c r="T2">
        <v>1</v>
      </c>
      <c r="U2">
        <f>T2-6</f>
        <v>-5</v>
      </c>
      <c r="V2">
        <v>-5</v>
      </c>
      <c r="W2" s="9">
        <f>COUNTIF(U2:U12,V2)/11</f>
        <v>9.0909090909090912E-2</v>
      </c>
      <c r="Y2">
        <v>0</v>
      </c>
      <c r="Z2" s="9">
        <f>F2</f>
        <v>2.7777777777777776E-2</v>
      </c>
      <c r="AB2">
        <v>2</v>
      </c>
      <c r="AC2" s="9">
        <f>F2</f>
        <v>2.7777777777777776E-2</v>
      </c>
      <c r="AD2">
        <f>FLOOR(AB2/2,1)-2</f>
        <v>-1</v>
      </c>
    </row>
    <row r="3" spans="1:30" x14ac:dyDescent="0.25">
      <c r="A3">
        <v>1</v>
      </c>
      <c r="B3">
        <v>2</v>
      </c>
      <c r="C3">
        <f t="shared" ref="C3:C37" si="0">SUM(A3:B3)</f>
        <v>3</v>
      </c>
      <c r="E3">
        <v>3</v>
      </c>
      <c r="F3" s="9">
        <f>COUNTIF(C2:C37,E3)/36</f>
        <v>5.5555555555555552E-2</v>
      </c>
      <c r="H3">
        <v>1</v>
      </c>
      <c r="I3">
        <v>2</v>
      </c>
      <c r="J3">
        <f t="shared" ref="J3:J37" si="1">H3-I3</f>
        <v>-1</v>
      </c>
      <c r="K3">
        <v>-4</v>
      </c>
      <c r="L3" s="9">
        <f t="shared" ref="L3:L13" si="2">COUNTIF(J3:J38,K3)/36</f>
        <v>5.5555555555555552E-2</v>
      </c>
      <c r="N3">
        <v>1</v>
      </c>
      <c r="O3">
        <v>2</v>
      </c>
      <c r="P3">
        <f t="shared" ref="P3:P37" si="3">N3+O3-7</f>
        <v>-4</v>
      </c>
      <c r="Q3">
        <v>-4</v>
      </c>
      <c r="R3" s="9">
        <f t="shared" ref="R3:R13" si="4">COUNTIF(P3:P38,Q3)/36</f>
        <v>5.5555555555555552E-2</v>
      </c>
      <c r="T3">
        <v>2</v>
      </c>
      <c r="U3">
        <f t="shared" ref="U3:U12" si="5">T3-6</f>
        <v>-4</v>
      </c>
      <c r="V3">
        <v>-4</v>
      </c>
      <c r="W3" s="9">
        <f t="shared" ref="W3:W12" si="6">COUNTIF(U3:U13,V3)/11</f>
        <v>9.0909090909090912E-2</v>
      </c>
      <c r="Y3">
        <v>1</v>
      </c>
      <c r="Z3" s="9">
        <f t="shared" ref="Z3:Z12" si="7">F3</f>
        <v>5.5555555555555552E-2</v>
      </c>
      <c r="AB3">
        <v>3</v>
      </c>
      <c r="AC3" s="9">
        <f t="shared" ref="AC3:AC12" si="8">F3</f>
        <v>5.5555555555555552E-2</v>
      </c>
      <c r="AD3">
        <f t="shared" ref="AD3:AD12" si="9">FLOOR(AB3/2,1)-2</f>
        <v>-1</v>
      </c>
    </row>
    <row r="4" spans="1:30" x14ac:dyDescent="0.25">
      <c r="A4">
        <v>1</v>
      </c>
      <c r="B4">
        <v>3</v>
      </c>
      <c r="C4">
        <f t="shared" si="0"/>
        <v>4</v>
      </c>
      <c r="E4">
        <v>4</v>
      </c>
      <c r="F4" s="9">
        <f t="shared" ref="F4:F12" si="10">COUNTIF(C3:C38,E4)/36</f>
        <v>8.3333333333333329E-2</v>
      </c>
      <c r="H4">
        <v>1</v>
      </c>
      <c r="I4">
        <v>3</v>
      </c>
      <c r="J4">
        <f t="shared" si="1"/>
        <v>-2</v>
      </c>
      <c r="K4">
        <v>-3</v>
      </c>
      <c r="L4" s="9">
        <f t="shared" si="2"/>
        <v>8.3333333333333329E-2</v>
      </c>
      <c r="N4">
        <v>1</v>
      </c>
      <c r="O4">
        <v>3</v>
      </c>
      <c r="P4">
        <f t="shared" si="3"/>
        <v>-3</v>
      </c>
      <c r="Q4">
        <v>-3</v>
      </c>
      <c r="R4" s="9">
        <f t="shared" si="4"/>
        <v>8.3333333333333329E-2</v>
      </c>
      <c r="T4">
        <v>3</v>
      </c>
      <c r="U4">
        <f t="shared" si="5"/>
        <v>-3</v>
      </c>
      <c r="V4">
        <v>-3</v>
      </c>
      <c r="W4" s="9">
        <f t="shared" si="6"/>
        <v>9.0909090909090912E-2</v>
      </c>
      <c r="Y4">
        <v>2</v>
      </c>
      <c r="Z4" s="9">
        <f t="shared" si="7"/>
        <v>8.3333333333333329E-2</v>
      </c>
      <c r="AB4">
        <v>4</v>
      </c>
      <c r="AC4" s="9">
        <f t="shared" si="8"/>
        <v>8.3333333333333329E-2</v>
      </c>
      <c r="AD4">
        <f t="shared" si="9"/>
        <v>0</v>
      </c>
    </row>
    <row r="5" spans="1:30" x14ac:dyDescent="0.25">
      <c r="A5">
        <v>1</v>
      </c>
      <c r="B5">
        <v>4</v>
      </c>
      <c r="C5">
        <f t="shared" si="0"/>
        <v>5</v>
      </c>
      <c r="E5">
        <v>5</v>
      </c>
      <c r="F5" s="9">
        <f t="shared" si="10"/>
        <v>0.1111111111111111</v>
      </c>
      <c r="H5">
        <v>1</v>
      </c>
      <c r="I5">
        <v>4</v>
      </c>
      <c r="J5">
        <f t="shared" si="1"/>
        <v>-3</v>
      </c>
      <c r="K5">
        <v>-2</v>
      </c>
      <c r="L5" s="9">
        <f t="shared" si="2"/>
        <v>8.3333333333333329E-2</v>
      </c>
      <c r="N5">
        <v>1</v>
      </c>
      <c r="O5">
        <v>4</v>
      </c>
      <c r="P5">
        <f t="shared" si="3"/>
        <v>-2</v>
      </c>
      <c r="Q5">
        <v>-2</v>
      </c>
      <c r="R5" s="9">
        <f t="shared" si="4"/>
        <v>0.1111111111111111</v>
      </c>
      <c r="T5">
        <v>4</v>
      </c>
      <c r="U5">
        <f t="shared" si="5"/>
        <v>-2</v>
      </c>
      <c r="V5">
        <v>-2</v>
      </c>
      <c r="W5" s="9">
        <f t="shared" si="6"/>
        <v>9.0909090909090912E-2</v>
      </c>
      <c r="Y5">
        <v>3</v>
      </c>
      <c r="Z5" s="9">
        <f t="shared" si="7"/>
        <v>0.1111111111111111</v>
      </c>
      <c r="AB5">
        <v>5</v>
      </c>
      <c r="AC5" s="9">
        <f t="shared" si="8"/>
        <v>0.1111111111111111</v>
      </c>
      <c r="AD5">
        <f t="shared" si="9"/>
        <v>0</v>
      </c>
    </row>
    <row r="6" spans="1:30" x14ac:dyDescent="0.25">
      <c r="A6">
        <v>1</v>
      </c>
      <c r="B6">
        <v>5</v>
      </c>
      <c r="C6">
        <f t="shared" si="0"/>
        <v>6</v>
      </c>
      <c r="E6">
        <v>6</v>
      </c>
      <c r="F6" s="9">
        <f t="shared" si="10"/>
        <v>0.1388888888888889</v>
      </c>
      <c r="H6">
        <v>1</v>
      </c>
      <c r="I6">
        <v>5</v>
      </c>
      <c r="J6">
        <f t="shared" si="1"/>
        <v>-4</v>
      </c>
      <c r="K6">
        <v>-1</v>
      </c>
      <c r="L6" s="9">
        <f t="shared" si="2"/>
        <v>0.1111111111111111</v>
      </c>
      <c r="N6">
        <v>1</v>
      </c>
      <c r="O6">
        <v>5</v>
      </c>
      <c r="P6">
        <f t="shared" si="3"/>
        <v>-1</v>
      </c>
      <c r="Q6">
        <v>-1</v>
      </c>
      <c r="R6" s="9">
        <f t="shared" si="4"/>
        <v>0.1388888888888889</v>
      </c>
      <c r="T6">
        <v>5</v>
      </c>
      <c r="U6">
        <f t="shared" si="5"/>
        <v>-1</v>
      </c>
      <c r="V6">
        <v>-1</v>
      </c>
      <c r="W6" s="9">
        <f t="shared" si="6"/>
        <v>9.0909090909090912E-2</v>
      </c>
      <c r="Y6">
        <v>4</v>
      </c>
      <c r="Z6" s="9">
        <f t="shared" si="7"/>
        <v>0.1388888888888889</v>
      </c>
      <c r="AB6">
        <v>6</v>
      </c>
      <c r="AC6" s="9">
        <f t="shared" si="8"/>
        <v>0.1388888888888889</v>
      </c>
      <c r="AD6">
        <f t="shared" si="9"/>
        <v>1</v>
      </c>
    </row>
    <row r="7" spans="1:30" x14ac:dyDescent="0.25">
      <c r="A7">
        <v>1</v>
      </c>
      <c r="B7">
        <v>6</v>
      </c>
      <c r="C7">
        <f t="shared" si="0"/>
        <v>7</v>
      </c>
      <c r="E7">
        <v>7</v>
      </c>
      <c r="F7" s="9">
        <f t="shared" si="10"/>
        <v>0.16666666666666666</v>
      </c>
      <c r="H7">
        <v>1</v>
      </c>
      <c r="I7">
        <v>6</v>
      </c>
      <c r="J7">
        <f t="shared" si="1"/>
        <v>-5</v>
      </c>
      <c r="K7">
        <v>0</v>
      </c>
      <c r="L7" s="9">
        <f t="shared" si="2"/>
        <v>0.1388888888888889</v>
      </c>
      <c r="N7">
        <v>1</v>
      </c>
      <c r="O7">
        <v>6</v>
      </c>
      <c r="P7">
        <f t="shared" si="3"/>
        <v>0</v>
      </c>
      <c r="Q7">
        <v>0</v>
      </c>
      <c r="R7" s="9">
        <f t="shared" si="4"/>
        <v>0.16666666666666666</v>
      </c>
      <c r="T7">
        <v>6</v>
      </c>
      <c r="U7">
        <f t="shared" si="5"/>
        <v>0</v>
      </c>
      <c r="V7">
        <v>0</v>
      </c>
      <c r="W7" s="9">
        <f t="shared" si="6"/>
        <v>9.0909090909090912E-2</v>
      </c>
      <c r="Y7">
        <v>5</v>
      </c>
      <c r="Z7" s="9">
        <f t="shared" si="7"/>
        <v>0.16666666666666666</v>
      </c>
      <c r="AB7">
        <v>7</v>
      </c>
      <c r="AC7" s="9">
        <f t="shared" si="8"/>
        <v>0.16666666666666666</v>
      </c>
      <c r="AD7">
        <f t="shared" si="9"/>
        <v>1</v>
      </c>
    </row>
    <row r="8" spans="1:30" x14ac:dyDescent="0.25">
      <c r="A8">
        <v>2</v>
      </c>
      <c r="B8">
        <v>1</v>
      </c>
      <c r="C8">
        <f t="shared" si="0"/>
        <v>3</v>
      </c>
      <c r="E8">
        <v>8</v>
      </c>
      <c r="F8" s="9">
        <f t="shared" si="10"/>
        <v>0.1388888888888889</v>
      </c>
      <c r="H8">
        <v>2</v>
      </c>
      <c r="I8">
        <v>1</v>
      </c>
      <c r="J8">
        <f t="shared" si="1"/>
        <v>1</v>
      </c>
      <c r="K8">
        <v>1</v>
      </c>
      <c r="L8" s="9">
        <f t="shared" si="2"/>
        <v>0.1388888888888889</v>
      </c>
      <c r="N8">
        <v>2</v>
      </c>
      <c r="O8">
        <v>1</v>
      </c>
      <c r="P8">
        <f t="shared" si="3"/>
        <v>-4</v>
      </c>
      <c r="Q8">
        <v>1</v>
      </c>
      <c r="R8" s="9">
        <f t="shared" si="4"/>
        <v>0.1388888888888889</v>
      </c>
      <c r="T8">
        <v>7</v>
      </c>
      <c r="U8">
        <f t="shared" si="5"/>
        <v>1</v>
      </c>
      <c r="V8">
        <v>1</v>
      </c>
      <c r="W8" s="9">
        <f t="shared" si="6"/>
        <v>9.0909090909090912E-2</v>
      </c>
      <c r="Y8">
        <v>6</v>
      </c>
      <c r="Z8" s="9">
        <f t="shared" si="7"/>
        <v>0.1388888888888889</v>
      </c>
      <c r="AB8">
        <v>8</v>
      </c>
      <c r="AC8" s="9">
        <f t="shared" si="8"/>
        <v>0.1388888888888889</v>
      </c>
      <c r="AD8">
        <f t="shared" si="9"/>
        <v>2</v>
      </c>
    </row>
    <row r="9" spans="1:30" x14ac:dyDescent="0.25">
      <c r="A9">
        <v>2</v>
      </c>
      <c r="B9">
        <v>2</v>
      </c>
      <c r="C9">
        <f t="shared" si="0"/>
        <v>4</v>
      </c>
      <c r="E9">
        <v>9</v>
      </c>
      <c r="F9" s="9">
        <f t="shared" si="10"/>
        <v>0.1111111111111111</v>
      </c>
      <c r="H9">
        <v>2</v>
      </c>
      <c r="I9">
        <v>2</v>
      </c>
      <c r="J9">
        <f t="shared" si="1"/>
        <v>0</v>
      </c>
      <c r="K9">
        <v>2</v>
      </c>
      <c r="L9" s="9">
        <f t="shared" si="2"/>
        <v>0.1111111111111111</v>
      </c>
      <c r="N9">
        <v>2</v>
      </c>
      <c r="O9">
        <v>2</v>
      </c>
      <c r="P9">
        <f t="shared" si="3"/>
        <v>-3</v>
      </c>
      <c r="Q9">
        <v>2</v>
      </c>
      <c r="R9" s="9">
        <f t="shared" si="4"/>
        <v>0.1111111111111111</v>
      </c>
      <c r="T9">
        <v>8</v>
      </c>
      <c r="U9">
        <f t="shared" si="5"/>
        <v>2</v>
      </c>
      <c r="V9">
        <v>2</v>
      </c>
      <c r="W9" s="9">
        <f t="shared" si="6"/>
        <v>9.0909090909090912E-2</v>
      </c>
      <c r="Y9">
        <v>7</v>
      </c>
      <c r="Z9" s="9">
        <f t="shared" si="7"/>
        <v>0.1111111111111111</v>
      </c>
      <c r="AB9">
        <v>9</v>
      </c>
      <c r="AC9" s="9">
        <f t="shared" si="8"/>
        <v>0.1111111111111111</v>
      </c>
      <c r="AD9">
        <f t="shared" si="9"/>
        <v>2</v>
      </c>
    </row>
    <row r="10" spans="1:30" x14ac:dyDescent="0.25">
      <c r="A10">
        <v>2</v>
      </c>
      <c r="B10">
        <v>3</v>
      </c>
      <c r="C10">
        <f t="shared" si="0"/>
        <v>5</v>
      </c>
      <c r="E10">
        <v>10</v>
      </c>
      <c r="F10" s="9">
        <f t="shared" si="10"/>
        <v>8.3333333333333329E-2</v>
      </c>
      <c r="H10">
        <v>2</v>
      </c>
      <c r="I10">
        <v>3</v>
      </c>
      <c r="J10">
        <f t="shared" si="1"/>
        <v>-1</v>
      </c>
      <c r="K10">
        <v>3</v>
      </c>
      <c r="L10" s="9">
        <f t="shared" si="2"/>
        <v>8.3333333333333329E-2</v>
      </c>
      <c r="N10">
        <v>2</v>
      </c>
      <c r="O10">
        <v>3</v>
      </c>
      <c r="P10">
        <f t="shared" si="3"/>
        <v>-2</v>
      </c>
      <c r="Q10">
        <v>3</v>
      </c>
      <c r="R10" s="9">
        <f t="shared" si="4"/>
        <v>8.3333333333333329E-2</v>
      </c>
      <c r="T10">
        <v>9</v>
      </c>
      <c r="U10">
        <f t="shared" si="5"/>
        <v>3</v>
      </c>
      <c r="V10">
        <v>3</v>
      </c>
      <c r="W10" s="9">
        <f t="shared" si="6"/>
        <v>9.0909090909090912E-2</v>
      </c>
      <c r="Y10">
        <v>8</v>
      </c>
      <c r="Z10" s="9">
        <f t="shared" si="7"/>
        <v>8.3333333333333329E-2</v>
      </c>
      <c r="AB10">
        <v>10</v>
      </c>
      <c r="AC10" s="9">
        <f t="shared" si="8"/>
        <v>8.3333333333333329E-2</v>
      </c>
      <c r="AD10">
        <f t="shared" si="9"/>
        <v>3</v>
      </c>
    </row>
    <row r="11" spans="1:30" x14ac:dyDescent="0.25">
      <c r="A11">
        <v>2</v>
      </c>
      <c r="B11">
        <v>4</v>
      </c>
      <c r="C11">
        <f t="shared" si="0"/>
        <v>6</v>
      </c>
      <c r="E11">
        <v>11</v>
      </c>
      <c r="F11" s="9">
        <f t="shared" si="10"/>
        <v>5.5555555555555552E-2</v>
      </c>
      <c r="H11">
        <v>2</v>
      </c>
      <c r="I11">
        <v>4</v>
      </c>
      <c r="J11">
        <f t="shared" si="1"/>
        <v>-2</v>
      </c>
      <c r="K11">
        <v>4</v>
      </c>
      <c r="L11" s="9">
        <f t="shared" si="2"/>
        <v>5.5555555555555552E-2</v>
      </c>
      <c r="N11">
        <v>2</v>
      </c>
      <c r="O11">
        <v>4</v>
      </c>
      <c r="P11">
        <f t="shared" si="3"/>
        <v>-1</v>
      </c>
      <c r="Q11">
        <v>4</v>
      </c>
      <c r="R11" s="9">
        <f t="shared" si="4"/>
        <v>5.5555555555555552E-2</v>
      </c>
      <c r="T11">
        <v>10</v>
      </c>
      <c r="U11">
        <f t="shared" si="5"/>
        <v>4</v>
      </c>
      <c r="V11">
        <v>4</v>
      </c>
      <c r="W11" s="9">
        <f t="shared" si="6"/>
        <v>9.0909090909090912E-2</v>
      </c>
      <c r="Y11">
        <v>9</v>
      </c>
      <c r="Z11" s="9">
        <f t="shared" si="7"/>
        <v>5.5555555555555552E-2</v>
      </c>
      <c r="AB11">
        <v>11</v>
      </c>
      <c r="AC11" s="9">
        <f t="shared" si="8"/>
        <v>5.5555555555555552E-2</v>
      </c>
      <c r="AD11">
        <f t="shared" si="9"/>
        <v>3</v>
      </c>
    </row>
    <row r="12" spans="1:30" x14ac:dyDescent="0.25">
      <c r="A12">
        <v>2</v>
      </c>
      <c r="B12">
        <v>5</v>
      </c>
      <c r="C12">
        <f t="shared" si="0"/>
        <v>7</v>
      </c>
      <c r="E12">
        <v>12</v>
      </c>
      <c r="F12" s="9">
        <f t="shared" si="10"/>
        <v>2.7777777777777776E-2</v>
      </c>
      <c r="H12">
        <v>2</v>
      </c>
      <c r="I12">
        <v>5</v>
      </c>
      <c r="J12">
        <f t="shared" si="1"/>
        <v>-3</v>
      </c>
      <c r="K12">
        <v>5</v>
      </c>
      <c r="L12" s="9">
        <f t="shared" si="2"/>
        <v>2.7777777777777776E-2</v>
      </c>
      <c r="N12">
        <v>2</v>
      </c>
      <c r="O12">
        <v>5</v>
      </c>
      <c r="P12">
        <f t="shared" si="3"/>
        <v>0</v>
      </c>
      <c r="Q12">
        <v>5</v>
      </c>
      <c r="R12" s="9">
        <f t="shared" si="4"/>
        <v>2.7777777777777776E-2</v>
      </c>
      <c r="T12">
        <v>11</v>
      </c>
      <c r="U12">
        <f t="shared" si="5"/>
        <v>5</v>
      </c>
      <c r="V12">
        <v>5</v>
      </c>
      <c r="W12" s="9">
        <f t="shared" si="6"/>
        <v>9.0909090909090912E-2</v>
      </c>
      <c r="Y12">
        <v>10</v>
      </c>
      <c r="Z12" s="9">
        <f t="shared" si="7"/>
        <v>2.7777777777777776E-2</v>
      </c>
      <c r="AB12">
        <v>12</v>
      </c>
      <c r="AC12" s="9">
        <f t="shared" si="8"/>
        <v>2.7777777777777776E-2</v>
      </c>
      <c r="AD12">
        <f t="shared" si="9"/>
        <v>4</v>
      </c>
    </row>
    <row r="13" spans="1:30" x14ac:dyDescent="0.25">
      <c r="A13">
        <v>2</v>
      </c>
      <c r="B13">
        <v>6</v>
      </c>
      <c r="C13">
        <f t="shared" si="0"/>
        <v>8</v>
      </c>
      <c r="H13">
        <v>2</v>
      </c>
      <c r="I13">
        <v>6</v>
      </c>
      <c r="J13">
        <f t="shared" si="1"/>
        <v>-4</v>
      </c>
      <c r="K13">
        <v>6</v>
      </c>
      <c r="L13" s="9">
        <f t="shared" si="2"/>
        <v>0</v>
      </c>
      <c r="N13">
        <v>2</v>
      </c>
      <c r="O13">
        <v>6</v>
      </c>
      <c r="P13">
        <f t="shared" si="3"/>
        <v>1</v>
      </c>
      <c r="Q13">
        <v>6</v>
      </c>
      <c r="R13" s="9">
        <f t="shared" si="4"/>
        <v>0</v>
      </c>
    </row>
    <row r="14" spans="1:30" x14ac:dyDescent="0.25">
      <c r="A14">
        <v>3</v>
      </c>
      <c r="B14">
        <v>1</v>
      </c>
      <c r="C14">
        <f t="shared" si="0"/>
        <v>4</v>
      </c>
      <c r="H14">
        <v>3</v>
      </c>
      <c r="I14">
        <v>1</v>
      </c>
      <c r="J14">
        <f t="shared" si="1"/>
        <v>2</v>
      </c>
      <c r="N14">
        <v>3</v>
      </c>
      <c r="O14">
        <v>1</v>
      </c>
      <c r="P14">
        <f t="shared" si="3"/>
        <v>-3</v>
      </c>
    </row>
    <row r="15" spans="1:30" x14ac:dyDescent="0.25">
      <c r="A15">
        <v>3</v>
      </c>
      <c r="B15">
        <v>2</v>
      </c>
      <c r="C15">
        <f t="shared" si="0"/>
        <v>5</v>
      </c>
      <c r="H15">
        <v>3</v>
      </c>
      <c r="I15">
        <v>2</v>
      </c>
      <c r="J15">
        <f t="shared" si="1"/>
        <v>1</v>
      </c>
      <c r="N15">
        <v>3</v>
      </c>
      <c r="O15">
        <v>2</v>
      </c>
      <c r="P15">
        <f t="shared" si="3"/>
        <v>-2</v>
      </c>
    </row>
    <row r="16" spans="1:30" x14ac:dyDescent="0.25">
      <c r="A16">
        <v>3</v>
      </c>
      <c r="B16">
        <v>3</v>
      </c>
      <c r="C16">
        <f t="shared" si="0"/>
        <v>6</v>
      </c>
      <c r="H16">
        <v>3</v>
      </c>
      <c r="I16">
        <v>3</v>
      </c>
      <c r="J16">
        <f t="shared" si="1"/>
        <v>0</v>
      </c>
      <c r="N16">
        <v>3</v>
      </c>
      <c r="O16">
        <v>3</v>
      </c>
      <c r="P16">
        <f t="shared" si="3"/>
        <v>-1</v>
      </c>
    </row>
    <row r="17" spans="1:16" x14ac:dyDescent="0.25">
      <c r="A17">
        <v>3</v>
      </c>
      <c r="B17">
        <v>4</v>
      </c>
      <c r="C17">
        <f t="shared" si="0"/>
        <v>7</v>
      </c>
      <c r="H17">
        <v>3</v>
      </c>
      <c r="I17">
        <v>4</v>
      </c>
      <c r="J17">
        <f t="shared" si="1"/>
        <v>-1</v>
      </c>
      <c r="N17">
        <v>3</v>
      </c>
      <c r="O17">
        <v>4</v>
      </c>
      <c r="P17">
        <f t="shared" si="3"/>
        <v>0</v>
      </c>
    </row>
    <row r="18" spans="1:16" x14ac:dyDescent="0.25">
      <c r="A18">
        <v>3</v>
      </c>
      <c r="B18">
        <v>5</v>
      </c>
      <c r="C18">
        <f t="shared" si="0"/>
        <v>8</v>
      </c>
      <c r="H18">
        <v>3</v>
      </c>
      <c r="I18">
        <v>5</v>
      </c>
      <c r="J18">
        <f t="shared" si="1"/>
        <v>-2</v>
      </c>
      <c r="N18">
        <v>3</v>
      </c>
      <c r="O18">
        <v>5</v>
      </c>
      <c r="P18">
        <f t="shared" si="3"/>
        <v>1</v>
      </c>
    </row>
    <row r="19" spans="1:16" x14ac:dyDescent="0.25">
      <c r="A19">
        <v>3</v>
      </c>
      <c r="B19">
        <v>6</v>
      </c>
      <c r="C19">
        <f t="shared" si="0"/>
        <v>9</v>
      </c>
      <c r="H19">
        <v>3</v>
      </c>
      <c r="I19">
        <v>6</v>
      </c>
      <c r="J19">
        <f t="shared" si="1"/>
        <v>-3</v>
      </c>
      <c r="N19">
        <v>3</v>
      </c>
      <c r="O19">
        <v>6</v>
      </c>
      <c r="P19">
        <f t="shared" si="3"/>
        <v>2</v>
      </c>
    </row>
    <row r="20" spans="1:16" x14ac:dyDescent="0.25">
      <c r="A20">
        <v>4</v>
      </c>
      <c r="B20">
        <v>1</v>
      </c>
      <c r="C20">
        <f t="shared" si="0"/>
        <v>5</v>
      </c>
      <c r="H20">
        <v>4</v>
      </c>
      <c r="I20">
        <v>1</v>
      </c>
      <c r="J20">
        <f t="shared" si="1"/>
        <v>3</v>
      </c>
      <c r="N20">
        <v>4</v>
      </c>
      <c r="O20">
        <v>1</v>
      </c>
      <c r="P20">
        <f t="shared" si="3"/>
        <v>-2</v>
      </c>
    </row>
    <row r="21" spans="1:16" x14ac:dyDescent="0.25">
      <c r="A21">
        <v>4</v>
      </c>
      <c r="B21">
        <v>2</v>
      </c>
      <c r="C21">
        <f t="shared" si="0"/>
        <v>6</v>
      </c>
      <c r="H21">
        <v>4</v>
      </c>
      <c r="I21">
        <v>2</v>
      </c>
      <c r="J21">
        <f t="shared" si="1"/>
        <v>2</v>
      </c>
      <c r="N21">
        <v>4</v>
      </c>
      <c r="O21">
        <v>2</v>
      </c>
      <c r="P21">
        <f t="shared" si="3"/>
        <v>-1</v>
      </c>
    </row>
    <row r="22" spans="1:16" x14ac:dyDescent="0.25">
      <c r="A22">
        <v>4</v>
      </c>
      <c r="B22">
        <v>3</v>
      </c>
      <c r="C22">
        <f t="shared" si="0"/>
        <v>7</v>
      </c>
      <c r="H22">
        <v>4</v>
      </c>
      <c r="I22">
        <v>3</v>
      </c>
      <c r="J22">
        <f t="shared" si="1"/>
        <v>1</v>
      </c>
      <c r="N22">
        <v>4</v>
      </c>
      <c r="O22">
        <v>3</v>
      </c>
      <c r="P22">
        <f t="shared" si="3"/>
        <v>0</v>
      </c>
    </row>
    <row r="23" spans="1:16" x14ac:dyDescent="0.25">
      <c r="A23">
        <v>4</v>
      </c>
      <c r="B23">
        <v>4</v>
      </c>
      <c r="C23">
        <f t="shared" si="0"/>
        <v>8</v>
      </c>
      <c r="H23">
        <v>4</v>
      </c>
      <c r="I23">
        <v>4</v>
      </c>
      <c r="J23">
        <f t="shared" si="1"/>
        <v>0</v>
      </c>
      <c r="N23">
        <v>4</v>
      </c>
      <c r="O23">
        <v>4</v>
      </c>
      <c r="P23">
        <f t="shared" si="3"/>
        <v>1</v>
      </c>
    </row>
    <row r="24" spans="1:16" x14ac:dyDescent="0.25">
      <c r="A24">
        <v>4</v>
      </c>
      <c r="B24">
        <v>5</v>
      </c>
      <c r="C24">
        <f t="shared" si="0"/>
        <v>9</v>
      </c>
      <c r="H24">
        <v>4</v>
      </c>
      <c r="I24">
        <v>5</v>
      </c>
      <c r="J24">
        <f t="shared" si="1"/>
        <v>-1</v>
      </c>
      <c r="N24">
        <v>4</v>
      </c>
      <c r="O24">
        <v>5</v>
      </c>
      <c r="P24">
        <f t="shared" si="3"/>
        <v>2</v>
      </c>
    </row>
    <row r="25" spans="1:16" x14ac:dyDescent="0.25">
      <c r="A25">
        <v>4</v>
      </c>
      <c r="B25">
        <v>6</v>
      </c>
      <c r="C25">
        <f t="shared" si="0"/>
        <v>10</v>
      </c>
      <c r="H25">
        <v>4</v>
      </c>
      <c r="I25">
        <v>6</v>
      </c>
      <c r="J25">
        <f t="shared" si="1"/>
        <v>-2</v>
      </c>
      <c r="N25">
        <v>4</v>
      </c>
      <c r="O25">
        <v>6</v>
      </c>
      <c r="P25">
        <f t="shared" si="3"/>
        <v>3</v>
      </c>
    </row>
    <row r="26" spans="1:16" x14ac:dyDescent="0.25">
      <c r="A26">
        <v>5</v>
      </c>
      <c r="B26">
        <v>1</v>
      </c>
      <c r="C26">
        <f t="shared" si="0"/>
        <v>6</v>
      </c>
      <c r="H26">
        <v>5</v>
      </c>
      <c r="I26">
        <v>1</v>
      </c>
      <c r="J26">
        <f t="shared" si="1"/>
        <v>4</v>
      </c>
      <c r="N26">
        <v>5</v>
      </c>
      <c r="O26">
        <v>1</v>
      </c>
      <c r="P26">
        <f t="shared" si="3"/>
        <v>-1</v>
      </c>
    </row>
    <row r="27" spans="1:16" x14ac:dyDescent="0.25">
      <c r="A27">
        <v>5</v>
      </c>
      <c r="B27">
        <v>2</v>
      </c>
      <c r="C27">
        <f t="shared" si="0"/>
        <v>7</v>
      </c>
      <c r="H27">
        <v>5</v>
      </c>
      <c r="I27">
        <v>2</v>
      </c>
      <c r="J27">
        <f t="shared" si="1"/>
        <v>3</v>
      </c>
      <c r="N27">
        <v>5</v>
      </c>
      <c r="O27">
        <v>2</v>
      </c>
      <c r="P27">
        <f t="shared" si="3"/>
        <v>0</v>
      </c>
    </row>
    <row r="28" spans="1:16" x14ac:dyDescent="0.25">
      <c r="A28">
        <v>5</v>
      </c>
      <c r="B28">
        <v>3</v>
      </c>
      <c r="C28">
        <f t="shared" si="0"/>
        <v>8</v>
      </c>
      <c r="H28">
        <v>5</v>
      </c>
      <c r="I28">
        <v>3</v>
      </c>
      <c r="J28">
        <f t="shared" si="1"/>
        <v>2</v>
      </c>
      <c r="N28">
        <v>5</v>
      </c>
      <c r="O28">
        <v>3</v>
      </c>
      <c r="P28">
        <f t="shared" si="3"/>
        <v>1</v>
      </c>
    </row>
    <row r="29" spans="1:16" x14ac:dyDescent="0.25">
      <c r="A29">
        <v>5</v>
      </c>
      <c r="B29">
        <v>4</v>
      </c>
      <c r="C29">
        <f t="shared" si="0"/>
        <v>9</v>
      </c>
      <c r="H29">
        <v>5</v>
      </c>
      <c r="I29">
        <v>4</v>
      </c>
      <c r="J29">
        <f t="shared" si="1"/>
        <v>1</v>
      </c>
      <c r="N29">
        <v>5</v>
      </c>
      <c r="O29">
        <v>4</v>
      </c>
      <c r="P29">
        <f t="shared" si="3"/>
        <v>2</v>
      </c>
    </row>
    <row r="30" spans="1:16" x14ac:dyDescent="0.25">
      <c r="A30">
        <v>5</v>
      </c>
      <c r="B30">
        <v>5</v>
      </c>
      <c r="C30">
        <f t="shared" si="0"/>
        <v>10</v>
      </c>
      <c r="H30">
        <v>5</v>
      </c>
      <c r="I30">
        <v>5</v>
      </c>
      <c r="J30">
        <f t="shared" si="1"/>
        <v>0</v>
      </c>
      <c r="N30">
        <v>5</v>
      </c>
      <c r="O30">
        <v>5</v>
      </c>
      <c r="P30">
        <f t="shared" si="3"/>
        <v>3</v>
      </c>
    </row>
    <row r="31" spans="1:16" x14ac:dyDescent="0.25">
      <c r="A31">
        <v>5</v>
      </c>
      <c r="B31">
        <v>6</v>
      </c>
      <c r="C31">
        <f t="shared" si="0"/>
        <v>11</v>
      </c>
      <c r="H31">
        <v>5</v>
      </c>
      <c r="I31">
        <v>6</v>
      </c>
      <c r="J31">
        <f t="shared" si="1"/>
        <v>-1</v>
      </c>
      <c r="N31">
        <v>5</v>
      </c>
      <c r="O31">
        <v>6</v>
      </c>
      <c r="P31">
        <f t="shared" si="3"/>
        <v>4</v>
      </c>
    </row>
    <row r="32" spans="1:16" x14ac:dyDescent="0.25">
      <c r="A32">
        <v>6</v>
      </c>
      <c r="B32">
        <v>1</v>
      </c>
      <c r="C32">
        <f t="shared" si="0"/>
        <v>7</v>
      </c>
      <c r="H32">
        <v>6</v>
      </c>
      <c r="I32">
        <v>1</v>
      </c>
      <c r="J32">
        <f t="shared" si="1"/>
        <v>5</v>
      </c>
      <c r="N32">
        <v>6</v>
      </c>
      <c r="O32">
        <v>1</v>
      </c>
      <c r="P32">
        <f t="shared" si="3"/>
        <v>0</v>
      </c>
    </row>
    <row r="33" spans="1:16" x14ac:dyDescent="0.25">
      <c r="A33">
        <v>6</v>
      </c>
      <c r="B33">
        <v>2</v>
      </c>
      <c r="C33">
        <f t="shared" si="0"/>
        <v>8</v>
      </c>
      <c r="H33">
        <v>6</v>
      </c>
      <c r="I33">
        <v>2</v>
      </c>
      <c r="J33">
        <f t="shared" si="1"/>
        <v>4</v>
      </c>
      <c r="N33">
        <v>6</v>
      </c>
      <c r="O33">
        <v>2</v>
      </c>
      <c r="P33">
        <f t="shared" si="3"/>
        <v>1</v>
      </c>
    </row>
    <row r="34" spans="1:16" x14ac:dyDescent="0.25">
      <c r="A34">
        <v>6</v>
      </c>
      <c r="B34">
        <v>3</v>
      </c>
      <c r="C34">
        <f t="shared" si="0"/>
        <v>9</v>
      </c>
      <c r="H34">
        <v>6</v>
      </c>
      <c r="I34">
        <v>3</v>
      </c>
      <c r="J34">
        <f t="shared" si="1"/>
        <v>3</v>
      </c>
      <c r="N34">
        <v>6</v>
      </c>
      <c r="O34">
        <v>3</v>
      </c>
      <c r="P34">
        <f t="shared" si="3"/>
        <v>2</v>
      </c>
    </row>
    <row r="35" spans="1:16" x14ac:dyDescent="0.25">
      <c r="A35">
        <v>6</v>
      </c>
      <c r="B35">
        <v>4</v>
      </c>
      <c r="C35">
        <f t="shared" si="0"/>
        <v>10</v>
      </c>
      <c r="H35">
        <v>6</v>
      </c>
      <c r="I35">
        <v>4</v>
      </c>
      <c r="J35">
        <f t="shared" si="1"/>
        <v>2</v>
      </c>
      <c r="N35">
        <v>6</v>
      </c>
      <c r="O35">
        <v>4</v>
      </c>
      <c r="P35">
        <f t="shared" si="3"/>
        <v>3</v>
      </c>
    </row>
    <row r="36" spans="1:16" x14ac:dyDescent="0.25">
      <c r="A36">
        <v>6</v>
      </c>
      <c r="B36">
        <v>5</v>
      </c>
      <c r="C36">
        <f t="shared" si="0"/>
        <v>11</v>
      </c>
      <c r="H36">
        <v>6</v>
      </c>
      <c r="I36">
        <v>5</v>
      </c>
      <c r="J36">
        <f t="shared" si="1"/>
        <v>1</v>
      </c>
      <c r="N36">
        <v>6</v>
      </c>
      <c r="O36">
        <v>5</v>
      </c>
      <c r="P36">
        <f t="shared" si="3"/>
        <v>4</v>
      </c>
    </row>
    <row r="37" spans="1:16" x14ac:dyDescent="0.25">
      <c r="A37">
        <v>6</v>
      </c>
      <c r="B37">
        <v>6</v>
      </c>
      <c r="C37">
        <f t="shared" si="0"/>
        <v>12</v>
      </c>
      <c r="H37">
        <v>6</v>
      </c>
      <c r="I37">
        <v>6</v>
      </c>
      <c r="J37">
        <f t="shared" si="1"/>
        <v>0</v>
      </c>
      <c r="N37">
        <v>6</v>
      </c>
      <c r="O37">
        <v>6</v>
      </c>
      <c r="P37">
        <f t="shared" si="3"/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H1" workbookViewId="0">
      <selection activeCell="N20" sqref="N20"/>
    </sheetView>
  </sheetViews>
  <sheetFormatPr defaultRowHeight="15" x14ac:dyDescent="0.25"/>
  <cols>
    <col min="2" max="2" width="5.5703125" customWidth="1"/>
    <col min="4" max="4" width="9.5703125" bestFit="1" customWidth="1"/>
    <col min="13" max="13" width="12.7109375" customWidth="1"/>
    <col min="14" max="14" width="20" customWidth="1"/>
    <col min="15" max="15" width="14.140625" customWidth="1"/>
  </cols>
  <sheetData>
    <row r="1" spans="1:18" x14ac:dyDescent="0.25">
      <c r="N1" t="s">
        <v>25</v>
      </c>
      <c r="O1" t="s">
        <v>26</v>
      </c>
      <c r="P1" t="s">
        <v>23</v>
      </c>
      <c r="Q1" t="s">
        <v>27</v>
      </c>
      <c r="R1" t="s">
        <v>24</v>
      </c>
    </row>
    <row r="2" spans="1:18" x14ac:dyDescent="0.25">
      <c r="A2" t="s">
        <v>21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M2" t="s">
        <v>22</v>
      </c>
      <c r="N2">
        <f t="array" ref="N2:R2">LINEST(Ia,x^{1,2,3,4},TRUE,FALSE)</f>
        <v>4.1787373938680515E-5</v>
      </c>
      <c r="O2">
        <v>-5.824162389782281E-3</v>
      </c>
      <c r="P2">
        <v>0.2974061850154609</v>
      </c>
      <c r="Q2">
        <v>-6.3131449506528199</v>
      </c>
      <c r="R2">
        <v>58.108714239200111</v>
      </c>
    </row>
    <row r="3" spans="1:18" x14ac:dyDescent="0.25">
      <c r="A3" t="s">
        <v>0</v>
      </c>
      <c r="B3">
        <v>0</v>
      </c>
      <c r="C3">
        <v>60</v>
      </c>
      <c r="D3" s="4">
        <v>50</v>
      </c>
      <c r="E3" s="4">
        <v>30</v>
      </c>
      <c r="F3" s="4">
        <v>25</v>
      </c>
      <c r="G3" s="3">
        <v>20</v>
      </c>
      <c r="H3" s="2">
        <v>18</v>
      </c>
      <c r="I3" s="4">
        <v>-1</v>
      </c>
      <c r="J3" s="2">
        <v>0.26</v>
      </c>
      <c r="M3" t="e">
        <f>SUM(N3:Z3)</f>
        <v>#NUM!</v>
      </c>
      <c r="N3">
        <f t="shared" ref="N3:N15" si="0">POWER(B3,4)*N$2</f>
        <v>0</v>
      </c>
      <c r="O3">
        <f t="shared" ref="O3:O15" si="1">POWER(B3,3)*O$2</f>
        <v>0</v>
      </c>
      <c r="P3">
        <f t="shared" ref="P3:P15" si="2">POWER(B3,2)*P$2</f>
        <v>0</v>
      </c>
      <c r="Q3">
        <f t="shared" ref="Q3:Q15" si="3">POWER(B3,1)*Q$2</f>
        <v>0</v>
      </c>
      <c r="R3" t="e">
        <f t="shared" ref="R3:R15" si="4">POWER(B3,0)*R$2</f>
        <v>#NUM!</v>
      </c>
    </row>
    <row r="4" spans="1:18" x14ac:dyDescent="0.25">
      <c r="A4" t="s">
        <v>1</v>
      </c>
      <c r="B4">
        <v>5</v>
      </c>
      <c r="C4">
        <v>30</v>
      </c>
      <c r="D4" s="4">
        <v>25</v>
      </c>
      <c r="E4" s="4">
        <v>20</v>
      </c>
      <c r="F4" s="4">
        <v>15</v>
      </c>
      <c r="G4" s="3">
        <v>10</v>
      </c>
      <c r="H4" s="2">
        <v>6.5</v>
      </c>
      <c r="I4" s="4">
        <v>-1</v>
      </c>
      <c r="J4" s="2">
        <v>0.26</v>
      </c>
      <c r="M4">
        <f>SUM(N4:Z4)</f>
        <v>33.276240921311427</v>
      </c>
      <c r="N4">
        <f t="shared" si="0"/>
        <v>2.6117108711675323E-2</v>
      </c>
      <c r="O4">
        <f t="shared" si="1"/>
        <v>-0.72802029872278518</v>
      </c>
      <c r="P4">
        <f t="shared" si="2"/>
        <v>7.4351546253865228</v>
      </c>
      <c r="Q4">
        <f t="shared" si="3"/>
        <v>-31.565724753264099</v>
      </c>
      <c r="R4">
        <f t="shared" si="4"/>
        <v>58.108714239200111</v>
      </c>
    </row>
    <row r="5" spans="1:18" x14ac:dyDescent="0.25">
      <c r="A5" t="s">
        <v>2</v>
      </c>
      <c r="B5">
        <v>10</v>
      </c>
      <c r="C5">
        <v>18</v>
      </c>
      <c r="D5" s="4">
        <v>16</v>
      </c>
      <c r="E5" s="4">
        <v>14</v>
      </c>
      <c r="F5" s="4">
        <v>12</v>
      </c>
      <c r="G5" s="3">
        <v>6</v>
      </c>
      <c r="H5" s="2">
        <v>3.2</v>
      </c>
      <c r="I5" s="4">
        <v>-1</v>
      </c>
      <c r="J5" s="2">
        <v>0.36</v>
      </c>
      <c r="M5">
        <f>SUM(N5:Z5)</f>
        <v>19.311594583822526</v>
      </c>
      <c r="N5">
        <f t="shared" si="0"/>
        <v>0.41787373938680517</v>
      </c>
      <c r="O5">
        <f t="shared" si="1"/>
        <v>-5.8241623897822814</v>
      </c>
      <c r="P5">
        <f t="shared" si="2"/>
        <v>29.740618501546091</v>
      </c>
      <c r="Q5">
        <f t="shared" si="3"/>
        <v>-63.131449506528199</v>
      </c>
      <c r="R5">
        <f t="shared" si="4"/>
        <v>58.108714239200111</v>
      </c>
    </row>
    <row r="6" spans="1:18" x14ac:dyDescent="0.25">
      <c r="A6" t="s">
        <v>3</v>
      </c>
      <c r="B6">
        <v>15</v>
      </c>
      <c r="C6">
        <v>15</v>
      </c>
      <c r="D6" s="4">
        <v>13</v>
      </c>
      <c r="E6" s="4">
        <v>11</v>
      </c>
      <c r="F6" s="4">
        <v>9</v>
      </c>
      <c r="G6" s="3">
        <v>4</v>
      </c>
      <c r="H6" s="2">
        <v>2.1</v>
      </c>
      <c r="I6" s="4">
        <v>1</v>
      </c>
      <c r="J6" s="2">
        <v>0.36</v>
      </c>
      <c r="M6">
        <f>SUM(N6:Z6)</f>
        <v>12.786869348017028</v>
      </c>
      <c r="N6">
        <f t="shared" si="0"/>
        <v>2.1154858056457009</v>
      </c>
      <c r="O6">
        <f t="shared" si="1"/>
        <v>-19.656548065515199</v>
      </c>
      <c r="P6">
        <f t="shared" si="2"/>
        <v>66.916391628478706</v>
      </c>
      <c r="Q6">
        <f t="shared" si="3"/>
        <v>-94.697174259792291</v>
      </c>
      <c r="R6">
        <f t="shared" si="4"/>
        <v>58.108714239200111</v>
      </c>
    </row>
    <row r="7" spans="1:18" x14ac:dyDescent="0.25">
      <c r="A7" t="s">
        <v>4</v>
      </c>
      <c r="B7">
        <v>20</v>
      </c>
      <c r="C7">
        <v>13</v>
      </c>
      <c r="D7" s="4">
        <v>12</v>
      </c>
      <c r="E7" s="4">
        <v>10</v>
      </c>
      <c r="F7" s="4">
        <v>8</v>
      </c>
      <c r="G7" s="3">
        <v>2.5</v>
      </c>
      <c r="H7" s="2">
        <v>1.7</v>
      </c>
      <c r="I7" s="4">
        <v>1</v>
      </c>
      <c r="J7" s="2">
        <v>0.42</v>
      </c>
      <c r="M7">
        <f t="shared" ref="M7:M15" si="5">SUM(N7:Z7)</f>
        <v>10.900969944258719</v>
      </c>
      <c r="N7">
        <f t="shared" si="0"/>
        <v>6.6859798301888826</v>
      </c>
      <c r="O7">
        <f t="shared" si="1"/>
        <v>-46.593299118258251</v>
      </c>
      <c r="P7">
        <f t="shared" si="2"/>
        <v>118.96247400618437</v>
      </c>
      <c r="Q7">
        <f t="shared" si="3"/>
        <v>-126.2628990130564</v>
      </c>
      <c r="R7">
        <f t="shared" si="4"/>
        <v>58.108714239200111</v>
      </c>
    </row>
    <row r="8" spans="1:18" x14ac:dyDescent="0.25">
      <c r="A8" t="s">
        <v>5</v>
      </c>
      <c r="B8">
        <v>25</v>
      </c>
      <c r="C8">
        <v>12</v>
      </c>
      <c r="D8" s="4">
        <v>10</v>
      </c>
      <c r="E8" s="4">
        <v>8.1</v>
      </c>
      <c r="F8" s="4">
        <v>5</v>
      </c>
      <c r="G8" s="3">
        <v>2</v>
      </c>
      <c r="H8" s="2">
        <v>1.3</v>
      </c>
      <c r="I8">
        <v>0.8</v>
      </c>
      <c r="J8" s="2">
        <v>0.42</v>
      </c>
      <c r="M8">
        <f t="shared" si="5"/>
        <v>11.479611711991609</v>
      </c>
      <c r="N8">
        <f t="shared" si="0"/>
        <v>16.323192944797075</v>
      </c>
      <c r="O8">
        <f t="shared" si="1"/>
        <v>-91.002537340348141</v>
      </c>
      <c r="P8">
        <f t="shared" si="2"/>
        <v>185.87886563466307</v>
      </c>
      <c r="Q8">
        <f t="shared" si="3"/>
        <v>-157.8286237663205</v>
      </c>
      <c r="R8">
        <f t="shared" si="4"/>
        <v>58.108714239200111</v>
      </c>
    </row>
    <row r="9" spans="1:18" x14ac:dyDescent="0.25">
      <c r="A9" t="s">
        <v>6</v>
      </c>
      <c r="B9">
        <v>30</v>
      </c>
      <c r="C9">
        <v>12</v>
      </c>
      <c r="D9" s="4">
        <v>10</v>
      </c>
      <c r="E9" s="4">
        <v>8.1</v>
      </c>
      <c r="F9" s="4">
        <v>2.5</v>
      </c>
      <c r="G9" s="3">
        <v>1.75</v>
      </c>
      <c r="H9" s="2">
        <v>1.04</v>
      </c>
      <c r="I9">
        <v>0.6</v>
      </c>
      <c r="J9" s="2">
        <v>0.63</v>
      </c>
      <c r="M9">
        <f t="shared" si="5"/>
        <v>12.975320599739973</v>
      </c>
      <c r="N9">
        <f t="shared" si="0"/>
        <v>33.847772890331214</v>
      </c>
      <c r="O9">
        <f t="shared" si="1"/>
        <v>-157.2523845241216</v>
      </c>
      <c r="P9">
        <f t="shared" si="2"/>
        <v>267.66556651391483</v>
      </c>
      <c r="Q9">
        <f t="shared" si="3"/>
        <v>-189.39434851958458</v>
      </c>
      <c r="R9">
        <f t="shared" si="4"/>
        <v>58.108714239200111</v>
      </c>
    </row>
    <row r="10" spans="1:18" x14ac:dyDescent="0.25">
      <c r="A10" t="s">
        <v>7</v>
      </c>
      <c r="B10">
        <v>35</v>
      </c>
      <c r="C10">
        <v>13</v>
      </c>
      <c r="D10" s="4">
        <v>12</v>
      </c>
      <c r="E10" s="4">
        <v>10</v>
      </c>
      <c r="F10" s="4">
        <v>3.2</v>
      </c>
      <c r="G10" s="3">
        <v>2</v>
      </c>
      <c r="H10" s="2">
        <v>0.94</v>
      </c>
      <c r="I10">
        <v>0.52800000000000002</v>
      </c>
      <c r="J10" s="2">
        <v>0.63</v>
      </c>
      <c r="M10">
        <f t="shared" si="5"/>
        <v>14.46743316510819</v>
      </c>
      <c r="N10">
        <f t="shared" si="0"/>
        <v>62.707178016732449</v>
      </c>
      <c r="O10">
        <f t="shared" si="1"/>
        <v>-249.7109624619153</v>
      </c>
      <c r="P10">
        <f t="shared" si="2"/>
        <v>364.32257664393961</v>
      </c>
      <c r="Q10">
        <f t="shared" si="3"/>
        <v>-220.96007327284869</v>
      </c>
      <c r="R10">
        <f t="shared" si="4"/>
        <v>58.108714239200111</v>
      </c>
    </row>
    <row r="11" spans="1:18" x14ac:dyDescent="0.25">
      <c r="A11" t="s">
        <v>8</v>
      </c>
      <c r="B11">
        <v>40</v>
      </c>
      <c r="C11">
        <v>14</v>
      </c>
      <c r="D11" s="4">
        <v>13</v>
      </c>
      <c r="E11" s="4">
        <v>11</v>
      </c>
      <c r="F11" s="4">
        <v>4</v>
      </c>
      <c r="G11" s="3">
        <v>2.2999999999999998</v>
      </c>
      <c r="H11" s="2">
        <v>0.82499999999999996</v>
      </c>
      <c r="I11">
        <v>0.43</v>
      </c>
      <c r="J11" s="2">
        <v>0.83</v>
      </c>
      <c r="M11">
        <f t="shared" si="5"/>
        <v>15.662096574780861</v>
      </c>
      <c r="N11">
        <f t="shared" si="0"/>
        <v>106.97567728302212</v>
      </c>
      <c r="O11">
        <f t="shared" si="1"/>
        <v>-372.74639294606601</v>
      </c>
      <c r="P11">
        <f t="shared" si="2"/>
        <v>475.84989602473746</v>
      </c>
      <c r="Q11">
        <f t="shared" si="3"/>
        <v>-252.5257980261128</v>
      </c>
      <c r="R11">
        <f t="shared" si="4"/>
        <v>58.108714239200111</v>
      </c>
    </row>
    <row r="12" spans="1:18" x14ac:dyDescent="0.25">
      <c r="A12" t="s">
        <v>9</v>
      </c>
      <c r="B12">
        <v>45</v>
      </c>
      <c r="C12">
        <v>18</v>
      </c>
      <c r="D12" s="4">
        <v>16</v>
      </c>
      <c r="E12" s="4">
        <v>14</v>
      </c>
      <c r="F12" s="4">
        <v>5</v>
      </c>
      <c r="H12" s="2">
        <v>0.56999999999999995</v>
      </c>
      <c r="I12">
        <v>0.33</v>
      </c>
      <c r="J12" s="2">
        <v>0.83</v>
      </c>
      <c r="M12">
        <f t="shared" si="5"/>
        <v>16.892268604522968</v>
      </c>
      <c r="N12">
        <f t="shared" si="0"/>
        <v>171.35435025730177</v>
      </c>
      <c r="O12">
        <f t="shared" si="1"/>
        <v>-530.72679776891039</v>
      </c>
      <c r="P12">
        <f t="shared" si="2"/>
        <v>602.24752465630831</v>
      </c>
      <c r="Q12">
        <f t="shared" si="3"/>
        <v>-284.09152277937687</v>
      </c>
      <c r="R12">
        <f t="shared" si="4"/>
        <v>58.108714239200111</v>
      </c>
    </row>
    <row r="13" spans="1:18" x14ac:dyDescent="0.25">
      <c r="A13" t="s">
        <v>10</v>
      </c>
      <c r="B13">
        <v>50</v>
      </c>
      <c r="C13">
        <v>20</v>
      </c>
      <c r="D13" s="4">
        <v>16</v>
      </c>
      <c r="E13" s="4">
        <v>14</v>
      </c>
      <c r="F13" s="4">
        <v>6.3</v>
      </c>
      <c r="H13" s="2">
        <v>0.48899999999999999</v>
      </c>
      <c r="I13">
        <v>0.154</v>
      </c>
      <c r="J13" s="2">
        <v>1.1100000000000001</v>
      </c>
      <c r="M13">
        <f t="shared" si="5"/>
        <v>19.11771763917946</v>
      </c>
      <c r="N13">
        <f t="shared" si="0"/>
        <v>261.1710871167532</v>
      </c>
      <c r="O13">
        <f t="shared" si="1"/>
        <v>-728.02029872278513</v>
      </c>
      <c r="P13">
        <f t="shared" si="2"/>
        <v>743.51546253865229</v>
      </c>
      <c r="Q13">
        <f t="shared" si="3"/>
        <v>-315.65724753264101</v>
      </c>
      <c r="R13">
        <f t="shared" si="4"/>
        <v>58.108714239200111</v>
      </c>
    </row>
    <row r="14" spans="1:18" x14ac:dyDescent="0.25">
      <c r="A14" t="s">
        <v>11</v>
      </c>
      <c r="B14">
        <v>55</v>
      </c>
      <c r="C14">
        <v>25</v>
      </c>
      <c r="D14" s="4">
        <v>20</v>
      </c>
      <c r="E14" s="4">
        <v>16</v>
      </c>
      <c r="F14" s="4">
        <v>7.4</v>
      </c>
      <c r="H14" s="2">
        <v>0.33100000000000002</v>
      </c>
      <c r="I14">
        <v>0.104</v>
      </c>
      <c r="J14" s="2">
        <v>1.1100000000000001</v>
      </c>
      <c r="M14">
        <f t="shared" si="5"/>
        <v>23.925022672675624</v>
      </c>
      <c r="N14">
        <f t="shared" si="0"/>
        <v>382.38058864763838</v>
      </c>
      <c r="O14">
        <f t="shared" si="1"/>
        <v>-968.99501760002704</v>
      </c>
      <c r="P14">
        <f t="shared" si="2"/>
        <v>899.65370967176921</v>
      </c>
      <c r="Q14">
        <f t="shared" si="3"/>
        <v>-347.22297228590509</v>
      </c>
      <c r="R14">
        <f t="shared" si="4"/>
        <v>58.108714239200111</v>
      </c>
    </row>
    <row r="15" spans="1:18" x14ac:dyDescent="0.25">
      <c r="A15" t="s">
        <v>12</v>
      </c>
      <c r="B15">
        <v>59</v>
      </c>
      <c r="C15">
        <v>30</v>
      </c>
      <c r="D15" s="4">
        <v>25</v>
      </c>
      <c r="E15" s="4">
        <v>18</v>
      </c>
      <c r="F15" s="4">
        <v>9.1999999999999993</v>
      </c>
      <c r="H15" s="2">
        <v>0.215</v>
      </c>
      <c r="I15">
        <v>5.8000000000000003E-2</v>
      </c>
      <c r="J15" s="2">
        <v>1.1100000000000001</v>
      </c>
      <c r="M15">
        <f t="shared" si="5"/>
        <v>31.09613999539161</v>
      </c>
      <c r="N15">
        <f t="shared" si="0"/>
        <v>506.35269525698368</v>
      </c>
      <c r="O15">
        <f t="shared" si="1"/>
        <v>-1196.1606474510952</v>
      </c>
      <c r="P15">
        <f t="shared" si="2"/>
        <v>1035.2709300388194</v>
      </c>
      <c r="Q15">
        <f t="shared" si="3"/>
        <v>-372.47555208851639</v>
      </c>
      <c r="R15">
        <f t="shared" si="4"/>
        <v>58.108714239200111</v>
      </c>
    </row>
    <row r="19" spans="13:16" x14ac:dyDescent="0.25">
      <c r="M19" t="s">
        <v>28</v>
      </c>
      <c r="N19">
        <f>(1.5*POWER(10,29))/(1.989*POWER(10,30))</f>
        <v>7.5414781297134234E-2</v>
      </c>
      <c r="O19" s="6" t="s">
        <v>31</v>
      </c>
      <c r="P19" t="s">
        <v>32</v>
      </c>
    </row>
    <row r="20" spans="13:16" ht="30" x14ac:dyDescent="0.4">
      <c r="M20" t="s">
        <v>29</v>
      </c>
      <c r="N20" s="5" t="s">
        <v>30</v>
      </c>
    </row>
    <row r="22" spans="13:16" x14ac:dyDescent="0.25">
      <c r="N22">
        <f>7*POWER(10,28)</f>
        <v>6.9999999999999999E+28</v>
      </c>
    </row>
    <row r="23" spans="13:16" x14ac:dyDescent="0.25">
      <c r="N23" s="7">
        <v>1.9889999999999999E+30</v>
      </c>
    </row>
    <row r="24" spans="13:16" x14ac:dyDescent="0.25">
      <c r="N24" s="1">
        <f>N22/N23</f>
        <v>3.5193564605329311E-2</v>
      </c>
    </row>
  </sheetData>
  <hyperlinks>
    <hyperlink ref="O19" r:id="rId1" tooltip="Kilogram" display="https://en.wikipedia.org/wiki/Kilogram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RowHeight="15" x14ac:dyDescent="0.25"/>
  <cols>
    <col min="3" max="3" width="19.85546875" bestFit="1" customWidth="1"/>
    <col min="4" max="4" width="11.7109375" customWidth="1"/>
  </cols>
  <sheetData>
    <row r="1" spans="1:7" x14ac:dyDescent="0.25">
      <c r="A1" s="8" t="s">
        <v>110</v>
      </c>
      <c r="B1" s="8" t="s">
        <v>97</v>
      </c>
      <c r="C1" s="8" t="s">
        <v>111</v>
      </c>
      <c r="D1" s="8" t="s">
        <v>109</v>
      </c>
    </row>
    <row r="2" spans="1:7" x14ac:dyDescent="0.25">
      <c r="A2">
        <v>1</v>
      </c>
      <c r="B2" t="s">
        <v>55</v>
      </c>
      <c r="C2" t="s">
        <v>120</v>
      </c>
      <c r="D2" t="s">
        <v>122</v>
      </c>
      <c r="G2" t="str">
        <f>CONCATENATE("(",A2,",""",B2,""",""",C2,""",""",D2,"""),")</f>
        <v>(1,"O","Hypergiant","Not used"),</v>
      </c>
    </row>
    <row r="3" spans="1:7" x14ac:dyDescent="0.25">
      <c r="A3">
        <v>2</v>
      </c>
      <c r="B3" t="s">
        <v>13</v>
      </c>
      <c r="C3" t="s">
        <v>121</v>
      </c>
      <c r="G3" t="str">
        <f t="shared" ref="G3:G11" si="0">CONCATENATE("(",A3,",""",B3,""",""",C3,""",""",D3,"""),")</f>
        <v>(2,"Ia","Luminous Supergiant",""),</v>
      </c>
    </row>
    <row r="4" spans="1:7" x14ac:dyDescent="0.25">
      <c r="A4">
        <v>3</v>
      </c>
      <c r="B4" t="s">
        <v>14</v>
      </c>
      <c r="C4" t="s">
        <v>119</v>
      </c>
      <c r="G4" t="str">
        <f t="shared" si="0"/>
        <v>(3,"Ib","Supergiant",""),</v>
      </c>
    </row>
    <row r="5" spans="1:7" x14ac:dyDescent="0.25">
      <c r="A5">
        <v>4</v>
      </c>
      <c r="B5" t="s">
        <v>15</v>
      </c>
      <c r="C5" t="s">
        <v>118</v>
      </c>
      <c r="G5" t="str">
        <f t="shared" si="0"/>
        <v>(4,"II","Bright Giant",""),</v>
      </c>
    </row>
    <row r="6" spans="1:7" x14ac:dyDescent="0.25">
      <c r="A6">
        <v>5</v>
      </c>
      <c r="B6" t="s">
        <v>16</v>
      </c>
      <c r="C6" t="s">
        <v>117</v>
      </c>
      <c r="G6" t="str">
        <f t="shared" si="0"/>
        <v>(5,"III","Giant",""),</v>
      </c>
    </row>
    <row r="7" spans="1:7" x14ac:dyDescent="0.25">
      <c r="A7">
        <v>6</v>
      </c>
      <c r="B7" t="s">
        <v>17</v>
      </c>
      <c r="C7" t="s">
        <v>116</v>
      </c>
      <c r="G7" t="str">
        <f t="shared" si="0"/>
        <v>(6,"IV","Subgiant",""),</v>
      </c>
    </row>
    <row r="8" spans="1:7" x14ac:dyDescent="0.25">
      <c r="A8">
        <v>7</v>
      </c>
      <c r="B8" t="s">
        <v>18</v>
      </c>
      <c r="C8" t="s">
        <v>113</v>
      </c>
      <c r="G8" t="str">
        <f t="shared" si="0"/>
        <v>(7,"V","Main Sequence",""),</v>
      </c>
    </row>
    <row r="9" spans="1:7" x14ac:dyDescent="0.25">
      <c r="A9">
        <v>8</v>
      </c>
      <c r="B9" t="s">
        <v>19</v>
      </c>
      <c r="C9" t="s">
        <v>115</v>
      </c>
      <c r="G9" t="str">
        <f t="shared" si="0"/>
        <v>(8,"VI","Subdwarf",""),</v>
      </c>
    </row>
    <row r="10" spans="1:7" x14ac:dyDescent="0.25">
      <c r="A10">
        <v>9</v>
      </c>
      <c r="B10" t="s">
        <v>20</v>
      </c>
      <c r="C10" t="s">
        <v>114</v>
      </c>
      <c r="G10" t="str">
        <f t="shared" si="0"/>
        <v>(9,"D","White Dwarf",""),</v>
      </c>
    </row>
    <row r="11" spans="1:7" x14ac:dyDescent="0.25">
      <c r="A11">
        <v>10</v>
      </c>
      <c r="B11" t="s">
        <v>112</v>
      </c>
      <c r="C11" t="s">
        <v>28</v>
      </c>
      <c r="G11" t="str">
        <f t="shared" si="0"/>
        <v>(10,"BD","Brown Dwarf",""),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defaultRowHeight="15" x14ac:dyDescent="0.25"/>
  <cols>
    <col min="3" max="3" width="14.5703125" customWidth="1"/>
    <col min="4" max="4" width="9.42578125" bestFit="1" customWidth="1"/>
  </cols>
  <sheetData>
    <row r="1" spans="1:7" x14ac:dyDescent="0.25">
      <c r="A1" s="8" t="s">
        <v>125</v>
      </c>
      <c r="B1" s="8" t="s">
        <v>123</v>
      </c>
      <c r="C1" s="8" t="s">
        <v>124</v>
      </c>
      <c r="D1" s="8" t="s">
        <v>133</v>
      </c>
    </row>
    <row r="2" spans="1:7" x14ac:dyDescent="0.25">
      <c r="A2">
        <v>1</v>
      </c>
      <c r="B2" t="s">
        <v>55</v>
      </c>
      <c r="C2" t="s">
        <v>126</v>
      </c>
      <c r="G2" t="str">
        <f>CONCATENATE("(",A2,",""",B2,""",""",C2,""",""",D2,"""),")</f>
        <v>(1,"O","Blue",""),</v>
      </c>
    </row>
    <row r="3" spans="1:7" x14ac:dyDescent="0.25">
      <c r="A3">
        <v>2</v>
      </c>
      <c r="B3" t="s">
        <v>43</v>
      </c>
      <c r="C3" t="s">
        <v>127</v>
      </c>
      <c r="G3" t="str">
        <f t="shared" ref="G3:G8" si="0">CONCATENATE("(",A3,",""",B3,""",""",C3,""",""",D3,"""),")</f>
        <v>(2,"B","Blue white",""),</v>
      </c>
    </row>
    <row r="4" spans="1:7" x14ac:dyDescent="0.25">
      <c r="A4">
        <v>3</v>
      </c>
      <c r="B4" t="s">
        <v>42</v>
      </c>
      <c r="C4" t="s">
        <v>128</v>
      </c>
      <c r="G4" t="str">
        <f t="shared" si="0"/>
        <v>(3,"A","White",""),</v>
      </c>
    </row>
    <row r="5" spans="1:7" x14ac:dyDescent="0.25">
      <c r="A5">
        <v>4</v>
      </c>
      <c r="B5" t="s">
        <v>46</v>
      </c>
      <c r="C5" t="s">
        <v>129</v>
      </c>
      <c r="G5" t="str">
        <f t="shared" si="0"/>
        <v>(4,"F","Yellow White",""),</v>
      </c>
    </row>
    <row r="6" spans="1:7" x14ac:dyDescent="0.25">
      <c r="A6">
        <v>5</v>
      </c>
      <c r="B6" t="s">
        <v>47</v>
      </c>
      <c r="C6" t="s">
        <v>130</v>
      </c>
      <c r="G6" t="str">
        <f t="shared" si="0"/>
        <v>(5,"G","Yellow",""),</v>
      </c>
    </row>
    <row r="7" spans="1:7" x14ac:dyDescent="0.25">
      <c r="A7">
        <v>6</v>
      </c>
      <c r="B7" t="s">
        <v>51</v>
      </c>
      <c r="C7" t="s">
        <v>131</v>
      </c>
      <c r="G7" t="str">
        <f t="shared" si="0"/>
        <v>(6,"K","Light Orange",""),</v>
      </c>
    </row>
    <row r="8" spans="1:7" x14ac:dyDescent="0.25">
      <c r="A8">
        <v>7</v>
      </c>
      <c r="B8" t="s">
        <v>53</v>
      </c>
      <c r="C8" t="s">
        <v>132</v>
      </c>
      <c r="G8" t="str">
        <f t="shared" si="0"/>
        <v>(7,"M","Orange Red",""),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" x14ac:dyDescent="0.25"/>
  <cols>
    <col min="1" max="1" width="6" customWidth="1"/>
    <col min="2" max="2" width="6" bestFit="1" customWidth="1"/>
    <col min="3" max="3" width="14" customWidth="1"/>
    <col min="4" max="4" width="12.28515625" customWidth="1"/>
    <col min="5" max="5" width="16.140625" bestFit="1" customWidth="1"/>
    <col min="6" max="6" width="14.140625" bestFit="1" customWidth="1"/>
    <col min="7" max="7" width="14.85546875" bestFit="1" customWidth="1"/>
    <col min="9" max="9" width="12.7109375" style="2" customWidth="1"/>
  </cols>
  <sheetData>
    <row r="1" spans="1:13" x14ac:dyDescent="0.25">
      <c r="A1" t="s">
        <v>125</v>
      </c>
      <c r="B1" t="s">
        <v>150</v>
      </c>
      <c r="C1" t="s">
        <v>134</v>
      </c>
      <c r="D1" t="s">
        <v>135</v>
      </c>
      <c r="E1" t="s">
        <v>136</v>
      </c>
      <c r="F1" t="s">
        <v>149</v>
      </c>
      <c r="G1" t="s">
        <v>138</v>
      </c>
      <c r="H1" t="s">
        <v>148</v>
      </c>
      <c r="I1" s="2" t="s">
        <v>137</v>
      </c>
      <c r="K1" t="s">
        <v>146</v>
      </c>
      <c r="L1" t="s">
        <v>147</v>
      </c>
    </row>
    <row r="2" spans="1:13" x14ac:dyDescent="0.25">
      <c r="A2">
        <v>1</v>
      </c>
      <c r="B2" t="str">
        <f t="shared" ref="B2:B65" si="0">CONCATENATE(L2,TEXT(E2,"#0")," ",K2)</f>
        <v>O0 O</v>
      </c>
      <c r="C2">
        <v>1</v>
      </c>
      <c r="D2">
        <v>1</v>
      </c>
      <c r="E2">
        <v>0</v>
      </c>
      <c r="F2">
        <v>-1</v>
      </c>
      <c r="G2">
        <v>15</v>
      </c>
      <c r="H2">
        <f>F2+1</f>
        <v>0</v>
      </c>
      <c r="I2" s="2">
        <v>120</v>
      </c>
      <c r="K2" t="str">
        <f>VLOOKUP(C2,StellarLuminosityClassTable!$A$2:$B$11,2)</f>
        <v>O</v>
      </c>
      <c r="L2" t="str">
        <f>VLOOKUP(D2,StellarSpectralClassTable!$A$2:$B$8,2)</f>
        <v>O</v>
      </c>
      <c r="M2" t="str">
        <f>CONCATENATE("(",A2,",""",B2,""",",C2,",",D2,",",E2,",",G2,",",H2,",",I2,"),")</f>
        <v>(1,"O0 O",1,1,0,15,0,120),</v>
      </c>
    </row>
    <row r="3" spans="1:13" x14ac:dyDescent="0.25">
      <c r="A3">
        <v>2</v>
      </c>
      <c r="B3" t="str">
        <f t="shared" si="0"/>
        <v>O1 O</v>
      </c>
      <c r="C3">
        <v>1</v>
      </c>
      <c r="D3">
        <v>1</v>
      </c>
      <c r="E3">
        <v>1</v>
      </c>
      <c r="F3">
        <v>-1</v>
      </c>
      <c r="G3">
        <v>15</v>
      </c>
      <c r="H3">
        <f t="shared" ref="H3:H66" si="1">F3+1</f>
        <v>0</v>
      </c>
      <c r="I3" s="2">
        <v>114</v>
      </c>
      <c r="K3" t="str">
        <f>VLOOKUP(C3,StellarLuminosityClassTable!$A$2:$B$11,2)</f>
        <v>O</v>
      </c>
      <c r="L3" t="str">
        <f>VLOOKUP(D3,StellarSpectralClassTable!$A$2:$B$8,2)</f>
        <v>O</v>
      </c>
      <c r="M3" t="str">
        <f t="shared" ref="M3:M66" si="2">CONCATENATE("(",A3,",""",B3,""",",C3,",",D3,",",E3,",",G3,",",H3,",",I3,"),")</f>
        <v>(2,"O1 O",1,1,1,15,0,114),</v>
      </c>
    </row>
    <row r="4" spans="1:13" x14ac:dyDescent="0.25">
      <c r="A4">
        <v>3</v>
      </c>
      <c r="B4" t="str">
        <f t="shared" si="0"/>
        <v>O2 O</v>
      </c>
      <c r="C4">
        <v>1</v>
      </c>
      <c r="D4">
        <v>1</v>
      </c>
      <c r="E4">
        <v>2</v>
      </c>
      <c r="F4">
        <v>-1</v>
      </c>
      <c r="G4">
        <v>15</v>
      </c>
      <c r="H4">
        <f t="shared" si="1"/>
        <v>0</v>
      </c>
      <c r="I4" s="2">
        <v>108</v>
      </c>
      <c r="K4" t="str">
        <f>VLOOKUP(C4,StellarLuminosityClassTable!$A$2:$B$11,2)</f>
        <v>O</v>
      </c>
      <c r="L4" t="str">
        <f>VLOOKUP(D4,StellarSpectralClassTable!$A$2:$B$8,2)</f>
        <v>O</v>
      </c>
      <c r="M4" t="str">
        <f t="shared" si="2"/>
        <v>(3,"O2 O",1,1,2,15,0,108),</v>
      </c>
    </row>
    <row r="5" spans="1:13" x14ac:dyDescent="0.25">
      <c r="A5">
        <v>4</v>
      </c>
      <c r="B5" t="str">
        <f t="shared" si="0"/>
        <v>O3 O</v>
      </c>
      <c r="C5">
        <v>1</v>
      </c>
      <c r="D5">
        <v>1</v>
      </c>
      <c r="E5">
        <v>3</v>
      </c>
      <c r="F5">
        <v>-1</v>
      </c>
      <c r="G5">
        <v>15</v>
      </c>
      <c r="H5">
        <f t="shared" si="1"/>
        <v>0</v>
      </c>
      <c r="I5" s="2">
        <v>102</v>
      </c>
      <c r="K5" t="str">
        <f>VLOOKUP(C5,StellarLuminosityClassTable!$A$2:$B$11,2)</f>
        <v>O</v>
      </c>
      <c r="L5" t="str">
        <f>VLOOKUP(D5,StellarSpectralClassTable!$A$2:$B$8,2)</f>
        <v>O</v>
      </c>
      <c r="M5" t="str">
        <f t="shared" si="2"/>
        <v>(4,"O3 O",1,1,3,15,0,102),</v>
      </c>
    </row>
    <row r="6" spans="1:13" x14ac:dyDescent="0.25">
      <c r="A6">
        <v>5</v>
      </c>
      <c r="B6" t="str">
        <f t="shared" si="0"/>
        <v>O4 O</v>
      </c>
      <c r="C6">
        <v>1</v>
      </c>
      <c r="D6">
        <v>1</v>
      </c>
      <c r="E6">
        <v>4</v>
      </c>
      <c r="F6">
        <v>-1</v>
      </c>
      <c r="G6">
        <v>15</v>
      </c>
      <c r="H6">
        <f t="shared" si="1"/>
        <v>0</v>
      </c>
      <c r="I6" s="2">
        <v>96</v>
      </c>
      <c r="K6" t="str">
        <f>VLOOKUP(C6,StellarLuminosityClassTable!$A$2:$B$11,2)</f>
        <v>O</v>
      </c>
      <c r="L6" t="str">
        <f>VLOOKUP(D6,StellarSpectralClassTable!$A$2:$B$8,2)</f>
        <v>O</v>
      </c>
      <c r="M6" t="str">
        <f t="shared" si="2"/>
        <v>(5,"O4 O",1,1,4,15,0,96),</v>
      </c>
    </row>
    <row r="7" spans="1:13" x14ac:dyDescent="0.25">
      <c r="A7">
        <v>6</v>
      </c>
      <c r="B7" t="str">
        <f t="shared" si="0"/>
        <v>O5 O</v>
      </c>
      <c r="C7">
        <v>1</v>
      </c>
      <c r="D7">
        <v>1</v>
      </c>
      <c r="E7">
        <v>5</v>
      </c>
      <c r="F7">
        <v>-1</v>
      </c>
      <c r="G7">
        <v>15</v>
      </c>
      <c r="H7">
        <f t="shared" si="1"/>
        <v>0</v>
      </c>
      <c r="I7" s="2">
        <v>90</v>
      </c>
      <c r="K7" t="str">
        <f>VLOOKUP(C7,StellarLuminosityClassTable!$A$2:$B$11,2)</f>
        <v>O</v>
      </c>
      <c r="L7" t="str">
        <f>VLOOKUP(D7,StellarSpectralClassTable!$A$2:$B$8,2)</f>
        <v>O</v>
      </c>
      <c r="M7" t="str">
        <f t="shared" si="2"/>
        <v>(6,"O5 O",1,1,5,15,0,90),</v>
      </c>
    </row>
    <row r="8" spans="1:13" x14ac:dyDescent="0.25">
      <c r="A8">
        <v>7</v>
      </c>
      <c r="B8" t="str">
        <f t="shared" si="0"/>
        <v>O6 O</v>
      </c>
      <c r="C8">
        <v>1</v>
      </c>
      <c r="D8">
        <v>1</v>
      </c>
      <c r="E8">
        <v>6</v>
      </c>
      <c r="F8">
        <v>-1</v>
      </c>
      <c r="G8">
        <v>15</v>
      </c>
      <c r="H8">
        <f t="shared" si="1"/>
        <v>0</v>
      </c>
      <c r="I8" s="2">
        <v>84</v>
      </c>
      <c r="K8" t="str">
        <f>VLOOKUP(C8,StellarLuminosityClassTable!$A$2:$B$11,2)</f>
        <v>O</v>
      </c>
      <c r="L8" t="str">
        <f>VLOOKUP(D8,StellarSpectralClassTable!$A$2:$B$8,2)</f>
        <v>O</v>
      </c>
      <c r="M8" t="str">
        <f t="shared" si="2"/>
        <v>(7,"O6 O",1,1,6,15,0,84),</v>
      </c>
    </row>
    <row r="9" spans="1:13" x14ac:dyDescent="0.25">
      <c r="A9">
        <v>8</v>
      </c>
      <c r="B9" t="str">
        <f t="shared" si="0"/>
        <v>O7 O</v>
      </c>
      <c r="C9">
        <v>1</v>
      </c>
      <c r="D9">
        <v>1</v>
      </c>
      <c r="E9">
        <v>7</v>
      </c>
      <c r="F9">
        <v>-1</v>
      </c>
      <c r="G9">
        <v>15</v>
      </c>
      <c r="H9">
        <f t="shared" si="1"/>
        <v>0</v>
      </c>
      <c r="I9" s="2">
        <v>78</v>
      </c>
      <c r="K9" t="str">
        <f>VLOOKUP(C9,StellarLuminosityClassTable!$A$2:$B$11,2)</f>
        <v>O</v>
      </c>
      <c r="L9" t="str">
        <f>VLOOKUP(D9,StellarSpectralClassTable!$A$2:$B$8,2)</f>
        <v>O</v>
      </c>
      <c r="M9" t="str">
        <f t="shared" si="2"/>
        <v>(8,"O7 O",1,1,7,15,0,78),</v>
      </c>
    </row>
    <row r="10" spans="1:13" x14ac:dyDescent="0.25">
      <c r="A10">
        <v>9</v>
      </c>
      <c r="B10" t="str">
        <f t="shared" si="0"/>
        <v>O8 O</v>
      </c>
      <c r="C10">
        <v>1</v>
      </c>
      <c r="D10">
        <v>1</v>
      </c>
      <c r="E10">
        <v>8</v>
      </c>
      <c r="F10">
        <v>-1</v>
      </c>
      <c r="G10">
        <v>14</v>
      </c>
      <c r="H10">
        <f t="shared" si="1"/>
        <v>0</v>
      </c>
      <c r="I10" s="2">
        <v>72</v>
      </c>
      <c r="K10" t="str">
        <f>VLOOKUP(C10,StellarLuminosityClassTable!$A$2:$B$11,2)</f>
        <v>O</v>
      </c>
      <c r="L10" t="str">
        <f>VLOOKUP(D10,StellarSpectralClassTable!$A$2:$B$8,2)</f>
        <v>O</v>
      </c>
      <c r="M10" t="str">
        <f t="shared" si="2"/>
        <v>(9,"O8 O",1,1,8,14,0,72),</v>
      </c>
    </row>
    <row r="11" spans="1:13" x14ac:dyDescent="0.25">
      <c r="A11">
        <v>10</v>
      </c>
      <c r="B11" t="str">
        <f t="shared" si="0"/>
        <v>O9 O</v>
      </c>
      <c r="C11">
        <v>1</v>
      </c>
      <c r="D11">
        <v>1</v>
      </c>
      <c r="E11">
        <v>9</v>
      </c>
      <c r="F11">
        <v>-1</v>
      </c>
      <c r="G11">
        <v>14</v>
      </c>
      <c r="H11">
        <f t="shared" si="1"/>
        <v>0</v>
      </c>
      <c r="I11" s="2">
        <v>66</v>
      </c>
      <c r="K11" t="str">
        <f>VLOOKUP(C11,StellarLuminosityClassTable!$A$2:$B$11,2)</f>
        <v>O</v>
      </c>
      <c r="L11" t="str">
        <f>VLOOKUP(D11,StellarSpectralClassTable!$A$2:$B$8,2)</f>
        <v>O</v>
      </c>
      <c r="M11" t="str">
        <f t="shared" si="2"/>
        <v>(10,"O9 O",1,1,9,14,0,66),</v>
      </c>
    </row>
    <row r="12" spans="1:13" x14ac:dyDescent="0.25">
      <c r="A12">
        <v>11</v>
      </c>
      <c r="B12" t="str">
        <f t="shared" si="0"/>
        <v>B0 O</v>
      </c>
      <c r="C12">
        <v>1</v>
      </c>
      <c r="D12">
        <v>2</v>
      </c>
      <c r="E12">
        <v>0</v>
      </c>
      <c r="F12">
        <v>-1</v>
      </c>
      <c r="G12">
        <v>13</v>
      </c>
      <c r="H12">
        <f t="shared" si="1"/>
        <v>0</v>
      </c>
      <c r="I12" s="2">
        <v>60</v>
      </c>
      <c r="K12" t="str">
        <f>VLOOKUP(C12,StellarLuminosityClassTable!$A$2:$B$11,2)</f>
        <v>O</v>
      </c>
      <c r="L12" t="str">
        <f>VLOOKUP(D12,StellarSpectralClassTable!$A$2:$B$8,2)</f>
        <v>B</v>
      </c>
      <c r="M12" t="str">
        <f t="shared" si="2"/>
        <v>(11,"B0 O",1,2,0,13,0,60),</v>
      </c>
    </row>
    <row r="13" spans="1:13" x14ac:dyDescent="0.25">
      <c r="A13">
        <v>12</v>
      </c>
      <c r="B13" t="str">
        <f t="shared" si="0"/>
        <v>B1 O</v>
      </c>
      <c r="C13">
        <v>1</v>
      </c>
      <c r="D13">
        <v>2</v>
      </c>
      <c r="E13">
        <v>1</v>
      </c>
      <c r="F13">
        <v>-1</v>
      </c>
      <c r="G13">
        <v>13</v>
      </c>
      <c r="H13">
        <f t="shared" si="1"/>
        <v>0</v>
      </c>
      <c r="I13" s="2">
        <f>I12-1*(I12-I17)/5</f>
        <v>54</v>
      </c>
      <c r="K13" t="str">
        <f>VLOOKUP(C13,StellarLuminosityClassTable!$A$2:$B$11,2)</f>
        <v>O</v>
      </c>
      <c r="L13" t="str">
        <f>VLOOKUP(D13,StellarSpectralClassTable!$A$2:$B$8,2)</f>
        <v>B</v>
      </c>
      <c r="M13" t="str">
        <f t="shared" si="2"/>
        <v>(12,"B1 O",1,2,1,13,0,54),</v>
      </c>
    </row>
    <row r="14" spans="1:13" x14ac:dyDescent="0.25">
      <c r="A14">
        <v>13</v>
      </c>
      <c r="B14" t="str">
        <f t="shared" si="0"/>
        <v>B2 O</v>
      </c>
      <c r="C14">
        <v>1</v>
      </c>
      <c r="D14">
        <v>2</v>
      </c>
      <c r="E14">
        <v>2</v>
      </c>
      <c r="F14">
        <v>-1</v>
      </c>
      <c r="G14">
        <v>13</v>
      </c>
      <c r="H14">
        <f t="shared" si="1"/>
        <v>0</v>
      </c>
      <c r="I14" s="2">
        <f>I12-2*(I12-I17)/5</f>
        <v>48</v>
      </c>
      <c r="K14" t="str">
        <f>VLOOKUP(C14,StellarLuminosityClassTable!$A$2:$B$11,2)</f>
        <v>O</v>
      </c>
      <c r="L14" t="str">
        <f>VLOOKUP(D14,StellarSpectralClassTable!$A$2:$B$8,2)</f>
        <v>B</v>
      </c>
      <c r="M14" t="str">
        <f t="shared" si="2"/>
        <v>(13,"B2 O",1,2,2,13,0,48),</v>
      </c>
    </row>
    <row r="15" spans="1:13" x14ac:dyDescent="0.25">
      <c r="A15">
        <v>14</v>
      </c>
      <c r="B15" t="str">
        <f t="shared" si="0"/>
        <v>B3 O</v>
      </c>
      <c r="C15">
        <v>1</v>
      </c>
      <c r="D15">
        <v>2</v>
      </c>
      <c r="E15">
        <v>3</v>
      </c>
      <c r="F15">
        <v>-1</v>
      </c>
      <c r="G15">
        <v>13</v>
      </c>
      <c r="H15">
        <f t="shared" si="1"/>
        <v>0</v>
      </c>
      <c r="I15" s="2">
        <f>I12-3*(I12-I17)/5</f>
        <v>42</v>
      </c>
      <c r="K15" t="str">
        <f>VLOOKUP(C15,StellarLuminosityClassTable!$A$2:$B$11,2)</f>
        <v>O</v>
      </c>
      <c r="L15" t="str">
        <f>VLOOKUP(D15,StellarSpectralClassTable!$A$2:$B$8,2)</f>
        <v>B</v>
      </c>
      <c r="M15" t="str">
        <f t="shared" si="2"/>
        <v>(14,"B3 O",1,2,3,13,0,42),</v>
      </c>
    </row>
    <row r="16" spans="1:13" x14ac:dyDescent="0.25">
      <c r="A16">
        <v>15</v>
      </c>
      <c r="B16" t="str">
        <f t="shared" si="0"/>
        <v>B4 O</v>
      </c>
      <c r="C16">
        <v>1</v>
      </c>
      <c r="D16">
        <v>2</v>
      </c>
      <c r="E16">
        <v>4</v>
      </c>
      <c r="F16">
        <v>-1</v>
      </c>
      <c r="G16">
        <v>13</v>
      </c>
      <c r="H16">
        <f t="shared" si="1"/>
        <v>0</v>
      </c>
      <c r="I16" s="2">
        <f>I12-4*(I12-I17)/5</f>
        <v>36</v>
      </c>
      <c r="K16" t="str">
        <f>VLOOKUP(C16,StellarLuminosityClassTable!$A$2:$B$11,2)</f>
        <v>O</v>
      </c>
      <c r="L16" t="str">
        <f>VLOOKUP(D16,StellarSpectralClassTable!$A$2:$B$8,2)</f>
        <v>B</v>
      </c>
      <c r="M16" t="str">
        <f t="shared" si="2"/>
        <v>(15,"B4 O",1,2,4,13,0,36),</v>
      </c>
    </row>
    <row r="17" spans="1:13" x14ac:dyDescent="0.25">
      <c r="A17">
        <v>16</v>
      </c>
      <c r="B17" t="str">
        <f t="shared" si="0"/>
        <v>B5 O</v>
      </c>
      <c r="C17">
        <v>1</v>
      </c>
      <c r="D17">
        <v>2</v>
      </c>
      <c r="E17">
        <v>5</v>
      </c>
      <c r="F17">
        <v>-1</v>
      </c>
      <c r="G17">
        <v>13</v>
      </c>
      <c r="H17">
        <f t="shared" si="1"/>
        <v>0</v>
      </c>
      <c r="I17" s="2">
        <v>30</v>
      </c>
      <c r="K17" t="str">
        <f>VLOOKUP(C17,StellarLuminosityClassTable!$A$2:$B$11,2)</f>
        <v>O</v>
      </c>
      <c r="L17" t="str">
        <f>VLOOKUP(D17,StellarSpectralClassTable!$A$2:$B$8,2)</f>
        <v>B</v>
      </c>
      <c r="M17" t="str">
        <f t="shared" si="2"/>
        <v>(16,"B5 O",1,2,5,13,0,30),</v>
      </c>
    </row>
    <row r="18" spans="1:13" x14ac:dyDescent="0.25">
      <c r="A18">
        <v>17</v>
      </c>
      <c r="B18" t="str">
        <f t="shared" si="0"/>
        <v>B6 O</v>
      </c>
      <c r="C18">
        <v>1</v>
      </c>
      <c r="D18">
        <v>2</v>
      </c>
      <c r="E18">
        <v>6</v>
      </c>
      <c r="F18">
        <v>-1</v>
      </c>
      <c r="G18">
        <v>13</v>
      </c>
      <c r="H18">
        <f t="shared" si="1"/>
        <v>0</v>
      </c>
      <c r="I18" s="2">
        <f>I17-1*(I17-I22)/5</f>
        <v>27.6</v>
      </c>
      <c r="K18" t="str">
        <f>VLOOKUP(C18,StellarLuminosityClassTable!$A$2:$B$11,2)</f>
        <v>O</v>
      </c>
      <c r="L18" t="str">
        <f>VLOOKUP(D18,StellarSpectralClassTable!$A$2:$B$8,2)</f>
        <v>B</v>
      </c>
      <c r="M18" t="str">
        <f t="shared" si="2"/>
        <v>(17,"B6 O",1,2,6,13,0,27.6),</v>
      </c>
    </row>
    <row r="19" spans="1:13" x14ac:dyDescent="0.25">
      <c r="A19">
        <v>18</v>
      </c>
      <c r="B19" t="str">
        <f t="shared" si="0"/>
        <v>B7 O</v>
      </c>
      <c r="C19">
        <v>1</v>
      </c>
      <c r="D19">
        <v>2</v>
      </c>
      <c r="E19">
        <v>7</v>
      </c>
      <c r="F19">
        <v>-1</v>
      </c>
      <c r="G19">
        <v>13</v>
      </c>
      <c r="H19">
        <f t="shared" si="1"/>
        <v>0</v>
      </c>
      <c r="I19" s="2">
        <f>I17-2*(I17-I22)/5</f>
        <v>25.2</v>
      </c>
      <c r="K19" t="str">
        <f>VLOOKUP(C19,StellarLuminosityClassTable!$A$2:$B$11,2)</f>
        <v>O</v>
      </c>
      <c r="L19" t="str">
        <f>VLOOKUP(D19,StellarSpectralClassTable!$A$2:$B$8,2)</f>
        <v>B</v>
      </c>
      <c r="M19" t="str">
        <f t="shared" si="2"/>
        <v>(18,"B7 O",1,2,7,13,0,25.2),</v>
      </c>
    </row>
    <row r="20" spans="1:13" x14ac:dyDescent="0.25">
      <c r="A20">
        <v>19</v>
      </c>
      <c r="B20" t="str">
        <f t="shared" si="0"/>
        <v>B8 O</v>
      </c>
      <c r="C20">
        <v>1</v>
      </c>
      <c r="D20">
        <v>2</v>
      </c>
      <c r="E20">
        <v>8</v>
      </c>
      <c r="F20">
        <v>-1</v>
      </c>
      <c r="G20">
        <v>13</v>
      </c>
      <c r="H20">
        <f t="shared" si="1"/>
        <v>0</v>
      </c>
      <c r="I20" s="2">
        <f>I17-3*(I17-I22)/5</f>
        <v>22.8</v>
      </c>
      <c r="K20" t="str">
        <f>VLOOKUP(C20,StellarLuminosityClassTable!$A$2:$B$11,2)</f>
        <v>O</v>
      </c>
      <c r="L20" t="str">
        <f>VLOOKUP(D20,StellarSpectralClassTable!$A$2:$B$8,2)</f>
        <v>B</v>
      </c>
      <c r="M20" t="str">
        <f t="shared" si="2"/>
        <v>(19,"B8 O",1,2,8,13,0,22.8),</v>
      </c>
    </row>
    <row r="21" spans="1:13" x14ac:dyDescent="0.25">
      <c r="A21">
        <v>20</v>
      </c>
      <c r="B21" t="str">
        <f t="shared" si="0"/>
        <v>B9 O</v>
      </c>
      <c r="C21">
        <v>1</v>
      </c>
      <c r="D21">
        <v>2</v>
      </c>
      <c r="E21">
        <v>9</v>
      </c>
      <c r="F21">
        <v>-1</v>
      </c>
      <c r="G21">
        <v>13</v>
      </c>
      <c r="H21">
        <f t="shared" si="1"/>
        <v>0</v>
      </c>
      <c r="I21" s="2">
        <f>I17-4*(I17-I22)/5</f>
        <v>20.399999999999999</v>
      </c>
      <c r="K21" t="str">
        <f>VLOOKUP(C21,StellarLuminosityClassTable!$A$2:$B$11,2)</f>
        <v>O</v>
      </c>
      <c r="L21" t="str">
        <f>VLOOKUP(D21,StellarSpectralClassTable!$A$2:$B$8,2)</f>
        <v>B</v>
      </c>
      <c r="M21" t="str">
        <f t="shared" si="2"/>
        <v>(20,"B9 O",1,2,9,13,0,20.4),</v>
      </c>
    </row>
    <row r="22" spans="1:13" x14ac:dyDescent="0.25">
      <c r="A22">
        <v>21</v>
      </c>
      <c r="B22" t="str">
        <f t="shared" si="0"/>
        <v>A0 O</v>
      </c>
      <c r="C22">
        <v>1</v>
      </c>
      <c r="D22">
        <v>3</v>
      </c>
      <c r="E22">
        <v>0</v>
      </c>
      <c r="F22">
        <v>4</v>
      </c>
      <c r="G22">
        <v>12</v>
      </c>
      <c r="H22">
        <f t="shared" si="1"/>
        <v>5</v>
      </c>
      <c r="I22" s="2">
        <v>18</v>
      </c>
      <c r="K22" t="str">
        <f>VLOOKUP(C22,StellarLuminosityClassTable!$A$2:$B$11,2)</f>
        <v>O</v>
      </c>
      <c r="L22" t="str">
        <f>VLOOKUP(D22,StellarSpectralClassTable!$A$2:$B$8,2)</f>
        <v>A</v>
      </c>
      <c r="M22" t="str">
        <f t="shared" si="2"/>
        <v>(21,"A0 O",1,3,0,12,5,18),</v>
      </c>
    </row>
    <row r="23" spans="1:13" x14ac:dyDescent="0.25">
      <c r="A23">
        <v>22</v>
      </c>
      <c r="B23" t="str">
        <f t="shared" si="0"/>
        <v>A1 O</v>
      </c>
      <c r="C23">
        <v>1</v>
      </c>
      <c r="D23">
        <v>3</v>
      </c>
      <c r="E23">
        <v>1</v>
      </c>
      <c r="F23">
        <v>4</v>
      </c>
      <c r="G23">
        <v>12</v>
      </c>
      <c r="H23">
        <f t="shared" si="1"/>
        <v>5</v>
      </c>
      <c r="I23" s="2">
        <f>I22-1*(I22-I27)/5</f>
        <v>17.399999999999999</v>
      </c>
      <c r="K23" t="str">
        <f>VLOOKUP(C23,StellarLuminosityClassTable!$A$2:$B$11,2)</f>
        <v>O</v>
      </c>
      <c r="L23" t="str">
        <f>VLOOKUP(D23,StellarSpectralClassTable!$A$2:$B$8,2)</f>
        <v>A</v>
      </c>
      <c r="M23" t="str">
        <f t="shared" si="2"/>
        <v>(22,"A1 O",1,3,1,12,5,17.4),</v>
      </c>
    </row>
    <row r="24" spans="1:13" x14ac:dyDescent="0.25">
      <c r="A24">
        <v>23</v>
      </c>
      <c r="B24" t="str">
        <f t="shared" si="0"/>
        <v>A2 O</v>
      </c>
      <c r="C24">
        <v>1</v>
      </c>
      <c r="D24">
        <v>3</v>
      </c>
      <c r="E24">
        <v>2</v>
      </c>
      <c r="F24">
        <v>4</v>
      </c>
      <c r="G24">
        <v>12</v>
      </c>
      <c r="H24">
        <f t="shared" si="1"/>
        <v>5</v>
      </c>
      <c r="I24" s="2">
        <f>I22-2*(I22-I27)/5</f>
        <v>16.8</v>
      </c>
      <c r="K24" t="str">
        <f>VLOOKUP(C24,StellarLuminosityClassTable!$A$2:$B$11,2)</f>
        <v>O</v>
      </c>
      <c r="L24" t="str">
        <f>VLOOKUP(D24,StellarSpectralClassTable!$A$2:$B$8,2)</f>
        <v>A</v>
      </c>
      <c r="M24" t="str">
        <f t="shared" si="2"/>
        <v>(23,"A2 O",1,3,2,12,5,16.8),</v>
      </c>
    </row>
    <row r="25" spans="1:13" x14ac:dyDescent="0.25">
      <c r="A25">
        <v>24</v>
      </c>
      <c r="B25" t="str">
        <f t="shared" si="0"/>
        <v>A3 O</v>
      </c>
      <c r="C25">
        <v>1</v>
      </c>
      <c r="D25">
        <v>3</v>
      </c>
      <c r="E25">
        <v>3</v>
      </c>
      <c r="F25">
        <v>4</v>
      </c>
      <c r="G25">
        <v>12</v>
      </c>
      <c r="H25">
        <f t="shared" si="1"/>
        <v>5</v>
      </c>
      <c r="I25" s="2">
        <f>I22-3*(I22-I27)/5</f>
        <v>16.2</v>
      </c>
      <c r="K25" t="str">
        <f>VLOOKUP(C25,StellarLuminosityClassTable!$A$2:$B$11,2)</f>
        <v>O</v>
      </c>
      <c r="L25" t="str">
        <f>VLOOKUP(D25,StellarSpectralClassTable!$A$2:$B$8,2)</f>
        <v>A</v>
      </c>
      <c r="M25" t="str">
        <f t="shared" si="2"/>
        <v>(24,"A3 O",1,3,3,12,5,16.2),</v>
      </c>
    </row>
    <row r="26" spans="1:13" x14ac:dyDescent="0.25">
      <c r="A26">
        <v>25</v>
      </c>
      <c r="B26" t="str">
        <f t="shared" si="0"/>
        <v>A4 O</v>
      </c>
      <c r="C26">
        <v>1</v>
      </c>
      <c r="D26">
        <v>3</v>
      </c>
      <c r="E26">
        <v>4</v>
      </c>
      <c r="F26">
        <v>4</v>
      </c>
      <c r="G26">
        <v>12</v>
      </c>
      <c r="H26">
        <f t="shared" si="1"/>
        <v>5</v>
      </c>
      <c r="I26" s="2">
        <f>I22-4*(I22-I27)/5</f>
        <v>15.6</v>
      </c>
      <c r="K26" t="str">
        <f>VLOOKUP(C26,StellarLuminosityClassTable!$A$2:$B$11,2)</f>
        <v>O</v>
      </c>
      <c r="L26" t="str">
        <f>VLOOKUP(D26,StellarSpectralClassTable!$A$2:$B$8,2)</f>
        <v>A</v>
      </c>
      <c r="M26" t="str">
        <f t="shared" si="2"/>
        <v>(25,"A4 O",1,3,4,12,5,15.6),</v>
      </c>
    </row>
    <row r="27" spans="1:13" x14ac:dyDescent="0.25">
      <c r="A27">
        <v>26</v>
      </c>
      <c r="B27" t="str">
        <f t="shared" si="0"/>
        <v>A5 O</v>
      </c>
      <c r="C27">
        <v>1</v>
      </c>
      <c r="D27">
        <v>3</v>
      </c>
      <c r="E27">
        <v>5</v>
      </c>
      <c r="F27">
        <v>4</v>
      </c>
      <c r="G27">
        <v>12</v>
      </c>
      <c r="H27">
        <f t="shared" si="1"/>
        <v>5</v>
      </c>
      <c r="I27" s="2">
        <v>15</v>
      </c>
      <c r="K27" t="str">
        <f>VLOOKUP(C27,StellarLuminosityClassTable!$A$2:$B$11,2)</f>
        <v>O</v>
      </c>
      <c r="L27" t="str">
        <f>VLOOKUP(D27,StellarSpectralClassTable!$A$2:$B$8,2)</f>
        <v>A</v>
      </c>
      <c r="M27" t="str">
        <f t="shared" si="2"/>
        <v>(26,"A5 O",1,3,5,12,5,15),</v>
      </c>
    </row>
    <row r="28" spans="1:13" x14ac:dyDescent="0.25">
      <c r="A28">
        <v>27</v>
      </c>
      <c r="B28" t="str">
        <f t="shared" si="0"/>
        <v>A6 O</v>
      </c>
      <c r="C28">
        <v>1</v>
      </c>
      <c r="D28">
        <v>3</v>
      </c>
      <c r="E28">
        <v>6</v>
      </c>
      <c r="F28">
        <v>4</v>
      </c>
      <c r="G28">
        <v>12</v>
      </c>
      <c r="H28">
        <f t="shared" si="1"/>
        <v>5</v>
      </c>
      <c r="I28" s="2">
        <f>I27-1*(I27-I32)/5</f>
        <v>14.6</v>
      </c>
      <c r="K28" t="str">
        <f>VLOOKUP(C28,StellarLuminosityClassTable!$A$2:$B$11,2)</f>
        <v>O</v>
      </c>
      <c r="L28" t="str">
        <f>VLOOKUP(D28,StellarSpectralClassTable!$A$2:$B$8,2)</f>
        <v>A</v>
      </c>
      <c r="M28" t="str">
        <f t="shared" si="2"/>
        <v>(27,"A6 O",1,3,6,12,5,14.6),</v>
      </c>
    </row>
    <row r="29" spans="1:13" x14ac:dyDescent="0.25">
      <c r="A29">
        <v>28</v>
      </c>
      <c r="B29" t="str">
        <f t="shared" si="0"/>
        <v>A7 O</v>
      </c>
      <c r="C29">
        <v>1</v>
      </c>
      <c r="D29">
        <v>3</v>
      </c>
      <c r="E29">
        <v>7</v>
      </c>
      <c r="F29">
        <v>4</v>
      </c>
      <c r="G29">
        <v>12</v>
      </c>
      <c r="H29">
        <f t="shared" si="1"/>
        <v>5</v>
      </c>
      <c r="I29" s="2">
        <f>I27-2*(I27-I32)/5</f>
        <v>14.2</v>
      </c>
      <c r="K29" t="str">
        <f>VLOOKUP(C29,StellarLuminosityClassTable!$A$2:$B$11,2)</f>
        <v>O</v>
      </c>
      <c r="L29" t="str">
        <f>VLOOKUP(D29,StellarSpectralClassTable!$A$2:$B$8,2)</f>
        <v>A</v>
      </c>
      <c r="M29" t="str">
        <f t="shared" si="2"/>
        <v>(28,"A7 O",1,3,7,12,5,14.2),</v>
      </c>
    </row>
    <row r="30" spans="1:13" x14ac:dyDescent="0.25">
      <c r="A30">
        <v>29</v>
      </c>
      <c r="B30" t="str">
        <f t="shared" si="0"/>
        <v>A8 O</v>
      </c>
      <c r="C30">
        <v>1</v>
      </c>
      <c r="D30">
        <v>3</v>
      </c>
      <c r="E30">
        <v>8</v>
      </c>
      <c r="F30">
        <v>4</v>
      </c>
      <c r="G30">
        <v>12</v>
      </c>
      <c r="H30">
        <f t="shared" si="1"/>
        <v>5</v>
      </c>
      <c r="I30" s="2">
        <f>I27-3*(I27-I32)/5</f>
        <v>13.8</v>
      </c>
      <c r="K30" t="str">
        <f>VLOOKUP(C30,StellarLuminosityClassTable!$A$2:$B$11,2)</f>
        <v>O</v>
      </c>
      <c r="L30" t="str">
        <f>VLOOKUP(D30,StellarSpectralClassTable!$A$2:$B$8,2)</f>
        <v>A</v>
      </c>
      <c r="M30" t="str">
        <f t="shared" si="2"/>
        <v>(29,"A8 O",1,3,8,12,5,13.8),</v>
      </c>
    </row>
    <row r="31" spans="1:13" x14ac:dyDescent="0.25">
      <c r="A31">
        <v>30</v>
      </c>
      <c r="B31" t="str">
        <f t="shared" si="0"/>
        <v>A9 O</v>
      </c>
      <c r="C31">
        <v>1</v>
      </c>
      <c r="D31">
        <v>3</v>
      </c>
      <c r="E31">
        <v>9</v>
      </c>
      <c r="F31">
        <v>4</v>
      </c>
      <c r="G31">
        <v>12</v>
      </c>
      <c r="H31">
        <f t="shared" si="1"/>
        <v>5</v>
      </c>
      <c r="I31" s="2">
        <f>I27-4*(I27-I32)/5</f>
        <v>13.4</v>
      </c>
      <c r="K31" t="str">
        <f>VLOOKUP(C31,StellarLuminosityClassTable!$A$2:$B$11,2)</f>
        <v>O</v>
      </c>
      <c r="L31" t="str">
        <f>VLOOKUP(D31,StellarSpectralClassTable!$A$2:$B$8,2)</f>
        <v>A</v>
      </c>
      <c r="M31" t="str">
        <f t="shared" si="2"/>
        <v>(30,"A9 O",1,3,9,12,5,13.4),</v>
      </c>
    </row>
    <row r="32" spans="1:13" x14ac:dyDescent="0.25">
      <c r="A32">
        <v>31</v>
      </c>
      <c r="B32" t="str">
        <f t="shared" si="0"/>
        <v>F0 O</v>
      </c>
      <c r="C32">
        <v>1</v>
      </c>
      <c r="D32">
        <v>4</v>
      </c>
      <c r="E32">
        <v>0</v>
      </c>
      <c r="F32">
        <v>4</v>
      </c>
      <c r="G32">
        <v>11</v>
      </c>
      <c r="H32">
        <f t="shared" si="1"/>
        <v>5</v>
      </c>
      <c r="I32" s="2">
        <v>13</v>
      </c>
      <c r="K32" t="str">
        <f>VLOOKUP(C32,StellarLuminosityClassTable!$A$2:$B$11,2)</f>
        <v>O</v>
      </c>
      <c r="L32" t="str">
        <f>VLOOKUP(D32,StellarSpectralClassTable!$A$2:$B$8,2)</f>
        <v>F</v>
      </c>
      <c r="M32" t="str">
        <f t="shared" si="2"/>
        <v>(31,"F0 O",1,4,0,11,5,13),</v>
      </c>
    </row>
    <row r="33" spans="1:13" x14ac:dyDescent="0.25">
      <c r="A33">
        <v>32</v>
      </c>
      <c r="B33" t="str">
        <f t="shared" si="0"/>
        <v>F1 O</v>
      </c>
      <c r="C33">
        <v>1</v>
      </c>
      <c r="D33">
        <v>4</v>
      </c>
      <c r="E33">
        <v>1</v>
      </c>
      <c r="F33">
        <v>4</v>
      </c>
      <c r="G33">
        <v>11</v>
      </c>
      <c r="H33">
        <f t="shared" si="1"/>
        <v>5</v>
      </c>
      <c r="I33" s="2">
        <f>I32-1*(I32-I37)/5</f>
        <v>12.8</v>
      </c>
      <c r="K33" t="str">
        <f>VLOOKUP(C33,StellarLuminosityClassTable!$A$2:$B$11,2)</f>
        <v>O</v>
      </c>
      <c r="L33" t="str">
        <f>VLOOKUP(D33,StellarSpectralClassTable!$A$2:$B$8,2)</f>
        <v>F</v>
      </c>
      <c r="M33" t="str">
        <f t="shared" si="2"/>
        <v>(32,"F1 O",1,4,1,11,5,12.8),</v>
      </c>
    </row>
    <row r="34" spans="1:13" x14ac:dyDescent="0.25">
      <c r="A34">
        <v>33</v>
      </c>
      <c r="B34" t="str">
        <f t="shared" si="0"/>
        <v>F2 O</v>
      </c>
      <c r="C34">
        <v>1</v>
      </c>
      <c r="D34">
        <v>4</v>
      </c>
      <c r="E34">
        <v>2</v>
      </c>
      <c r="F34">
        <v>4</v>
      </c>
      <c r="G34">
        <v>11</v>
      </c>
      <c r="H34">
        <f t="shared" si="1"/>
        <v>5</v>
      </c>
      <c r="I34" s="2">
        <f>I32-2*(I32-I37)/5</f>
        <v>12.6</v>
      </c>
      <c r="K34" t="str">
        <f>VLOOKUP(C34,StellarLuminosityClassTable!$A$2:$B$11,2)</f>
        <v>O</v>
      </c>
      <c r="L34" t="str">
        <f>VLOOKUP(D34,StellarSpectralClassTable!$A$2:$B$8,2)</f>
        <v>F</v>
      </c>
      <c r="M34" t="str">
        <f t="shared" si="2"/>
        <v>(33,"F2 O",1,4,2,11,5,12.6),</v>
      </c>
    </row>
    <row r="35" spans="1:13" x14ac:dyDescent="0.25">
      <c r="A35">
        <v>34</v>
      </c>
      <c r="B35" t="str">
        <f t="shared" si="0"/>
        <v>F3 O</v>
      </c>
      <c r="C35">
        <v>1</v>
      </c>
      <c r="D35">
        <v>4</v>
      </c>
      <c r="E35">
        <v>3</v>
      </c>
      <c r="F35">
        <v>4</v>
      </c>
      <c r="G35">
        <v>11</v>
      </c>
      <c r="H35">
        <f t="shared" si="1"/>
        <v>5</v>
      </c>
      <c r="I35" s="2">
        <f>I32-3*(I32-I37)/5</f>
        <v>12.4</v>
      </c>
      <c r="K35" t="str">
        <f>VLOOKUP(C35,StellarLuminosityClassTable!$A$2:$B$11,2)</f>
        <v>O</v>
      </c>
      <c r="L35" t="str">
        <f>VLOOKUP(D35,StellarSpectralClassTable!$A$2:$B$8,2)</f>
        <v>F</v>
      </c>
      <c r="M35" t="str">
        <f t="shared" si="2"/>
        <v>(34,"F3 O",1,4,3,11,5,12.4),</v>
      </c>
    </row>
    <row r="36" spans="1:13" x14ac:dyDescent="0.25">
      <c r="A36">
        <v>35</v>
      </c>
      <c r="B36" t="str">
        <f t="shared" si="0"/>
        <v>F4 O</v>
      </c>
      <c r="C36">
        <v>1</v>
      </c>
      <c r="D36">
        <v>4</v>
      </c>
      <c r="E36">
        <v>4</v>
      </c>
      <c r="F36">
        <v>4</v>
      </c>
      <c r="G36">
        <v>11</v>
      </c>
      <c r="H36">
        <f t="shared" si="1"/>
        <v>5</v>
      </c>
      <c r="I36" s="2">
        <f>I32-4*(I32-I37)/5</f>
        <v>12.2</v>
      </c>
      <c r="K36" t="str">
        <f>VLOOKUP(C36,StellarLuminosityClassTable!$A$2:$B$11,2)</f>
        <v>O</v>
      </c>
      <c r="L36" t="str">
        <f>VLOOKUP(D36,StellarSpectralClassTable!$A$2:$B$8,2)</f>
        <v>F</v>
      </c>
      <c r="M36" t="str">
        <f t="shared" si="2"/>
        <v>(35,"F4 O",1,4,4,11,5,12.2),</v>
      </c>
    </row>
    <row r="37" spans="1:13" x14ac:dyDescent="0.25">
      <c r="A37">
        <v>36</v>
      </c>
      <c r="B37" t="str">
        <f t="shared" si="0"/>
        <v>F5 O</v>
      </c>
      <c r="C37">
        <v>1</v>
      </c>
      <c r="D37">
        <v>4</v>
      </c>
      <c r="E37">
        <v>5</v>
      </c>
      <c r="F37">
        <v>4</v>
      </c>
      <c r="G37">
        <v>11</v>
      </c>
      <c r="H37">
        <f t="shared" si="1"/>
        <v>5</v>
      </c>
      <c r="I37" s="2">
        <v>12</v>
      </c>
      <c r="K37" t="str">
        <f>VLOOKUP(C37,StellarLuminosityClassTable!$A$2:$B$11,2)</f>
        <v>O</v>
      </c>
      <c r="L37" t="str">
        <f>VLOOKUP(D37,StellarSpectralClassTable!$A$2:$B$8,2)</f>
        <v>F</v>
      </c>
      <c r="M37" t="str">
        <f t="shared" si="2"/>
        <v>(36,"F5 O",1,4,5,11,5,12),</v>
      </c>
    </row>
    <row r="38" spans="1:13" x14ac:dyDescent="0.25">
      <c r="A38">
        <v>37</v>
      </c>
      <c r="B38" t="str">
        <f t="shared" si="0"/>
        <v>F6 O</v>
      </c>
      <c r="C38">
        <v>1</v>
      </c>
      <c r="D38">
        <v>4</v>
      </c>
      <c r="E38">
        <v>6</v>
      </c>
      <c r="F38">
        <v>4</v>
      </c>
      <c r="G38">
        <v>11</v>
      </c>
      <c r="H38">
        <f t="shared" si="1"/>
        <v>5</v>
      </c>
      <c r="I38" s="2">
        <f>I37-1*(I37-I42)/5</f>
        <v>12</v>
      </c>
      <c r="K38" t="str">
        <f>VLOOKUP(C38,StellarLuminosityClassTable!$A$2:$B$11,2)</f>
        <v>O</v>
      </c>
      <c r="L38" t="str">
        <f>VLOOKUP(D38,StellarSpectralClassTable!$A$2:$B$8,2)</f>
        <v>F</v>
      </c>
      <c r="M38" t="str">
        <f t="shared" si="2"/>
        <v>(37,"F6 O",1,4,6,11,5,12),</v>
      </c>
    </row>
    <row r="39" spans="1:13" x14ac:dyDescent="0.25">
      <c r="A39">
        <v>38</v>
      </c>
      <c r="B39" t="str">
        <f t="shared" si="0"/>
        <v>F7 O</v>
      </c>
      <c r="C39">
        <v>1</v>
      </c>
      <c r="D39">
        <v>4</v>
      </c>
      <c r="E39">
        <v>7</v>
      </c>
      <c r="F39">
        <v>4</v>
      </c>
      <c r="G39">
        <v>11</v>
      </c>
      <c r="H39">
        <f t="shared" si="1"/>
        <v>5</v>
      </c>
      <c r="I39" s="2">
        <f>I37-2*(I37-I42)/5</f>
        <v>12</v>
      </c>
      <c r="K39" t="str">
        <f>VLOOKUP(C39,StellarLuminosityClassTable!$A$2:$B$11,2)</f>
        <v>O</v>
      </c>
      <c r="L39" t="str">
        <f>VLOOKUP(D39,StellarSpectralClassTable!$A$2:$B$8,2)</f>
        <v>F</v>
      </c>
      <c r="M39" t="str">
        <f t="shared" si="2"/>
        <v>(38,"F7 O",1,4,7,11,5,12),</v>
      </c>
    </row>
    <row r="40" spans="1:13" x14ac:dyDescent="0.25">
      <c r="A40">
        <v>39</v>
      </c>
      <c r="B40" t="str">
        <f t="shared" si="0"/>
        <v>F8 O</v>
      </c>
      <c r="C40">
        <v>1</v>
      </c>
      <c r="D40">
        <v>4</v>
      </c>
      <c r="E40">
        <v>8</v>
      </c>
      <c r="F40">
        <v>4</v>
      </c>
      <c r="G40">
        <v>11</v>
      </c>
      <c r="H40">
        <f t="shared" si="1"/>
        <v>5</v>
      </c>
      <c r="I40" s="2">
        <f>I37-3*(I37-I42)/5</f>
        <v>12</v>
      </c>
      <c r="K40" t="str">
        <f>VLOOKUP(C40,StellarLuminosityClassTable!$A$2:$B$11,2)</f>
        <v>O</v>
      </c>
      <c r="L40" t="str">
        <f>VLOOKUP(D40,StellarSpectralClassTable!$A$2:$B$8,2)</f>
        <v>F</v>
      </c>
      <c r="M40" t="str">
        <f t="shared" si="2"/>
        <v>(39,"F8 O",1,4,8,11,5,12),</v>
      </c>
    </row>
    <row r="41" spans="1:13" x14ac:dyDescent="0.25">
      <c r="A41">
        <v>40</v>
      </c>
      <c r="B41" t="str">
        <f t="shared" si="0"/>
        <v>F9 O</v>
      </c>
      <c r="C41">
        <v>1</v>
      </c>
      <c r="D41">
        <v>4</v>
      </c>
      <c r="E41">
        <v>9</v>
      </c>
      <c r="F41">
        <v>4</v>
      </c>
      <c r="G41">
        <v>11</v>
      </c>
      <c r="H41">
        <f t="shared" si="1"/>
        <v>5</v>
      </c>
      <c r="I41" s="2">
        <f>I37-4*(I37-I42)/5</f>
        <v>12</v>
      </c>
      <c r="K41" t="str">
        <f>VLOOKUP(C41,StellarLuminosityClassTable!$A$2:$B$11,2)</f>
        <v>O</v>
      </c>
      <c r="L41" t="str">
        <f>VLOOKUP(D41,StellarSpectralClassTable!$A$2:$B$8,2)</f>
        <v>F</v>
      </c>
      <c r="M41" t="str">
        <f t="shared" si="2"/>
        <v>(40,"F9 O",1,4,9,11,5,12),</v>
      </c>
    </row>
    <row r="42" spans="1:13" x14ac:dyDescent="0.25">
      <c r="A42">
        <v>41</v>
      </c>
      <c r="B42" t="str">
        <f t="shared" si="0"/>
        <v>G0 O</v>
      </c>
      <c r="C42">
        <v>1</v>
      </c>
      <c r="D42">
        <v>5</v>
      </c>
      <c r="E42">
        <v>0</v>
      </c>
      <c r="F42">
        <v>5</v>
      </c>
      <c r="G42">
        <v>12</v>
      </c>
      <c r="H42">
        <f t="shared" si="1"/>
        <v>6</v>
      </c>
      <c r="I42" s="2">
        <v>12</v>
      </c>
      <c r="K42" t="str">
        <f>VLOOKUP(C42,StellarLuminosityClassTable!$A$2:$B$11,2)</f>
        <v>O</v>
      </c>
      <c r="L42" t="str">
        <f>VLOOKUP(D42,StellarSpectralClassTable!$A$2:$B$8,2)</f>
        <v>G</v>
      </c>
      <c r="M42" t="str">
        <f t="shared" si="2"/>
        <v>(41,"G0 O",1,5,0,12,6,12),</v>
      </c>
    </row>
    <row r="43" spans="1:13" x14ac:dyDescent="0.25">
      <c r="A43">
        <v>42</v>
      </c>
      <c r="B43" t="str">
        <f t="shared" si="0"/>
        <v>G1 O</v>
      </c>
      <c r="C43">
        <v>1</v>
      </c>
      <c r="D43">
        <v>5</v>
      </c>
      <c r="E43">
        <v>1</v>
      </c>
      <c r="F43">
        <v>5</v>
      </c>
      <c r="G43">
        <v>12</v>
      </c>
      <c r="H43">
        <f t="shared" si="1"/>
        <v>6</v>
      </c>
      <c r="I43" s="2">
        <f>I42-1*(I42-I47)/5</f>
        <v>12.2</v>
      </c>
      <c r="K43" t="str">
        <f>VLOOKUP(C43,StellarLuminosityClassTable!$A$2:$B$11,2)</f>
        <v>O</v>
      </c>
      <c r="L43" t="str">
        <f>VLOOKUP(D43,StellarSpectralClassTable!$A$2:$B$8,2)</f>
        <v>G</v>
      </c>
      <c r="M43" t="str">
        <f t="shared" si="2"/>
        <v>(42,"G1 O",1,5,1,12,6,12.2),</v>
      </c>
    </row>
    <row r="44" spans="1:13" x14ac:dyDescent="0.25">
      <c r="A44">
        <v>43</v>
      </c>
      <c r="B44" t="str">
        <f t="shared" si="0"/>
        <v>G2 O</v>
      </c>
      <c r="C44">
        <v>1</v>
      </c>
      <c r="D44">
        <v>5</v>
      </c>
      <c r="E44">
        <v>2</v>
      </c>
      <c r="F44">
        <v>5</v>
      </c>
      <c r="G44">
        <v>12</v>
      </c>
      <c r="H44">
        <f t="shared" si="1"/>
        <v>6</v>
      </c>
      <c r="I44" s="2">
        <f>I42-2*(I42-I47)/5</f>
        <v>12.4</v>
      </c>
      <c r="K44" t="str">
        <f>VLOOKUP(C44,StellarLuminosityClassTable!$A$2:$B$11,2)</f>
        <v>O</v>
      </c>
      <c r="L44" t="str">
        <f>VLOOKUP(D44,StellarSpectralClassTable!$A$2:$B$8,2)</f>
        <v>G</v>
      </c>
      <c r="M44" t="str">
        <f t="shared" si="2"/>
        <v>(43,"G2 O",1,5,2,12,6,12.4),</v>
      </c>
    </row>
    <row r="45" spans="1:13" x14ac:dyDescent="0.25">
      <c r="A45">
        <v>44</v>
      </c>
      <c r="B45" t="str">
        <f t="shared" si="0"/>
        <v>G3 O</v>
      </c>
      <c r="C45">
        <v>1</v>
      </c>
      <c r="D45">
        <v>5</v>
      </c>
      <c r="E45">
        <v>3</v>
      </c>
      <c r="F45">
        <v>5</v>
      </c>
      <c r="G45">
        <v>12</v>
      </c>
      <c r="H45">
        <f t="shared" si="1"/>
        <v>6</v>
      </c>
      <c r="I45" s="2">
        <f>I42-3*(I42-I47)/5</f>
        <v>12.6</v>
      </c>
      <c r="K45" t="str">
        <f>VLOOKUP(C45,StellarLuminosityClassTable!$A$2:$B$11,2)</f>
        <v>O</v>
      </c>
      <c r="L45" t="str">
        <f>VLOOKUP(D45,StellarSpectralClassTable!$A$2:$B$8,2)</f>
        <v>G</v>
      </c>
      <c r="M45" t="str">
        <f t="shared" si="2"/>
        <v>(44,"G3 O",1,5,3,12,6,12.6),</v>
      </c>
    </row>
    <row r="46" spans="1:13" x14ac:dyDescent="0.25">
      <c r="A46">
        <v>45</v>
      </c>
      <c r="B46" t="str">
        <f t="shared" si="0"/>
        <v>G4 O</v>
      </c>
      <c r="C46">
        <v>1</v>
      </c>
      <c r="D46">
        <v>5</v>
      </c>
      <c r="E46">
        <v>4</v>
      </c>
      <c r="F46">
        <v>5</v>
      </c>
      <c r="G46">
        <v>12</v>
      </c>
      <c r="H46">
        <f t="shared" si="1"/>
        <v>6</v>
      </c>
      <c r="I46" s="2">
        <f>I42-4*(I42-I47)/5</f>
        <v>12.8</v>
      </c>
      <c r="K46" t="str">
        <f>VLOOKUP(C46,StellarLuminosityClassTable!$A$2:$B$11,2)</f>
        <v>O</v>
      </c>
      <c r="L46" t="str">
        <f>VLOOKUP(D46,StellarSpectralClassTable!$A$2:$B$8,2)</f>
        <v>G</v>
      </c>
      <c r="M46" t="str">
        <f t="shared" si="2"/>
        <v>(45,"G4 O",1,5,4,12,6,12.8),</v>
      </c>
    </row>
    <row r="47" spans="1:13" x14ac:dyDescent="0.25">
      <c r="A47">
        <v>46</v>
      </c>
      <c r="B47" t="str">
        <f t="shared" si="0"/>
        <v>G5 O</v>
      </c>
      <c r="C47">
        <v>1</v>
      </c>
      <c r="D47">
        <v>5</v>
      </c>
      <c r="E47">
        <v>5</v>
      </c>
      <c r="F47">
        <v>6</v>
      </c>
      <c r="G47">
        <v>12</v>
      </c>
      <c r="H47">
        <f t="shared" si="1"/>
        <v>7</v>
      </c>
      <c r="I47" s="2">
        <v>13</v>
      </c>
      <c r="K47" t="str">
        <f>VLOOKUP(C47,StellarLuminosityClassTable!$A$2:$B$11,2)</f>
        <v>O</v>
      </c>
      <c r="L47" t="str">
        <f>VLOOKUP(D47,StellarSpectralClassTable!$A$2:$B$8,2)</f>
        <v>G</v>
      </c>
      <c r="M47" t="str">
        <f t="shared" si="2"/>
        <v>(46,"G5 O",1,5,5,12,7,13),</v>
      </c>
    </row>
    <row r="48" spans="1:13" x14ac:dyDescent="0.25">
      <c r="A48">
        <v>47</v>
      </c>
      <c r="B48" t="str">
        <f t="shared" si="0"/>
        <v>G6 O</v>
      </c>
      <c r="C48">
        <v>1</v>
      </c>
      <c r="D48">
        <v>5</v>
      </c>
      <c r="E48">
        <v>6</v>
      </c>
      <c r="F48">
        <v>6</v>
      </c>
      <c r="G48">
        <v>12</v>
      </c>
      <c r="H48">
        <f t="shared" si="1"/>
        <v>7</v>
      </c>
      <c r="I48" s="2">
        <f>I47-1*(I47-I52)/5</f>
        <v>13.2</v>
      </c>
      <c r="K48" t="str">
        <f>VLOOKUP(C48,StellarLuminosityClassTable!$A$2:$B$11,2)</f>
        <v>O</v>
      </c>
      <c r="L48" t="str">
        <f>VLOOKUP(D48,StellarSpectralClassTable!$A$2:$B$8,2)</f>
        <v>G</v>
      </c>
      <c r="M48" t="str">
        <f t="shared" si="2"/>
        <v>(47,"G6 O",1,5,6,12,7,13.2),</v>
      </c>
    </row>
    <row r="49" spans="1:13" x14ac:dyDescent="0.25">
      <c r="A49">
        <v>48</v>
      </c>
      <c r="B49" t="str">
        <f t="shared" si="0"/>
        <v>G7 O</v>
      </c>
      <c r="C49">
        <v>1</v>
      </c>
      <c r="D49">
        <v>5</v>
      </c>
      <c r="E49">
        <v>7</v>
      </c>
      <c r="F49">
        <v>6</v>
      </c>
      <c r="G49">
        <v>12</v>
      </c>
      <c r="H49">
        <f t="shared" si="1"/>
        <v>7</v>
      </c>
      <c r="I49" s="2">
        <f>I47-2*(I47-I52)/5</f>
        <v>13.4</v>
      </c>
      <c r="K49" t="str">
        <f>VLOOKUP(C49,StellarLuminosityClassTable!$A$2:$B$11,2)</f>
        <v>O</v>
      </c>
      <c r="L49" t="str">
        <f>VLOOKUP(D49,StellarSpectralClassTable!$A$2:$B$8,2)</f>
        <v>G</v>
      </c>
      <c r="M49" t="str">
        <f t="shared" si="2"/>
        <v>(48,"G7 O",1,5,7,12,7,13.4),</v>
      </c>
    </row>
    <row r="50" spans="1:13" x14ac:dyDescent="0.25">
      <c r="A50">
        <v>49</v>
      </c>
      <c r="B50" t="str">
        <f t="shared" si="0"/>
        <v>G8 O</v>
      </c>
      <c r="C50">
        <v>1</v>
      </c>
      <c r="D50">
        <v>5</v>
      </c>
      <c r="E50">
        <v>8</v>
      </c>
      <c r="F50">
        <v>6</v>
      </c>
      <c r="G50">
        <v>12</v>
      </c>
      <c r="H50">
        <f t="shared" si="1"/>
        <v>7</v>
      </c>
      <c r="I50" s="2">
        <f>I47-3*(I47-I52)/5</f>
        <v>13.6</v>
      </c>
      <c r="K50" t="str">
        <f>VLOOKUP(C50,StellarLuminosityClassTable!$A$2:$B$11,2)</f>
        <v>O</v>
      </c>
      <c r="L50" t="str">
        <f>VLOOKUP(D50,StellarSpectralClassTable!$A$2:$B$8,2)</f>
        <v>G</v>
      </c>
      <c r="M50" t="str">
        <f t="shared" si="2"/>
        <v>(49,"G8 O",1,5,8,12,7,13.6),</v>
      </c>
    </row>
    <row r="51" spans="1:13" x14ac:dyDescent="0.25">
      <c r="A51">
        <v>50</v>
      </c>
      <c r="B51" t="str">
        <f t="shared" si="0"/>
        <v>G9 O</v>
      </c>
      <c r="C51">
        <v>1</v>
      </c>
      <c r="D51">
        <v>5</v>
      </c>
      <c r="E51">
        <v>9</v>
      </c>
      <c r="F51">
        <v>6</v>
      </c>
      <c r="G51">
        <v>12</v>
      </c>
      <c r="H51">
        <f t="shared" si="1"/>
        <v>7</v>
      </c>
      <c r="I51" s="2">
        <f>I47-4*(I47-I52)/5</f>
        <v>13.8</v>
      </c>
      <c r="K51" t="str">
        <f>VLOOKUP(C51,StellarLuminosityClassTable!$A$2:$B$11,2)</f>
        <v>O</v>
      </c>
      <c r="L51" t="str">
        <f>VLOOKUP(D51,StellarSpectralClassTable!$A$2:$B$8,2)</f>
        <v>G</v>
      </c>
      <c r="M51" t="str">
        <f t="shared" si="2"/>
        <v>(50,"G9 O",1,5,9,12,7,13.8),</v>
      </c>
    </row>
    <row r="52" spans="1:13" x14ac:dyDescent="0.25">
      <c r="A52">
        <v>51</v>
      </c>
      <c r="B52" t="str">
        <f t="shared" si="0"/>
        <v>K0 O</v>
      </c>
      <c r="C52">
        <v>1</v>
      </c>
      <c r="D52">
        <v>6</v>
      </c>
      <c r="E52">
        <v>0</v>
      </c>
      <c r="F52">
        <v>6</v>
      </c>
      <c r="G52">
        <v>12</v>
      </c>
      <c r="H52">
        <f t="shared" si="1"/>
        <v>7</v>
      </c>
      <c r="I52" s="2">
        <v>14</v>
      </c>
      <c r="K52" t="str">
        <f>VLOOKUP(C52,StellarLuminosityClassTable!$A$2:$B$11,2)</f>
        <v>O</v>
      </c>
      <c r="L52" t="str">
        <f>VLOOKUP(D52,StellarSpectralClassTable!$A$2:$B$8,2)</f>
        <v>K</v>
      </c>
      <c r="M52" t="str">
        <f t="shared" si="2"/>
        <v>(51,"K0 O",1,6,0,12,7,14),</v>
      </c>
    </row>
    <row r="53" spans="1:13" x14ac:dyDescent="0.25">
      <c r="A53">
        <v>52</v>
      </c>
      <c r="B53" t="str">
        <f t="shared" si="0"/>
        <v>K1 O</v>
      </c>
      <c r="C53">
        <v>1</v>
      </c>
      <c r="D53">
        <v>6</v>
      </c>
      <c r="E53">
        <v>1</v>
      </c>
      <c r="F53">
        <v>6</v>
      </c>
      <c r="G53">
        <v>12</v>
      </c>
      <c r="H53">
        <f t="shared" si="1"/>
        <v>7</v>
      </c>
      <c r="I53" s="2">
        <f>I52-1*(I52-I57)/5</f>
        <v>14.8</v>
      </c>
      <c r="K53" t="str">
        <f>VLOOKUP(C53,StellarLuminosityClassTable!$A$2:$B$11,2)</f>
        <v>O</v>
      </c>
      <c r="L53" t="str">
        <f>VLOOKUP(D53,StellarSpectralClassTable!$A$2:$B$8,2)</f>
        <v>K</v>
      </c>
      <c r="M53" t="str">
        <f t="shared" si="2"/>
        <v>(52,"K1 O",1,6,1,12,7,14.8),</v>
      </c>
    </row>
    <row r="54" spans="1:13" x14ac:dyDescent="0.25">
      <c r="A54">
        <v>53</v>
      </c>
      <c r="B54" t="str">
        <f t="shared" si="0"/>
        <v>K2 O</v>
      </c>
      <c r="C54">
        <v>1</v>
      </c>
      <c r="D54">
        <v>6</v>
      </c>
      <c r="E54">
        <v>2</v>
      </c>
      <c r="F54">
        <v>6</v>
      </c>
      <c r="G54">
        <v>12</v>
      </c>
      <c r="H54">
        <f t="shared" si="1"/>
        <v>7</v>
      </c>
      <c r="I54" s="2">
        <f>I52-2*(I52-I57)/5</f>
        <v>15.6</v>
      </c>
      <c r="K54" t="str">
        <f>VLOOKUP(C54,StellarLuminosityClassTable!$A$2:$B$11,2)</f>
        <v>O</v>
      </c>
      <c r="L54" t="str">
        <f>VLOOKUP(D54,StellarSpectralClassTable!$A$2:$B$8,2)</f>
        <v>K</v>
      </c>
      <c r="M54" t="str">
        <f t="shared" si="2"/>
        <v>(53,"K2 O",1,6,2,12,7,15.6),</v>
      </c>
    </row>
    <row r="55" spans="1:13" x14ac:dyDescent="0.25">
      <c r="A55">
        <v>54</v>
      </c>
      <c r="B55" t="str">
        <f t="shared" si="0"/>
        <v>K3 O</v>
      </c>
      <c r="C55">
        <v>1</v>
      </c>
      <c r="D55">
        <v>6</v>
      </c>
      <c r="E55">
        <v>3</v>
      </c>
      <c r="F55">
        <v>6</v>
      </c>
      <c r="G55">
        <v>12</v>
      </c>
      <c r="H55">
        <f t="shared" si="1"/>
        <v>7</v>
      </c>
      <c r="I55" s="2">
        <f>I52-3*(I52-I57)/5</f>
        <v>16.399999999999999</v>
      </c>
      <c r="K55" t="str">
        <f>VLOOKUP(C55,StellarLuminosityClassTable!$A$2:$B$11,2)</f>
        <v>O</v>
      </c>
      <c r="L55" t="str">
        <f>VLOOKUP(D55,StellarSpectralClassTable!$A$2:$B$8,2)</f>
        <v>K</v>
      </c>
      <c r="M55" t="str">
        <f t="shared" si="2"/>
        <v>(54,"K3 O",1,6,3,12,7,16.4),</v>
      </c>
    </row>
    <row r="56" spans="1:13" x14ac:dyDescent="0.25">
      <c r="A56">
        <v>55</v>
      </c>
      <c r="B56" t="str">
        <f t="shared" si="0"/>
        <v>K4 O</v>
      </c>
      <c r="C56">
        <v>1</v>
      </c>
      <c r="D56">
        <v>6</v>
      </c>
      <c r="E56">
        <v>4</v>
      </c>
      <c r="F56">
        <v>6</v>
      </c>
      <c r="G56">
        <v>12</v>
      </c>
      <c r="H56">
        <f t="shared" si="1"/>
        <v>7</v>
      </c>
      <c r="I56" s="2">
        <f>I52-4*(I52-I57)/5</f>
        <v>17.2</v>
      </c>
      <c r="K56" t="str">
        <f>VLOOKUP(C56,StellarLuminosityClassTable!$A$2:$B$11,2)</f>
        <v>O</v>
      </c>
      <c r="L56" t="str">
        <f>VLOOKUP(D56,StellarSpectralClassTable!$A$2:$B$8,2)</f>
        <v>K</v>
      </c>
      <c r="M56" t="str">
        <f t="shared" si="2"/>
        <v>(55,"K4 O",1,6,4,12,7,17.2),</v>
      </c>
    </row>
    <row r="57" spans="1:13" x14ac:dyDescent="0.25">
      <c r="A57">
        <v>56</v>
      </c>
      <c r="B57" t="str">
        <f t="shared" si="0"/>
        <v>K5 O</v>
      </c>
      <c r="C57">
        <v>1</v>
      </c>
      <c r="D57">
        <v>6</v>
      </c>
      <c r="E57">
        <v>5</v>
      </c>
      <c r="F57">
        <v>7</v>
      </c>
      <c r="G57">
        <v>12</v>
      </c>
      <c r="H57">
        <f t="shared" si="1"/>
        <v>8</v>
      </c>
      <c r="I57" s="2">
        <v>18</v>
      </c>
      <c r="K57" t="str">
        <f>VLOOKUP(C57,StellarLuminosityClassTable!$A$2:$B$11,2)</f>
        <v>O</v>
      </c>
      <c r="L57" t="str">
        <f>VLOOKUP(D57,StellarSpectralClassTable!$A$2:$B$8,2)</f>
        <v>K</v>
      </c>
      <c r="M57" t="str">
        <f t="shared" si="2"/>
        <v>(56,"K5 O",1,6,5,12,8,18),</v>
      </c>
    </row>
    <row r="58" spans="1:13" x14ac:dyDescent="0.25">
      <c r="A58">
        <v>57</v>
      </c>
      <c r="B58" t="str">
        <f t="shared" si="0"/>
        <v>K6 O</v>
      </c>
      <c r="C58">
        <v>1</v>
      </c>
      <c r="D58">
        <v>6</v>
      </c>
      <c r="E58">
        <v>6</v>
      </c>
      <c r="F58">
        <v>7</v>
      </c>
      <c r="G58">
        <v>12</v>
      </c>
      <c r="H58">
        <f t="shared" si="1"/>
        <v>8</v>
      </c>
      <c r="I58" s="2">
        <f>I57-1*(I57-I62)/5</f>
        <v>18.399999999999999</v>
      </c>
      <c r="K58" t="str">
        <f>VLOOKUP(C58,StellarLuminosityClassTable!$A$2:$B$11,2)</f>
        <v>O</v>
      </c>
      <c r="L58" t="str">
        <f>VLOOKUP(D58,StellarSpectralClassTable!$A$2:$B$8,2)</f>
        <v>K</v>
      </c>
      <c r="M58" t="str">
        <f t="shared" si="2"/>
        <v>(57,"K6 O",1,6,6,12,8,18.4),</v>
      </c>
    </row>
    <row r="59" spans="1:13" x14ac:dyDescent="0.25">
      <c r="A59">
        <v>58</v>
      </c>
      <c r="B59" t="str">
        <f t="shared" si="0"/>
        <v>K7 O</v>
      </c>
      <c r="C59">
        <v>1</v>
      </c>
      <c r="D59">
        <v>6</v>
      </c>
      <c r="E59">
        <v>7</v>
      </c>
      <c r="F59">
        <v>7</v>
      </c>
      <c r="G59">
        <v>12</v>
      </c>
      <c r="H59">
        <f t="shared" si="1"/>
        <v>8</v>
      </c>
      <c r="I59" s="2">
        <f>I57-2*(I57-I62)/5</f>
        <v>18.8</v>
      </c>
      <c r="K59" t="str">
        <f>VLOOKUP(C59,StellarLuminosityClassTable!$A$2:$B$11,2)</f>
        <v>O</v>
      </c>
      <c r="L59" t="str">
        <f>VLOOKUP(D59,StellarSpectralClassTable!$A$2:$B$8,2)</f>
        <v>K</v>
      </c>
      <c r="M59" t="str">
        <f t="shared" si="2"/>
        <v>(58,"K7 O",1,6,7,12,8,18.8),</v>
      </c>
    </row>
    <row r="60" spans="1:13" x14ac:dyDescent="0.25">
      <c r="A60">
        <v>59</v>
      </c>
      <c r="B60" t="str">
        <f t="shared" si="0"/>
        <v>K8 O</v>
      </c>
      <c r="C60">
        <v>1</v>
      </c>
      <c r="D60">
        <v>6</v>
      </c>
      <c r="E60">
        <v>8</v>
      </c>
      <c r="F60">
        <v>7</v>
      </c>
      <c r="G60">
        <v>12</v>
      </c>
      <c r="H60">
        <f t="shared" si="1"/>
        <v>8</v>
      </c>
      <c r="I60" s="2">
        <f>I57-3*(I57-I62)/5</f>
        <v>19.2</v>
      </c>
      <c r="K60" t="str">
        <f>VLOOKUP(C60,StellarLuminosityClassTable!$A$2:$B$11,2)</f>
        <v>O</v>
      </c>
      <c r="L60" t="str">
        <f>VLOOKUP(D60,StellarSpectralClassTable!$A$2:$B$8,2)</f>
        <v>K</v>
      </c>
      <c r="M60" t="str">
        <f t="shared" si="2"/>
        <v>(59,"K8 O",1,6,8,12,8,19.2),</v>
      </c>
    </row>
    <row r="61" spans="1:13" x14ac:dyDescent="0.25">
      <c r="A61">
        <v>60</v>
      </c>
      <c r="B61" t="str">
        <f t="shared" si="0"/>
        <v>K9 O</v>
      </c>
      <c r="C61">
        <v>1</v>
      </c>
      <c r="D61">
        <v>6</v>
      </c>
      <c r="E61">
        <v>9</v>
      </c>
      <c r="F61">
        <v>7</v>
      </c>
      <c r="G61">
        <v>12</v>
      </c>
      <c r="H61">
        <f t="shared" si="1"/>
        <v>8</v>
      </c>
      <c r="I61" s="2">
        <f>I57-4*(I57-I62)/5</f>
        <v>19.600000000000001</v>
      </c>
      <c r="K61" t="str">
        <f>VLOOKUP(C61,StellarLuminosityClassTable!$A$2:$B$11,2)</f>
        <v>O</v>
      </c>
      <c r="L61" t="str">
        <f>VLOOKUP(D61,StellarSpectralClassTable!$A$2:$B$8,2)</f>
        <v>K</v>
      </c>
      <c r="M61" t="str">
        <f t="shared" si="2"/>
        <v>(60,"K9 O",1,6,9,12,8,19.6),</v>
      </c>
    </row>
    <row r="62" spans="1:13" x14ac:dyDescent="0.25">
      <c r="A62">
        <v>61</v>
      </c>
      <c r="B62" t="str">
        <f t="shared" si="0"/>
        <v>M0 O</v>
      </c>
      <c r="C62">
        <v>1</v>
      </c>
      <c r="D62">
        <v>7</v>
      </c>
      <c r="E62">
        <v>0</v>
      </c>
      <c r="F62">
        <v>8</v>
      </c>
      <c r="G62">
        <v>12</v>
      </c>
      <c r="H62">
        <f t="shared" si="1"/>
        <v>9</v>
      </c>
      <c r="I62" s="2">
        <v>20</v>
      </c>
      <c r="K62" t="str">
        <f>VLOOKUP(C62,StellarLuminosityClassTable!$A$2:$B$11,2)</f>
        <v>O</v>
      </c>
      <c r="L62" t="str">
        <f>VLOOKUP(D62,StellarSpectralClassTable!$A$2:$B$8,2)</f>
        <v>M</v>
      </c>
      <c r="M62" t="str">
        <f t="shared" si="2"/>
        <v>(61,"M0 O",1,7,0,12,9,20),</v>
      </c>
    </row>
    <row r="63" spans="1:13" x14ac:dyDescent="0.25">
      <c r="A63">
        <v>62</v>
      </c>
      <c r="B63" t="str">
        <f t="shared" si="0"/>
        <v>M1 O</v>
      </c>
      <c r="C63">
        <v>1</v>
      </c>
      <c r="D63">
        <v>7</v>
      </c>
      <c r="E63">
        <v>1</v>
      </c>
      <c r="F63">
        <v>8</v>
      </c>
      <c r="G63">
        <v>12</v>
      </c>
      <c r="H63">
        <f t="shared" si="1"/>
        <v>9</v>
      </c>
      <c r="I63" s="2">
        <f>I62-1*(I62-I67)/5</f>
        <v>21</v>
      </c>
      <c r="K63" t="str">
        <f>VLOOKUP(C63,StellarLuminosityClassTable!$A$2:$B$11,2)</f>
        <v>O</v>
      </c>
      <c r="L63" t="str">
        <f>VLOOKUP(D63,StellarSpectralClassTable!$A$2:$B$8,2)</f>
        <v>M</v>
      </c>
      <c r="M63" t="str">
        <f t="shared" si="2"/>
        <v>(62,"M1 O",1,7,1,12,9,21),</v>
      </c>
    </row>
    <row r="64" spans="1:13" x14ac:dyDescent="0.25">
      <c r="A64">
        <v>63</v>
      </c>
      <c r="B64" t="str">
        <f t="shared" si="0"/>
        <v>M2 O</v>
      </c>
      <c r="C64">
        <v>1</v>
      </c>
      <c r="D64">
        <v>7</v>
      </c>
      <c r="E64">
        <v>2</v>
      </c>
      <c r="F64">
        <v>8</v>
      </c>
      <c r="G64">
        <v>12</v>
      </c>
      <c r="H64">
        <f t="shared" si="1"/>
        <v>9</v>
      </c>
      <c r="I64" s="2">
        <f>I62-2*(I62-I67)/5</f>
        <v>22</v>
      </c>
      <c r="K64" t="str">
        <f>VLOOKUP(C64,StellarLuminosityClassTable!$A$2:$B$11,2)</f>
        <v>O</v>
      </c>
      <c r="L64" t="str">
        <f>VLOOKUP(D64,StellarSpectralClassTable!$A$2:$B$8,2)</f>
        <v>M</v>
      </c>
      <c r="M64" t="str">
        <f t="shared" si="2"/>
        <v>(63,"M2 O",1,7,2,12,9,22),</v>
      </c>
    </row>
    <row r="65" spans="1:13" x14ac:dyDescent="0.25">
      <c r="A65">
        <v>64</v>
      </c>
      <c r="B65" t="str">
        <f t="shared" si="0"/>
        <v>M3 O</v>
      </c>
      <c r="C65">
        <v>1</v>
      </c>
      <c r="D65">
        <v>7</v>
      </c>
      <c r="E65">
        <v>3</v>
      </c>
      <c r="F65">
        <v>8</v>
      </c>
      <c r="G65">
        <v>12</v>
      </c>
      <c r="H65">
        <f t="shared" si="1"/>
        <v>9</v>
      </c>
      <c r="I65" s="2">
        <f>I62-3*(I62-I67)/5</f>
        <v>23</v>
      </c>
      <c r="K65" t="str">
        <f>VLOOKUP(C65,StellarLuminosityClassTable!$A$2:$B$11,2)</f>
        <v>O</v>
      </c>
      <c r="L65" t="str">
        <f>VLOOKUP(D65,StellarSpectralClassTable!$A$2:$B$8,2)</f>
        <v>M</v>
      </c>
      <c r="M65" t="str">
        <f t="shared" si="2"/>
        <v>(64,"M3 O",1,7,3,12,9,23),</v>
      </c>
    </row>
    <row r="66" spans="1:13" x14ac:dyDescent="0.25">
      <c r="A66">
        <v>65</v>
      </c>
      <c r="B66" t="str">
        <f t="shared" ref="B66:B129" si="3">CONCATENATE(L66,TEXT(E66,"#0")," ",K66)</f>
        <v>M4 O</v>
      </c>
      <c r="C66">
        <v>1</v>
      </c>
      <c r="D66">
        <v>7</v>
      </c>
      <c r="E66">
        <v>4</v>
      </c>
      <c r="F66">
        <v>8</v>
      </c>
      <c r="G66">
        <v>12</v>
      </c>
      <c r="H66">
        <f t="shared" si="1"/>
        <v>9</v>
      </c>
      <c r="I66" s="2">
        <f>I62-4*(I62-I67)/5</f>
        <v>24</v>
      </c>
      <c r="K66" t="str">
        <f>VLOOKUP(C66,StellarLuminosityClassTable!$A$2:$B$11,2)</f>
        <v>O</v>
      </c>
      <c r="L66" t="str">
        <f>VLOOKUP(D66,StellarSpectralClassTable!$A$2:$B$8,2)</f>
        <v>M</v>
      </c>
      <c r="M66" t="str">
        <f t="shared" si="2"/>
        <v>(65,"M4 O",1,7,4,12,9,24),</v>
      </c>
    </row>
    <row r="67" spans="1:13" x14ac:dyDescent="0.25">
      <c r="A67">
        <v>66</v>
      </c>
      <c r="B67" t="str">
        <f t="shared" si="3"/>
        <v>M5 O</v>
      </c>
      <c r="C67">
        <v>1</v>
      </c>
      <c r="D67">
        <v>7</v>
      </c>
      <c r="E67">
        <v>5</v>
      </c>
      <c r="F67">
        <v>9</v>
      </c>
      <c r="G67">
        <v>12</v>
      </c>
      <c r="H67">
        <f t="shared" ref="H67:H130" si="4">F67+1</f>
        <v>10</v>
      </c>
      <c r="I67" s="2">
        <v>25</v>
      </c>
      <c r="K67" t="str">
        <f>VLOOKUP(C67,StellarLuminosityClassTable!$A$2:$B$11,2)</f>
        <v>O</v>
      </c>
      <c r="L67" t="str">
        <f>VLOOKUP(D67,StellarSpectralClassTable!$A$2:$B$8,2)</f>
        <v>M</v>
      </c>
      <c r="M67" t="str">
        <f t="shared" ref="M67:M130" si="5">CONCATENATE("(",A67,",""",B67,""",",C67,",",D67,",",E67,",",G67,",",H67,",",I67,"),")</f>
        <v>(66,"M5 O",1,7,5,12,10,25),</v>
      </c>
    </row>
    <row r="68" spans="1:13" x14ac:dyDescent="0.25">
      <c r="A68">
        <v>67</v>
      </c>
      <c r="B68" t="str">
        <f t="shared" si="3"/>
        <v>M6 O</v>
      </c>
      <c r="C68">
        <v>1</v>
      </c>
      <c r="D68">
        <v>7</v>
      </c>
      <c r="E68">
        <v>6</v>
      </c>
      <c r="F68">
        <v>9</v>
      </c>
      <c r="G68">
        <v>12</v>
      </c>
      <c r="H68">
        <f t="shared" si="4"/>
        <v>10</v>
      </c>
      <c r="I68" s="2">
        <f>I67-1*(I67-I71)/4</f>
        <v>26.25</v>
      </c>
      <c r="K68" t="str">
        <f>VLOOKUP(C68,StellarLuminosityClassTable!$A$2:$B$11,2)</f>
        <v>O</v>
      </c>
      <c r="L68" t="str">
        <f>VLOOKUP(D68,StellarSpectralClassTable!$A$2:$B$8,2)</f>
        <v>M</v>
      </c>
      <c r="M68" t="str">
        <f t="shared" si="5"/>
        <v>(67,"M6 O",1,7,6,12,10,26.25),</v>
      </c>
    </row>
    <row r="69" spans="1:13" x14ac:dyDescent="0.25">
      <c r="A69">
        <v>68</v>
      </c>
      <c r="B69" t="str">
        <f t="shared" si="3"/>
        <v>M7 O</v>
      </c>
      <c r="C69">
        <v>1</v>
      </c>
      <c r="D69">
        <v>7</v>
      </c>
      <c r="E69">
        <v>7</v>
      </c>
      <c r="F69">
        <v>9</v>
      </c>
      <c r="G69">
        <v>12</v>
      </c>
      <c r="H69">
        <f t="shared" si="4"/>
        <v>10</v>
      </c>
      <c r="I69" s="2">
        <f>I67-2*(I67-I71)/4</f>
        <v>27.5</v>
      </c>
      <c r="K69" t="str">
        <f>VLOOKUP(C69,StellarLuminosityClassTable!$A$2:$B$11,2)</f>
        <v>O</v>
      </c>
      <c r="L69" t="str">
        <f>VLOOKUP(D69,StellarSpectralClassTable!$A$2:$B$8,2)</f>
        <v>M</v>
      </c>
      <c r="M69" t="str">
        <f t="shared" si="5"/>
        <v>(68,"M7 O",1,7,7,12,10,27.5),</v>
      </c>
    </row>
    <row r="70" spans="1:13" x14ac:dyDescent="0.25">
      <c r="A70">
        <v>69</v>
      </c>
      <c r="B70" t="str">
        <f t="shared" si="3"/>
        <v>M8 O</v>
      </c>
      <c r="C70">
        <v>1</v>
      </c>
      <c r="D70">
        <v>7</v>
      </c>
      <c r="E70">
        <v>8</v>
      </c>
      <c r="F70">
        <v>9</v>
      </c>
      <c r="G70">
        <v>12</v>
      </c>
      <c r="H70">
        <f t="shared" si="4"/>
        <v>10</v>
      </c>
      <c r="I70" s="2">
        <f>I67-3*(I67-I71)/4</f>
        <v>28.75</v>
      </c>
      <c r="K70" t="str">
        <f>VLOOKUP(C70,StellarLuminosityClassTable!$A$2:$B$11,2)</f>
        <v>O</v>
      </c>
      <c r="L70" t="str">
        <f>VLOOKUP(D70,StellarSpectralClassTable!$A$2:$B$8,2)</f>
        <v>M</v>
      </c>
      <c r="M70" t="str">
        <f t="shared" si="5"/>
        <v>(69,"M8 O",1,7,8,12,10,28.75),</v>
      </c>
    </row>
    <row r="71" spans="1:13" x14ac:dyDescent="0.25">
      <c r="A71">
        <v>70</v>
      </c>
      <c r="B71" t="str">
        <f t="shared" si="3"/>
        <v>M9 O</v>
      </c>
      <c r="C71">
        <v>1</v>
      </c>
      <c r="D71">
        <v>7</v>
      </c>
      <c r="E71">
        <v>9</v>
      </c>
      <c r="F71">
        <v>9</v>
      </c>
      <c r="G71">
        <v>12</v>
      </c>
      <c r="H71">
        <f t="shared" si="4"/>
        <v>10</v>
      </c>
      <c r="I71" s="2">
        <v>30</v>
      </c>
      <c r="K71" t="str">
        <f>VLOOKUP(C71,StellarLuminosityClassTable!$A$2:$B$11,2)</f>
        <v>O</v>
      </c>
      <c r="L71" t="str">
        <f>VLOOKUP(D71,StellarSpectralClassTable!$A$2:$B$8,2)</f>
        <v>M</v>
      </c>
      <c r="M71" t="str">
        <f t="shared" si="5"/>
        <v>(70,"M9 O",1,7,9,12,10,30),</v>
      </c>
    </row>
    <row r="72" spans="1:13" x14ac:dyDescent="0.25">
      <c r="A72">
        <v>71</v>
      </c>
      <c r="B72" t="str">
        <f t="shared" si="3"/>
        <v>O0 Ia</v>
      </c>
      <c r="C72">
        <v>2</v>
      </c>
      <c r="D72">
        <v>1</v>
      </c>
      <c r="E72">
        <v>0</v>
      </c>
      <c r="F72">
        <v>-1</v>
      </c>
      <c r="G72">
        <v>15</v>
      </c>
      <c r="H72">
        <f t="shared" si="4"/>
        <v>0</v>
      </c>
      <c r="I72" s="2">
        <v>120</v>
      </c>
      <c r="K72" t="str">
        <f>VLOOKUP(C72,StellarLuminosityClassTable!$A$2:$B$11,2)</f>
        <v>Ia</v>
      </c>
      <c r="L72" t="str">
        <f>VLOOKUP(D72,StellarSpectralClassTable!$A$2:$B$8,2)</f>
        <v>O</v>
      </c>
      <c r="M72" t="str">
        <f t="shared" si="5"/>
        <v>(71,"O0 Ia",2,1,0,15,0,120),</v>
      </c>
    </row>
    <row r="73" spans="1:13" x14ac:dyDescent="0.25">
      <c r="A73">
        <v>72</v>
      </c>
      <c r="B73" t="str">
        <f t="shared" si="3"/>
        <v>O1 Ia</v>
      </c>
      <c r="C73">
        <v>2</v>
      </c>
      <c r="D73">
        <v>1</v>
      </c>
      <c r="E73">
        <v>1</v>
      </c>
      <c r="F73">
        <v>-1</v>
      </c>
      <c r="G73">
        <v>15</v>
      </c>
      <c r="H73">
        <f t="shared" si="4"/>
        <v>0</v>
      </c>
      <c r="I73" s="2">
        <v>114</v>
      </c>
      <c r="K73" t="str">
        <f>VLOOKUP(C73,StellarLuminosityClassTable!$A$2:$B$11,2)</f>
        <v>Ia</v>
      </c>
      <c r="L73" t="str">
        <f>VLOOKUP(D73,StellarSpectralClassTable!$A$2:$B$8,2)</f>
        <v>O</v>
      </c>
      <c r="M73" t="str">
        <f t="shared" si="5"/>
        <v>(72,"O1 Ia",2,1,1,15,0,114),</v>
      </c>
    </row>
    <row r="74" spans="1:13" x14ac:dyDescent="0.25">
      <c r="A74">
        <v>73</v>
      </c>
      <c r="B74" t="str">
        <f t="shared" si="3"/>
        <v>O2 Ia</v>
      </c>
      <c r="C74">
        <v>2</v>
      </c>
      <c r="D74">
        <v>1</v>
      </c>
      <c r="E74">
        <v>2</v>
      </c>
      <c r="F74">
        <v>-1</v>
      </c>
      <c r="G74">
        <v>15</v>
      </c>
      <c r="H74">
        <f t="shared" si="4"/>
        <v>0</v>
      </c>
      <c r="I74" s="2">
        <v>108</v>
      </c>
      <c r="K74" t="str">
        <f>VLOOKUP(C74,StellarLuminosityClassTable!$A$2:$B$11,2)</f>
        <v>Ia</v>
      </c>
      <c r="L74" t="str">
        <f>VLOOKUP(D74,StellarSpectralClassTable!$A$2:$B$8,2)</f>
        <v>O</v>
      </c>
      <c r="M74" t="str">
        <f t="shared" si="5"/>
        <v>(73,"O2 Ia",2,1,2,15,0,108),</v>
      </c>
    </row>
    <row r="75" spans="1:13" x14ac:dyDescent="0.25">
      <c r="A75">
        <v>74</v>
      </c>
      <c r="B75" t="str">
        <f t="shared" si="3"/>
        <v>O3 Ia</v>
      </c>
      <c r="C75">
        <v>2</v>
      </c>
      <c r="D75">
        <v>1</v>
      </c>
      <c r="E75">
        <v>3</v>
      </c>
      <c r="F75">
        <v>-1</v>
      </c>
      <c r="G75">
        <v>15</v>
      </c>
      <c r="H75">
        <f t="shared" si="4"/>
        <v>0</v>
      </c>
      <c r="I75" s="2">
        <v>102</v>
      </c>
      <c r="K75" t="str">
        <f>VLOOKUP(C75,StellarLuminosityClassTable!$A$2:$B$11,2)</f>
        <v>Ia</v>
      </c>
      <c r="L75" t="str">
        <f>VLOOKUP(D75,StellarSpectralClassTable!$A$2:$B$8,2)</f>
        <v>O</v>
      </c>
      <c r="M75" t="str">
        <f t="shared" si="5"/>
        <v>(74,"O3 Ia",2,1,3,15,0,102),</v>
      </c>
    </row>
    <row r="76" spans="1:13" x14ac:dyDescent="0.25">
      <c r="A76">
        <v>75</v>
      </c>
      <c r="B76" t="str">
        <f t="shared" si="3"/>
        <v>O4 Ia</v>
      </c>
      <c r="C76">
        <v>2</v>
      </c>
      <c r="D76">
        <v>1</v>
      </c>
      <c r="E76">
        <v>4</v>
      </c>
      <c r="F76">
        <v>-1</v>
      </c>
      <c r="G76">
        <v>15</v>
      </c>
      <c r="H76">
        <f t="shared" si="4"/>
        <v>0</v>
      </c>
      <c r="I76" s="2">
        <v>96</v>
      </c>
      <c r="K76" t="str">
        <f>VLOOKUP(C76,StellarLuminosityClassTable!$A$2:$B$11,2)</f>
        <v>Ia</v>
      </c>
      <c r="L76" t="str">
        <f>VLOOKUP(D76,StellarSpectralClassTable!$A$2:$B$8,2)</f>
        <v>O</v>
      </c>
      <c r="M76" t="str">
        <f t="shared" si="5"/>
        <v>(75,"O4 Ia",2,1,4,15,0,96),</v>
      </c>
    </row>
    <row r="77" spans="1:13" x14ac:dyDescent="0.25">
      <c r="A77">
        <v>76</v>
      </c>
      <c r="B77" t="str">
        <f t="shared" si="3"/>
        <v>O5 Ia</v>
      </c>
      <c r="C77">
        <v>2</v>
      </c>
      <c r="D77">
        <v>1</v>
      </c>
      <c r="E77">
        <v>5</v>
      </c>
      <c r="F77">
        <v>-1</v>
      </c>
      <c r="G77">
        <v>15</v>
      </c>
      <c r="H77">
        <f t="shared" si="4"/>
        <v>0</v>
      </c>
      <c r="I77" s="2">
        <v>90</v>
      </c>
      <c r="K77" t="str">
        <f>VLOOKUP(C77,StellarLuminosityClassTable!$A$2:$B$11,2)</f>
        <v>Ia</v>
      </c>
      <c r="L77" t="str">
        <f>VLOOKUP(D77,StellarSpectralClassTable!$A$2:$B$8,2)</f>
        <v>O</v>
      </c>
      <c r="M77" t="str">
        <f t="shared" si="5"/>
        <v>(76,"O5 Ia",2,1,5,15,0,90),</v>
      </c>
    </row>
    <row r="78" spans="1:13" x14ac:dyDescent="0.25">
      <c r="A78">
        <v>77</v>
      </c>
      <c r="B78" t="str">
        <f t="shared" si="3"/>
        <v>O6 Ia</v>
      </c>
      <c r="C78">
        <v>2</v>
      </c>
      <c r="D78">
        <v>1</v>
      </c>
      <c r="E78">
        <v>6</v>
      </c>
      <c r="F78">
        <v>-1</v>
      </c>
      <c r="G78">
        <v>15</v>
      </c>
      <c r="H78">
        <f t="shared" si="4"/>
        <v>0</v>
      </c>
      <c r="I78" s="2">
        <v>84</v>
      </c>
      <c r="K78" t="str">
        <f>VLOOKUP(C78,StellarLuminosityClassTable!$A$2:$B$11,2)</f>
        <v>Ia</v>
      </c>
      <c r="L78" t="str">
        <f>VLOOKUP(D78,StellarSpectralClassTable!$A$2:$B$8,2)</f>
        <v>O</v>
      </c>
      <c r="M78" t="str">
        <f t="shared" si="5"/>
        <v>(77,"O6 Ia",2,1,6,15,0,84),</v>
      </c>
    </row>
    <row r="79" spans="1:13" x14ac:dyDescent="0.25">
      <c r="A79">
        <v>78</v>
      </c>
      <c r="B79" t="str">
        <f t="shared" si="3"/>
        <v>O7 Ia</v>
      </c>
      <c r="C79">
        <v>2</v>
      </c>
      <c r="D79">
        <v>1</v>
      </c>
      <c r="E79">
        <v>7</v>
      </c>
      <c r="F79">
        <v>-1</v>
      </c>
      <c r="G79">
        <v>15</v>
      </c>
      <c r="H79">
        <f t="shared" si="4"/>
        <v>0</v>
      </c>
      <c r="I79" s="2">
        <v>78</v>
      </c>
      <c r="K79" t="str">
        <f>VLOOKUP(C79,StellarLuminosityClassTable!$A$2:$B$11,2)</f>
        <v>Ia</v>
      </c>
      <c r="L79" t="str">
        <f>VLOOKUP(D79,StellarSpectralClassTable!$A$2:$B$8,2)</f>
        <v>O</v>
      </c>
      <c r="M79" t="str">
        <f t="shared" si="5"/>
        <v>(78,"O7 Ia",2,1,7,15,0,78),</v>
      </c>
    </row>
    <row r="80" spans="1:13" x14ac:dyDescent="0.25">
      <c r="A80">
        <v>79</v>
      </c>
      <c r="B80" t="str">
        <f t="shared" si="3"/>
        <v>O8 Ia</v>
      </c>
      <c r="C80">
        <v>2</v>
      </c>
      <c r="D80">
        <v>1</v>
      </c>
      <c r="E80">
        <v>8</v>
      </c>
      <c r="F80">
        <v>-1</v>
      </c>
      <c r="G80">
        <v>14</v>
      </c>
      <c r="H80">
        <f t="shared" si="4"/>
        <v>0</v>
      </c>
      <c r="I80" s="2">
        <v>72</v>
      </c>
      <c r="K80" t="str">
        <f>VLOOKUP(C80,StellarLuminosityClassTable!$A$2:$B$11,2)</f>
        <v>Ia</v>
      </c>
      <c r="L80" t="str">
        <f>VLOOKUP(D80,StellarSpectralClassTable!$A$2:$B$8,2)</f>
        <v>O</v>
      </c>
      <c r="M80" t="str">
        <f t="shared" si="5"/>
        <v>(79,"O8 Ia",2,1,8,14,0,72),</v>
      </c>
    </row>
    <row r="81" spans="1:13" x14ac:dyDescent="0.25">
      <c r="A81">
        <v>80</v>
      </c>
      <c r="B81" t="str">
        <f t="shared" si="3"/>
        <v>O9 Ia</v>
      </c>
      <c r="C81">
        <v>2</v>
      </c>
      <c r="D81">
        <v>1</v>
      </c>
      <c r="E81">
        <v>9</v>
      </c>
      <c r="F81">
        <v>-1</v>
      </c>
      <c r="G81">
        <v>14</v>
      </c>
      <c r="H81">
        <f t="shared" si="4"/>
        <v>0</v>
      </c>
      <c r="I81" s="2">
        <v>66</v>
      </c>
      <c r="K81" t="str">
        <f>VLOOKUP(C81,StellarLuminosityClassTable!$A$2:$B$11,2)</f>
        <v>Ia</v>
      </c>
      <c r="L81" t="str">
        <f>VLOOKUP(D81,StellarSpectralClassTable!$A$2:$B$8,2)</f>
        <v>O</v>
      </c>
      <c r="M81" t="str">
        <f t="shared" si="5"/>
        <v>(80,"O9 Ia",2,1,9,14,0,66),</v>
      </c>
    </row>
    <row r="82" spans="1:13" x14ac:dyDescent="0.25">
      <c r="A82">
        <v>81</v>
      </c>
      <c r="B82" t="str">
        <f t="shared" si="3"/>
        <v>B0 Ia</v>
      </c>
      <c r="C82">
        <v>2</v>
      </c>
      <c r="D82">
        <v>2</v>
      </c>
      <c r="E82">
        <v>0</v>
      </c>
      <c r="F82">
        <v>-1</v>
      </c>
      <c r="G82">
        <v>13</v>
      </c>
      <c r="H82">
        <f t="shared" si="4"/>
        <v>0</v>
      </c>
      <c r="I82" s="2">
        <v>60</v>
      </c>
      <c r="K82" t="str">
        <f>VLOOKUP(C82,StellarLuminosityClassTable!$A$2:$B$11,2)</f>
        <v>Ia</v>
      </c>
      <c r="L82" t="str">
        <f>VLOOKUP(D82,StellarSpectralClassTable!$A$2:$B$8,2)</f>
        <v>B</v>
      </c>
      <c r="M82" t="str">
        <f t="shared" si="5"/>
        <v>(81,"B0 Ia",2,2,0,13,0,60),</v>
      </c>
    </row>
    <row r="83" spans="1:13" x14ac:dyDescent="0.25">
      <c r="A83">
        <v>82</v>
      </c>
      <c r="B83" t="str">
        <f t="shared" si="3"/>
        <v>B1 Ia</v>
      </c>
      <c r="C83">
        <v>2</v>
      </c>
      <c r="D83">
        <v>2</v>
      </c>
      <c r="E83">
        <v>1</v>
      </c>
      <c r="F83">
        <v>-1</v>
      </c>
      <c r="G83">
        <v>13</v>
      </c>
      <c r="H83">
        <f t="shared" si="4"/>
        <v>0</v>
      </c>
      <c r="I83" s="2">
        <f>I82-1*(I82-I87)/5</f>
        <v>54</v>
      </c>
      <c r="K83" t="str">
        <f>VLOOKUP(C83,StellarLuminosityClassTable!$A$2:$B$11,2)</f>
        <v>Ia</v>
      </c>
      <c r="L83" t="str">
        <f>VLOOKUP(D83,StellarSpectralClassTable!$A$2:$B$8,2)</f>
        <v>B</v>
      </c>
      <c r="M83" t="str">
        <f t="shared" si="5"/>
        <v>(82,"B1 Ia",2,2,1,13,0,54),</v>
      </c>
    </row>
    <row r="84" spans="1:13" x14ac:dyDescent="0.25">
      <c r="A84">
        <v>83</v>
      </c>
      <c r="B84" t="str">
        <f t="shared" si="3"/>
        <v>B2 Ia</v>
      </c>
      <c r="C84">
        <v>2</v>
      </c>
      <c r="D84">
        <v>2</v>
      </c>
      <c r="E84">
        <v>2</v>
      </c>
      <c r="F84">
        <v>-1</v>
      </c>
      <c r="G84">
        <v>13</v>
      </c>
      <c r="H84">
        <f t="shared" si="4"/>
        <v>0</v>
      </c>
      <c r="I84" s="2">
        <f>I82-2*(I82-I87)/5</f>
        <v>48</v>
      </c>
      <c r="K84" t="str">
        <f>VLOOKUP(C84,StellarLuminosityClassTable!$A$2:$B$11,2)</f>
        <v>Ia</v>
      </c>
      <c r="L84" t="str">
        <f>VLOOKUP(D84,StellarSpectralClassTable!$A$2:$B$8,2)</f>
        <v>B</v>
      </c>
      <c r="M84" t="str">
        <f t="shared" si="5"/>
        <v>(83,"B2 Ia",2,2,2,13,0,48),</v>
      </c>
    </row>
    <row r="85" spans="1:13" x14ac:dyDescent="0.25">
      <c r="A85">
        <v>84</v>
      </c>
      <c r="B85" t="str">
        <f t="shared" si="3"/>
        <v>B3 Ia</v>
      </c>
      <c r="C85">
        <v>2</v>
      </c>
      <c r="D85">
        <v>2</v>
      </c>
      <c r="E85">
        <v>3</v>
      </c>
      <c r="F85">
        <v>-1</v>
      </c>
      <c r="G85">
        <v>13</v>
      </c>
      <c r="H85">
        <f t="shared" si="4"/>
        <v>0</v>
      </c>
      <c r="I85" s="2">
        <f>I82-3*(I82-I87)/5</f>
        <v>42</v>
      </c>
      <c r="K85" t="str">
        <f>VLOOKUP(C85,StellarLuminosityClassTable!$A$2:$B$11,2)</f>
        <v>Ia</v>
      </c>
      <c r="L85" t="str">
        <f>VLOOKUP(D85,StellarSpectralClassTable!$A$2:$B$8,2)</f>
        <v>B</v>
      </c>
      <c r="M85" t="str">
        <f t="shared" si="5"/>
        <v>(84,"B3 Ia",2,2,3,13,0,42),</v>
      </c>
    </row>
    <row r="86" spans="1:13" x14ac:dyDescent="0.25">
      <c r="A86">
        <v>85</v>
      </c>
      <c r="B86" t="str">
        <f t="shared" si="3"/>
        <v>B4 Ia</v>
      </c>
      <c r="C86">
        <v>2</v>
      </c>
      <c r="D86">
        <v>2</v>
      </c>
      <c r="E86">
        <v>4</v>
      </c>
      <c r="F86">
        <v>-1</v>
      </c>
      <c r="G86">
        <v>13</v>
      </c>
      <c r="H86">
        <f t="shared" si="4"/>
        <v>0</v>
      </c>
      <c r="I86" s="2">
        <f>I82-4*(I82-I87)/5</f>
        <v>36</v>
      </c>
      <c r="K86" t="str">
        <f>VLOOKUP(C86,StellarLuminosityClassTable!$A$2:$B$11,2)</f>
        <v>Ia</v>
      </c>
      <c r="L86" t="str">
        <f>VLOOKUP(D86,StellarSpectralClassTable!$A$2:$B$8,2)</f>
        <v>B</v>
      </c>
      <c r="M86" t="str">
        <f t="shared" si="5"/>
        <v>(85,"B4 Ia",2,2,4,13,0,36),</v>
      </c>
    </row>
    <row r="87" spans="1:13" x14ac:dyDescent="0.25">
      <c r="A87">
        <v>86</v>
      </c>
      <c r="B87" t="str">
        <f t="shared" si="3"/>
        <v>B5 Ia</v>
      </c>
      <c r="C87">
        <v>2</v>
      </c>
      <c r="D87">
        <v>2</v>
      </c>
      <c r="E87">
        <v>5</v>
      </c>
      <c r="F87">
        <v>-1</v>
      </c>
      <c r="G87">
        <v>13</v>
      </c>
      <c r="H87">
        <f t="shared" si="4"/>
        <v>0</v>
      </c>
      <c r="I87" s="2">
        <v>30</v>
      </c>
      <c r="K87" t="str">
        <f>VLOOKUP(C87,StellarLuminosityClassTable!$A$2:$B$11,2)</f>
        <v>Ia</v>
      </c>
      <c r="L87" t="str">
        <f>VLOOKUP(D87,StellarSpectralClassTable!$A$2:$B$8,2)</f>
        <v>B</v>
      </c>
      <c r="M87" t="str">
        <f t="shared" si="5"/>
        <v>(86,"B5 Ia",2,2,5,13,0,30),</v>
      </c>
    </row>
    <row r="88" spans="1:13" x14ac:dyDescent="0.25">
      <c r="A88">
        <v>87</v>
      </c>
      <c r="B88" t="str">
        <f t="shared" si="3"/>
        <v>B6 Ia</v>
      </c>
      <c r="C88">
        <v>2</v>
      </c>
      <c r="D88">
        <v>2</v>
      </c>
      <c r="E88">
        <v>6</v>
      </c>
      <c r="F88">
        <v>-1</v>
      </c>
      <c r="G88">
        <v>13</v>
      </c>
      <c r="H88">
        <f t="shared" si="4"/>
        <v>0</v>
      </c>
      <c r="I88" s="2">
        <f>I87-1*(I87-I92)/5</f>
        <v>27.6</v>
      </c>
      <c r="K88" t="str">
        <f>VLOOKUP(C88,StellarLuminosityClassTable!$A$2:$B$11,2)</f>
        <v>Ia</v>
      </c>
      <c r="L88" t="str">
        <f>VLOOKUP(D88,StellarSpectralClassTable!$A$2:$B$8,2)</f>
        <v>B</v>
      </c>
      <c r="M88" t="str">
        <f t="shared" si="5"/>
        <v>(87,"B6 Ia",2,2,6,13,0,27.6),</v>
      </c>
    </row>
    <row r="89" spans="1:13" x14ac:dyDescent="0.25">
      <c r="A89">
        <v>88</v>
      </c>
      <c r="B89" t="str">
        <f t="shared" si="3"/>
        <v>B7 Ia</v>
      </c>
      <c r="C89">
        <v>2</v>
      </c>
      <c r="D89">
        <v>2</v>
      </c>
      <c r="E89">
        <v>7</v>
      </c>
      <c r="F89">
        <v>-1</v>
      </c>
      <c r="G89">
        <v>13</v>
      </c>
      <c r="H89">
        <f t="shared" si="4"/>
        <v>0</v>
      </c>
      <c r="I89" s="2">
        <f>I87-2*(I87-I92)/5</f>
        <v>25.2</v>
      </c>
      <c r="K89" t="str">
        <f>VLOOKUP(C89,StellarLuminosityClassTable!$A$2:$B$11,2)</f>
        <v>Ia</v>
      </c>
      <c r="L89" t="str">
        <f>VLOOKUP(D89,StellarSpectralClassTable!$A$2:$B$8,2)</f>
        <v>B</v>
      </c>
      <c r="M89" t="str">
        <f t="shared" si="5"/>
        <v>(88,"B7 Ia",2,2,7,13,0,25.2),</v>
      </c>
    </row>
    <row r="90" spans="1:13" x14ac:dyDescent="0.25">
      <c r="A90">
        <v>89</v>
      </c>
      <c r="B90" t="str">
        <f t="shared" si="3"/>
        <v>B8 Ia</v>
      </c>
      <c r="C90">
        <v>2</v>
      </c>
      <c r="D90">
        <v>2</v>
      </c>
      <c r="E90">
        <v>8</v>
      </c>
      <c r="F90">
        <v>-1</v>
      </c>
      <c r="G90">
        <v>13</v>
      </c>
      <c r="H90">
        <f t="shared" si="4"/>
        <v>0</v>
      </c>
      <c r="I90" s="2">
        <f>I87-3*(I87-I92)/5</f>
        <v>22.8</v>
      </c>
      <c r="K90" t="str">
        <f>VLOOKUP(C90,StellarLuminosityClassTable!$A$2:$B$11,2)</f>
        <v>Ia</v>
      </c>
      <c r="L90" t="str">
        <f>VLOOKUP(D90,StellarSpectralClassTable!$A$2:$B$8,2)</f>
        <v>B</v>
      </c>
      <c r="M90" t="str">
        <f t="shared" si="5"/>
        <v>(89,"B8 Ia",2,2,8,13,0,22.8),</v>
      </c>
    </row>
    <row r="91" spans="1:13" x14ac:dyDescent="0.25">
      <c r="A91">
        <v>90</v>
      </c>
      <c r="B91" t="str">
        <f t="shared" si="3"/>
        <v>B9 Ia</v>
      </c>
      <c r="C91">
        <v>2</v>
      </c>
      <c r="D91">
        <v>2</v>
      </c>
      <c r="E91">
        <v>9</v>
      </c>
      <c r="F91">
        <v>-1</v>
      </c>
      <c r="G91">
        <v>13</v>
      </c>
      <c r="H91">
        <f t="shared" si="4"/>
        <v>0</v>
      </c>
      <c r="I91" s="2">
        <f>I87-4*(I87-I92)/5</f>
        <v>20.399999999999999</v>
      </c>
      <c r="K91" t="str">
        <f>VLOOKUP(C91,StellarLuminosityClassTable!$A$2:$B$11,2)</f>
        <v>Ia</v>
      </c>
      <c r="L91" t="str">
        <f>VLOOKUP(D91,StellarSpectralClassTable!$A$2:$B$8,2)</f>
        <v>B</v>
      </c>
      <c r="M91" t="str">
        <f t="shared" si="5"/>
        <v>(90,"B9 Ia",2,2,9,13,0,20.4),</v>
      </c>
    </row>
    <row r="92" spans="1:13" x14ac:dyDescent="0.25">
      <c r="A92">
        <v>91</v>
      </c>
      <c r="B92" t="str">
        <f t="shared" si="3"/>
        <v>A0 Ia</v>
      </c>
      <c r="C92">
        <v>2</v>
      </c>
      <c r="D92">
        <v>3</v>
      </c>
      <c r="E92">
        <v>0</v>
      </c>
      <c r="F92">
        <v>4</v>
      </c>
      <c r="G92">
        <v>12</v>
      </c>
      <c r="H92">
        <f t="shared" si="4"/>
        <v>5</v>
      </c>
      <c r="I92" s="2">
        <v>18</v>
      </c>
      <c r="K92" t="str">
        <f>VLOOKUP(C92,StellarLuminosityClassTable!$A$2:$B$11,2)</f>
        <v>Ia</v>
      </c>
      <c r="L92" t="str">
        <f>VLOOKUP(D92,StellarSpectralClassTable!$A$2:$B$8,2)</f>
        <v>A</v>
      </c>
      <c r="M92" t="str">
        <f t="shared" si="5"/>
        <v>(91,"A0 Ia",2,3,0,12,5,18),</v>
      </c>
    </row>
    <row r="93" spans="1:13" x14ac:dyDescent="0.25">
      <c r="A93">
        <v>92</v>
      </c>
      <c r="B93" t="str">
        <f t="shared" si="3"/>
        <v>A1 Ia</v>
      </c>
      <c r="C93">
        <v>2</v>
      </c>
      <c r="D93">
        <v>3</v>
      </c>
      <c r="E93">
        <v>1</v>
      </c>
      <c r="F93">
        <v>4</v>
      </c>
      <c r="G93">
        <v>12</v>
      </c>
      <c r="H93">
        <f t="shared" si="4"/>
        <v>5</v>
      </c>
      <c r="I93" s="2">
        <f>I92-1*(I92-I97)/5</f>
        <v>17.399999999999999</v>
      </c>
      <c r="K93" t="str">
        <f>VLOOKUP(C93,StellarLuminosityClassTable!$A$2:$B$11,2)</f>
        <v>Ia</v>
      </c>
      <c r="L93" t="str">
        <f>VLOOKUP(D93,StellarSpectralClassTable!$A$2:$B$8,2)</f>
        <v>A</v>
      </c>
      <c r="M93" t="str">
        <f t="shared" si="5"/>
        <v>(92,"A1 Ia",2,3,1,12,5,17.4),</v>
      </c>
    </row>
    <row r="94" spans="1:13" x14ac:dyDescent="0.25">
      <c r="A94">
        <v>93</v>
      </c>
      <c r="B94" t="str">
        <f t="shared" si="3"/>
        <v>A2 Ia</v>
      </c>
      <c r="C94">
        <v>2</v>
      </c>
      <c r="D94">
        <v>3</v>
      </c>
      <c r="E94">
        <v>2</v>
      </c>
      <c r="F94">
        <v>4</v>
      </c>
      <c r="G94">
        <v>12</v>
      </c>
      <c r="H94">
        <f t="shared" si="4"/>
        <v>5</v>
      </c>
      <c r="I94" s="2">
        <f>I92-2*(I92-I97)/5</f>
        <v>16.8</v>
      </c>
      <c r="K94" t="str">
        <f>VLOOKUP(C94,StellarLuminosityClassTable!$A$2:$B$11,2)</f>
        <v>Ia</v>
      </c>
      <c r="L94" t="str">
        <f>VLOOKUP(D94,StellarSpectralClassTable!$A$2:$B$8,2)</f>
        <v>A</v>
      </c>
      <c r="M94" t="str">
        <f t="shared" si="5"/>
        <v>(93,"A2 Ia",2,3,2,12,5,16.8),</v>
      </c>
    </row>
    <row r="95" spans="1:13" x14ac:dyDescent="0.25">
      <c r="A95">
        <v>94</v>
      </c>
      <c r="B95" t="str">
        <f t="shared" si="3"/>
        <v>A3 Ia</v>
      </c>
      <c r="C95">
        <v>2</v>
      </c>
      <c r="D95">
        <v>3</v>
      </c>
      <c r="E95">
        <v>3</v>
      </c>
      <c r="F95">
        <v>4</v>
      </c>
      <c r="G95">
        <v>12</v>
      </c>
      <c r="H95">
        <f t="shared" si="4"/>
        <v>5</v>
      </c>
      <c r="I95" s="2">
        <f>I92-3*(I92-I97)/5</f>
        <v>16.2</v>
      </c>
      <c r="K95" t="str">
        <f>VLOOKUP(C95,StellarLuminosityClassTable!$A$2:$B$11,2)</f>
        <v>Ia</v>
      </c>
      <c r="L95" t="str">
        <f>VLOOKUP(D95,StellarSpectralClassTable!$A$2:$B$8,2)</f>
        <v>A</v>
      </c>
      <c r="M95" t="str">
        <f t="shared" si="5"/>
        <v>(94,"A3 Ia",2,3,3,12,5,16.2),</v>
      </c>
    </row>
    <row r="96" spans="1:13" x14ac:dyDescent="0.25">
      <c r="A96">
        <v>95</v>
      </c>
      <c r="B96" t="str">
        <f t="shared" si="3"/>
        <v>A4 Ia</v>
      </c>
      <c r="C96">
        <v>2</v>
      </c>
      <c r="D96">
        <v>3</v>
      </c>
      <c r="E96">
        <v>4</v>
      </c>
      <c r="F96">
        <v>4</v>
      </c>
      <c r="G96">
        <v>12</v>
      </c>
      <c r="H96">
        <f t="shared" si="4"/>
        <v>5</v>
      </c>
      <c r="I96" s="2">
        <f>I92-4*(I92-I97)/5</f>
        <v>15.6</v>
      </c>
      <c r="K96" t="str">
        <f>VLOOKUP(C96,StellarLuminosityClassTable!$A$2:$B$11,2)</f>
        <v>Ia</v>
      </c>
      <c r="L96" t="str">
        <f>VLOOKUP(D96,StellarSpectralClassTable!$A$2:$B$8,2)</f>
        <v>A</v>
      </c>
      <c r="M96" t="str">
        <f t="shared" si="5"/>
        <v>(95,"A4 Ia",2,3,4,12,5,15.6),</v>
      </c>
    </row>
    <row r="97" spans="1:13" x14ac:dyDescent="0.25">
      <c r="A97">
        <v>96</v>
      </c>
      <c r="B97" t="str">
        <f t="shared" si="3"/>
        <v>A5 Ia</v>
      </c>
      <c r="C97">
        <v>2</v>
      </c>
      <c r="D97">
        <v>3</v>
      </c>
      <c r="E97">
        <v>5</v>
      </c>
      <c r="F97">
        <v>4</v>
      </c>
      <c r="G97">
        <v>12</v>
      </c>
      <c r="H97">
        <f t="shared" si="4"/>
        <v>5</v>
      </c>
      <c r="I97" s="2">
        <v>15</v>
      </c>
      <c r="K97" t="str">
        <f>VLOOKUP(C97,StellarLuminosityClassTable!$A$2:$B$11,2)</f>
        <v>Ia</v>
      </c>
      <c r="L97" t="str">
        <f>VLOOKUP(D97,StellarSpectralClassTable!$A$2:$B$8,2)</f>
        <v>A</v>
      </c>
      <c r="M97" t="str">
        <f t="shared" si="5"/>
        <v>(96,"A5 Ia",2,3,5,12,5,15),</v>
      </c>
    </row>
    <row r="98" spans="1:13" x14ac:dyDescent="0.25">
      <c r="A98">
        <v>97</v>
      </c>
      <c r="B98" t="str">
        <f t="shared" si="3"/>
        <v>A6 Ia</v>
      </c>
      <c r="C98">
        <v>2</v>
      </c>
      <c r="D98">
        <v>3</v>
      </c>
      <c r="E98">
        <v>6</v>
      </c>
      <c r="F98">
        <v>4</v>
      </c>
      <c r="G98">
        <v>12</v>
      </c>
      <c r="H98">
        <f t="shared" si="4"/>
        <v>5</v>
      </c>
      <c r="I98" s="2">
        <f>I97-1*(I97-I102)/5</f>
        <v>14.6</v>
      </c>
      <c r="K98" t="str">
        <f>VLOOKUP(C98,StellarLuminosityClassTable!$A$2:$B$11,2)</f>
        <v>Ia</v>
      </c>
      <c r="L98" t="str">
        <f>VLOOKUP(D98,StellarSpectralClassTable!$A$2:$B$8,2)</f>
        <v>A</v>
      </c>
      <c r="M98" t="str">
        <f t="shared" si="5"/>
        <v>(97,"A6 Ia",2,3,6,12,5,14.6),</v>
      </c>
    </row>
    <row r="99" spans="1:13" x14ac:dyDescent="0.25">
      <c r="A99">
        <v>98</v>
      </c>
      <c r="B99" t="str">
        <f t="shared" si="3"/>
        <v>A7 Ia</v>
      </c>
      <c r="C99">
        <v>2</v>
      </c>
      <c r="D99">
        <v>3</v>
      </c>
      <c r="E99">
        <v>7</v>
      </c>
      <c r="F99">
        <v>4</v>
      </c>
      <c r="G99">
        <v>12</v>
      </c>
      <c r="H99">
        <f t="shared" si="4"/>
        <v>5</v>
      </c>
      <c r="I99" s="2">
        <f>I97-2*(I97-I102)/5</f>
        <v>14.2</v>
      </c>
      <c r="K99" t="str">
        <f>VLOOKUP(C99,StellarLuminosityClassTable!$A$2:$B$11,2)</f>
        <v>Ia</v>
      </c>
      <c r="L99" t="str">
        <f>VLOOKUP(D99,StellarSpectralClassTable!$A$2:$B$8,2)</f>
        <v>A</v>
      </c>
      <c r="M99" t="str">
        <f t="shared" si="5"/>
        <v>(98,"A7 Ia",2,3,7,12,5,14.2),</v>
      </c>
    </row>
    <row r="100" spans="1:13" x14ac:dyDescent="0.25">
      <c r="A100">
        <v>99</v>
      </c>
      <c r="B100" t="str">
        <f t="shared" si="3"/>
        <v>A8 Ia</v>
      </c>
      <c r="C100">
        <v>2</v>
      </c>
      <c r="D100">
        <v>3</v>
      </c>
      <c r="E100">
        <v>8</v>
      </c>
      <c r="F100">
        <v>4</v>
      </c>
      <c r="G100">
        <v>12</v>
      </c>
      <c r="H100">
        <f t="shared" si="4"/>
        <v>5</v>
      </c>
      <c r="I100" s="2">
        <f>I97-3*(I97-I102)/5</f>
        <v>13.8</v>
      </c>
      <c r="K100" t="str">
        <f>VLOOKUP(C100,StellarLuminosityClassTable!$A$2:$B$11,2)</f>
        <v>Ia</v>
      </c>
      <c r="L100" t="str">
        <f>VLOOKUP(D100,StellarSpectralClassTable!$A$2:$B$8,2)</f>
        <v>A</v>
      </c>
      <c r="M100" t="str">
        <f t="shared" si="5"/>
        <v>(99,"A8 Ia",2,3,8,12,5,13.8),</v>
      </c>
    </row>
    <row r="101" spans="1:13" x14ac:dyDescent="0.25">
      <c r="A101">
        <v>100</v>
      </c>
      <c r="B101" t="str">
        <f t="shared" si="3"/>
        <v>A9 Ia</v>
      </c>
      <c r="C101">
        <v>2</v>
      </c>
      <c r="D101">
        <v>3</v>
      </c>
      <c r="E101">
        <v>9</v>
      </c>
      <c r="F101">
        <v>4</v>
      </c>
      <c r="G101">
        <v>12</v>
      </c>
      <c r="H101">
        <f t="shared" si="4"/>
        <v>5</v>
      </c>
      <c r="I101" s="2">
        <f>I97-4*(I97-I102)/5</f>
        <v>13.4</v>
      </c>
      <c r="K101" t="str">
        <f>VLOOKUP(C101,StellarLuminosityClassTable!$A$2:$B$11,2)</f>
        <v>Ia</v>
      </c>
      <c r="L101" t="str">
        <f>VLOOKUP(D101,StellarSpectralClassTable!$A$2:$B$8,2)</f>
        <v>A</v>
      </c>
      <c r="M101" t="str">
        <f t="shared" si="5"/>
        <v>(100,"A9 Ia",2,3,9,12,5,13.4),</v>
      </c>
    </row>
    <row r="102" spans="1:13" x14ac:dyDescent="0.25">
      <c r="A102">
        <v>101</v>
      </c>
      <c r="B102" t="str">
        <f t="shared" si="3"/>
        <v>F0 Ia</v>
      </c>
      <c r="C102">
        <v>2</v>
      </c>
      <c r="D102">
        <v>4</v>
      </c>
      <c r="E102">
        <v>0</v>
      </c>
      <c r="F102">
        <v>4</v>
      </c>
      <c r="G102">
        <v>11</v>
      </c>
      <c r="H102">
        <f t="shared" si="4"/>
        <v>5</v>
      </c>
      <c r="I102" s="2">
        <v>13</v>
      </c>
      <c r="K102" t="str">
        <f>VLOOKUP(C102,StellarLuminosityClassTable!$A$2:$B$11,2)</f>
        <v>Ia</v>
      </c>
      <c r="L102" t="str">
        <f>VLOOKUP(D102,StellarSpectralClassTable!$A$2:$B$8,2)</f>
        <v>F</v>
      </c>
      <c r="M102" t="str">
        <f t="shared" si="5"/>
        <v>(101,"F0 Ia",2,4,0,11,5,13),</v>
      </c>
    </row>
    <row r="103" spans="1:13" x14ac:dyDescent="0.25">
      <c r="A103">
        <v>102</v>
      </c>
      <c r="B103" t="str">
        <f t="shared" si="3"/>
        <v>F1 Ia</v>
      </c>
      <c r="C103">
        <v>2</v>
      </c>
      <c r="D103">
        <v>4</v>
      </c>
      <c r="E103">
        <v>1</v>
      </c>
      <c r="F103">
        <v>4</v>
      </c>
      <c r="G103">
        <v>11</v>
      </c>
      <c r="H103">
        <f t="shared" si="4"/>
        <v>5</v>
      </c>
      <c r="I103" s="2">
        <f>I102-1*(I102-I107)/5</f>
        <v>12.8</v>
      </c>
      <c r="K103" t="str">
        <f>VLOOKUP(C103,StellarLuminosityClassTable!$A$2:$B$11,2)</f>
        <v>Ia</v>
      </c>
      <c r="L103" t="str">
        <f>VLOOKUP(D103,StellarSpectralClassTable!$A$2:$B$8,2)</f>
        <v>F</v>
      </c>
      <c r="M103" t="str">
        <f t="shared" si="5"/>
        <v>(102,"F1 Ia",2,4,1,11,5,12.8),</v>
      </c>
    </row>
    <row r="104" spans="1:13" x14ac:dyDescent="0.25">
      <c r="A104">
        <v>103</v>
      </c>
      <c r="B104" t="str">
        <f t="shared" si="3"/>
        <v>F2 Ia</v>
      </c>
      <c r="C104">
        <v>2</v>
      </c>
      <c r="D104">
        <v>4</v>
      </c>
      <c r="E104">
        <v>2</v>
      </c>
      <c r="F104">
        <v>4</v>
      </c>
      <c r="G104">
        <v>11</v>
      </c>
      <c r="H104">
        <f t="shared" si="4"/>
        <v>5</v>
      </c>
      <c r="I104" s="2">
        <f>I102-2*(I102-I107)/5</f>
        <v>12.6</v>
      </c>
      <c r="K104" t="str">
        <f>VLOOKUP(C104,StellarLuminosityClassTable!$A$2:$B$11,2)</f>
        <v>Ia</v>
      </c>
      <c r="L104" t="str">
        <f>VLOOKUP(D104,StellarSpectralClassTable!$A$2:$B$8,2)</f>
        <v>F</v>
      </c>
      <c r="M104" t="str">
        <f t="shared" si="5"/>
        <v>(103,"F2 Ia",2,4,2,11,5,12.6),</v>
      </c>
    </row>
    <row r="105" spans="1:13" x14ac:dyDescent="0.25">
      <c r="A105">
        <v>104</v>
      </c>
      <c r="B105" t="str">
        <f t="shared" si="3"/>
        <v>F3 Ia</v>
      </c>
      <c r="C105">
        <v>2</v>
      </c>
      <c r="D105">
        <v>4</v>
      </c>
      <c r="E105">
        <v>3</v>
      </c>
      <c r="F105">
        <v>4</v>
      </c>
      <c r="G105">
        <v>11</v>
      </c>
      <c r="H105">
        <f t="shared" si="4"/>
        <v>5</v>
      </c>
      <c r="I105" s="2">
        <f>I102-3*(I102-I107)/5</f>
        <v>12.4</v>
      </c>
      <c r="K105" t="str">
        <f>VLOOKUP(C105,StellarLuminosityClassTable!$A$2:$B$11,2)</f>
        <v>Ia</v>
      </c>
      <c r="L105" t="str">
        <f>VLOOKUP(D105,StellarSpectralClassTable!$A$2:$B$8,2)</f>
        <v>F</v>
      </c>
      <c r="M105" t="str">
        <f t="shared" si="5"/>
        <v>(104,"F3 Ia",2,4,3,11,5,12.4),</v>
      </c>
    </row>
    <row r="106" spans="1:13" x14ac:dyDescent="0.25">
      <c r="A106">
        <v>105</v>
      </c>
      <c r="B106" t="str">
        <f t="shared" si="3"/>
        <v>F4 Ia</v>
      </c>
      <c r="C106">
        <v>2</v>
      </c>
      <c r="D106">
        <v>4</v>
      </c>
      <c r="E106">
        <v>4</v>
      </c>
      <c r="F106">
        <v>4</v>
      </c>
      <c r="G106">
        <v>11</v>
      </c>
      <c r="H106">
        <f t="shared" si="4"/>
        <v>5</v>
      </c>
      <c r="I106" s="2">
        <f>I102-4*(I102-I107)/5</f>
        <v>12.2</v>
      </c>
      <c r="K106" t="str">
        <f>VLOOKUP(C106,StellarLuminosityClassTable!$A$2:$B$11,2)</f>
        <v>Ia</v>
      </c>
      <c r="L106" t="str">
        <f>VLOOKUP(D106,StellarSpectralClassTable!$A$2:$B$8,2)</f>
        <v>F</v>
      </c>
      <c r="M106" t="str">
        <f t="shared" si="5"/>
        <v>(105,"F4 Ia",2,4,4,11,5,12.2),</v>
      </c>
    </row>
    <row r="107" spans="1:13" x14ac:dyDescent="0.25">
      <c r="A107">
        <v>106</v>
      </c>
      <c r="B107" t="str">
        <f t="shared" si="3"/>
        <v>F5 Ia</v>
      </c>
      <c r="C107">
        <v>2</v>
      </c>
      <c r="D107">
        <v>4</v>
      </c>
      <c r="E107">
        <v>5</v>
      </c>
      <c r="F107">
        <v>4</v>
      </c>
      <c r="G107">
        <v>11</v>
      </c>
      <c r="H107">
        <f t="shared" si="4"/>
        <v>5</v>
      </c>
      <c r="I107" s="2">
        <v>12</v>
      </c>
      <c r="K107" t="str">
        <f>VLOOKUP(C107,StellarLuminosityClassTable!$A$2:$B$11,2)</f>
        <v>Ia</v>
      </c>
      <c r="L107" t="str">
        <f>VLOOKUP(D107,StellarSpectralClassTable!$A$2:$B$8,2)</f>
        <v>F</v>
      </c>
      <c r="M107" t="str">
        <f t="shared" si="5"/>
        <v>(106,"F5 Ia",2,4,5,11,5,12),</v>
      </c>
    </row>
    <row r="108" spans="1:13" x14ac:dyDescent="0.25">
      <c r="A108">
        <v>107</v>
      </c>
      <c r="B108" t="str">
        <f t="shared" si="3"/>
        <v>F6 Ia</v>
      </c>
      <c r="C108">
        <v>2</v>
      </c>
      <c r="D108">
        <v>4</v>
      </c>
      <c r="E108">
        <v>6</v>
      </c>
      <c r="F108">
        <v>4</v>
      </c>
      <c r="G108">
        <v>11</v>
      </c>
      <c r="H108">
        <f t="shared" si="4"/>
        <v>5</v>
      </c>
      <c r="I108" s="2">
        <f>I107-1*(I107-I112)/5</f>
        <v>12</v>
      </c>
      <c r="K108" t="str">
        <f>VLOOKUP(C108,StellarLuminosityClassTable!$A$2:$B$11,2)</f>
        <v>Ia</v>
      </c>
      <c r="L108" t="str">
        <f>VLOOKUP(D108,StellarSpectralClassTable!$A$2:$B$8,2)</f>
        <v>F</v>
      </c>
      <c r="M108" t="str">
        <f t="shared" si="5"/>
        <v>(107,"F6 Ia",2,4,6,11,5,12),</v>
      </c>
    </row>
    <row r="109" spans="1:13" x14ac:dyDescent="0.25">
      <c r="A109">
        <v>108</v>
      </c>
      <c r="B109" t="str">
        <f t="shared" si="3"/>
        <v>F7 Ia</v>
      </c>
      <c r="C109">
        <v>2</v>
      </c>
      <c r="D109">
        <v>4</v>
      </c>
      <c r="E109">
        <v>7</v>
      </c>
      <c r="F109">
        <v>4</v>
      </c>
      <c r="G109">
        <v>11</v>
      </c>
      <c r="H109">
        <f t="shared" si="4"/>
        <v>5</v>
      </c>
      <c r="I109" s="2">
        <f>I107-2*(I107-I112)/5</f>
        <v>12</v>
      </c>
      <c r="K109" t="str">
        <f>VLOOKUP(C109,StellarLuminosityClassTable!$A$2:$B$11,2)</f>
        <v>Ia</v>
      </c>
      <c r="L109" t="str">
        <f>VLOOKUP(D109,StellarSpectralClassTable!$A$2:$B$8,2)</f>
        <v>F</v>
      </c>
      <c r="M109" t="str">
        <f t="shared" si="5"/>
        <v>(108,"F7 Ia",2,4,7,11,5,12),</v>
      </c>
    </row>
    <row r="110" spans="1:13" x14ac:dyDescent="0.25">
      <c r="A110">
        <v>109</v>
      </c>
      <c r="B110" t="str">
        <f t="shared" si="3"/>
        <v>F8 Ia</v>
      </c>
      <c r="C110">
        <v>2</v>
      </c>
      <c r="D110">
        <v>4</v>
      </c>
      <c r="E110">
        <v>8</v>
      </c>
      <c r="F110">
        <v>4</v>
      </c>
      <c r="G110">
        <v>11</v>
      </c>
      <c r="H110">
        <f t="shared" si="4"/>
        <v>5</v>
      </c>
      <c r="I110" s="2">
        <f>I107-3*(I107-I112)/5</f>
        <v>12</v>
      </c>
      <c r="K110" t="str">
        <f>VLOOKUP(C110,StellarLuminosityClassTable!$A$2:$B$11,2)</f>
        <v>Ia</v>
      </c>
      <c r="L110" t="str">
        <f>VLOOKUP(D110,StellarSpectralClassTable!$A$2:$B$8,2)</f>
        <v>F</v>
      </c>
      <c r="M110" t="str">
        <f t="shared" si="5"/>
        <v>(109,"F8 Ia",2,4,8,11,5,12),</v>
      </c>
    </row>
    <row r="111" spans="1:13" x14ac:dyDescent="0.25">
      <c r="A111">
        <v>110</v>
      </c>
      <c r="B111" t="str">
        <f t="shared" si="3"/>
        <v>F9 Ia</v>
      </c>
      <c r="C111">
        <v>2</v>
      </c>
      <c r="D111">
        <v>4</v>
      </c>
      <c r="E111">
        <v>9</v>
      </c>
      <c r="F111">
        <v>4</v>
      </c>
      <c r="G111">
        <v>11</v>
      </c>
      <c r="H111">
        <f t="shared" si="4"/>
        <v>5</v>
      </c>
      <c r="I111" s="2">
        <f>I107-4*(I107-I112)/5</f>
        <v>12</v>
      </c>
      <c r="K111" t="str">
        <f>VLOOKUP(C111,StellarLuminosityClassTable!$A$2:$B$11,2)</f>
        <v>Ia</v>
      </c>
      <c r="L111" t="str">
        <f>VLOOKUP(D111,StellarSpectralClassTable!$A$2:$B$8,2)</f>
        <v>F</v>
      </c>
      <c r="M111" t="str">
        <f t="shared" si="5"/>
        <v>(110,"F9 Ia",2,4,9,11,5,12),</v>
      </c>
    </row>
    <row r="112" spans="1:13" x14ac:dyDescent="0.25">
      <c r="A112">
        <v>111</v>
      </c>
      <c r="B112" t="str">
        <f t="shared" si="3"/>
        <v>G0 Ia</v>
      </c>
      <c r="C112">
        <v>2</v>
      </c>
      <c r="D112">
        <v>5</v>
      </c>
      <c r="E112">
        <v>0</v>
      </c>
      <c r="F112">
        <v>5</v>
      </c>
      <c r="G112">
        <v>12</v>
      </c>
      <c r="H112">
        <f t="shared" si="4"/>
        <v>6</v>
      </c>
      <c r="I112" s="2">
        <v>12</v>
      </c>
      <c r="K112" t="str">
        <f>VLOOKUP(C112,StellarLuminosityClassTable!$A$2:$B$11,2)</f>
        <v>Ia</v>
      </c>
      <c r="L112" t="str">
        <f>VLOOKUP(D112,StellarSpectralClassTable!$A$2:$B$8,2)</f>
        <v>G</v>
      </c>
      <c r="M112" t="str">
        <f t="shared" si="5"/>
        <v>(111,"G0 Ia",2,5,0,12,6,12),</v>
      </c>
    </row>
    <row r="113" spans="1:13" x14ac:dyDescent="0.25">
      <c r="A113">
        <v>112</v>
      </c>
      <c r="B113" t="str">
        <f t="shared" si="3"/>
        <v>G1 Ia</v>
      </c>
      <c r="C113">
        <v>2</v>
      </c>
      <c r="D113">
        <v>5</v>
      </c>
      <c r="E113">
        <v>1</v>
      </c>
      <c r="F113">
        <v>5</v>
      </c>
      <c r="G113">
        <v>12</v>
      </c>
      <c r="H113">
        <f t="shared" si="4"/>
        <v>6</v>
      </c>
      <c r="I113" s="2">
        <f>I112-1*(I112-I117)/5</f>
        <v>12.2</v>
      </c>
      <c r="K113" t="str">
        <f>VLOOKUP(C113,StellarLuminosityClassTable!$A$2:$B$11,2)</f>
        <v>Ia</v>
      </c>
      <c r="L113" t="str">
        <f>VLOOKUP(D113,StellarSpectralClassTable!$A$2:$B$8,2)</f>
        <v>G</v>
      </c>
      <c r="M113" t="str">
        <f t="shared" si="5"/>
        <v>(112,"G1 Ia",2,5,1,12,6,12.2),</v>
      </c>
    </row>
    <row r="114" spans="1:13" x14ac:dyDescent="0.25">
      <c r="A114">
        <v>113</v>
      </c>
      <c r="B114" t="str">
        <f t="shared" si="3"/>
        <v>G2 Ia</v>
      </c>
      <c r="C114">
        <v>2</v>
      </c>
      <c r="D114">
        <v>5</v>
      </c>
      <c r="E114">
        <v>2</v>
      </c>
      <c r="F114">
        <v>5</v>
      </c>
      <c r="G114">
        <v>12</v>
      </c>
      <c r="H114">
        <f t="shared" si="4"/>
        <v>6</v>
      </c>
      <c r="I114" s="2">
        <f>I112-2*(I112-I117)/5</f>
        <v>12.4</v>
      </c>
      <c r="K114" t="str">
        <f>VLOOKUP(C114,StellarLuminosityClassTable!$A$2:$B$11,2)</f>
        <v>Ia</v>
      </c>
      <c r="L114" t="str">
        <f>VLOOKUP(D114,StellarSpectralClassTable!$A$2:$B$8,2)</f>
        <v>G</v>
      </c>
      <c r="M114" t="str">
        <f t="shared" si="5"/>
        <v>(113,"G2 Ia",2,5,2,12,6,12.4),</v>
      </c>
    </row>
    <row r="115" spans="1:13" x14ac:dyDescent="0.25">
      <c r="A115">
        <v>114</v>
      </c>
      <c r="B115" t="str">
        <f t="shared" si="3"/>
        <v>G3 Ia</v>
      </c>
      <c r="C115">
        <v>2</v>
      </c>
      <c r="D115">
        <v>5</v>
      </c>
      <c r="E115">
        <v>3</v>
      </c>
      <c r="F115">
        <v>5</v>
      </c>
      <c r="G115">
        <v>12</v>
      </c>
      <c r="H115">
        <f t="shared" si="4"/>
        <v>6</v>
      </c>
      <c r="I115" s="2">
        <f>I112-3*(I112-I117)/5</f>
        <v>12.6</v>
      </c>
      <c r="K115" t="str">
        <f>VLOOKUP(C115,StellarLuminosityClassTable!$A$2:$B$11,2)</f>
        <v>Ia</v>
      </c>
      <c r="L115" t="str">
        <f>VLOOKUP(D115,StellarSpectralClassTable!$A$2:$B$8,2)</f>
        <v>G</v>
      </c>
      <c r="M115" t="str">
        <f t="shared" si="5"/>
        <v>(114,"G3 Ia",2,5,3,12,6,12.6),</v>
      </c>
    </row>
    <row r="116" spans="1:13" x14ac:dyDescent="0.25">
      <c r="A116">
        <v>115</v>
      </c>
      <c r="B116" t="str">
        <f t="shared" si="3"/>
        <v>G4 Ia</v>
      </c>
      <c r="C116">
        <v>2</v>
      </c>
      <c r="D116">
        <v>5</v>
      </c>
      <c r="E116">
        <v>4</v>
      </c>
      <c r="F116">
        <v>5</v>
      </c>
      <c r="G116">
        <v>12</v>
      </c>
      <c r="H116">
        <f t="shared" si="4"/>
        <v>6</v>
      </c>
      <c r="I116" s="2">
        <f>I112-4*(I112-I117)/5</f>
        <v>12.8</v>
      </c>
      <c r="K116" t="str">
        <f>VLOOKUP(C116,StellarLuminosityClassTable!$A$2:$B$11,2)</f>
        <v>Ia</v>
      </c>
      <c r="L116" t="str">
        <f>VLOOKUP(D116,StellarSpectralClassTable!$A$2:$B$8,2)</f>
        <v>G</v>
      </c>
      <c r="M116" t="str">
        <f t="shared" si="5"/>
        <v>(115,"G4 Ia",2,5,4,12,6,12.8),</v>
      </c>
    </row>
    <row r="117" spans="1:13" x14ac:dyDescent="0.25">
      <c r="A117">
        <v>116</v>
      </c>
      <c r="B117" t="str">
        <f t="shared" si="3"/>
        <v>G5 Ia</v>
      </c>
      <c r="C117">
        <v>2</v>
      </c>
      <c r="D117">
        <v>5</v>
      </c>
      <c r="E117">
        <v>5</v>
      </c>
      <c r="F117">
        <v>6</v>
      </c>
      <c r="G117">
        <v>12</v>
      </c>
      <c r="H117">
        <f t="shared" si="4"/>
        <v>7</v>
      </c>
      <c r="I117" s="2">
        <v>13</v>
      </c>
      <c r="K117" t="str">
        <f>VLOOKUP(C117,StellarLuminosityClassTable!$A$2:$B$11,2)</f>
        <v>Ia</v>
      </c>
      <c r="L117" t="str">
        <f>VLOOKUP(D117,StellarSpectralClassTable!$A$2:$B$8,2)</f>
        <v>G</v>
      </c>
      <c r="M117" t="str">
        <f t="shared" si="5"/>
        <v>(116,"G5 Ia",2,5,5,12,7,13),</v>
      </c>
    </row>
    <row r="118" spans="1:13" x14ac:dyDescent="0.25">
      <c r="A118">
        <v>117</v>
      </c>
      <c r="B118" t="str">
        <f t="shared" si="3"/>
        <v>G6 Ia</v>
      </c>
      <c r="C118">
        <v>2</v>
      </c>
      <c r="D118">
        <v>5</v>
      </c>
      <c r="E118">
        <v>6</v>
      </c>
      <c r="F118">
        <v>6</v>
      </c>
      <c r="G118">
        <v>12</v>
      </c>
      <c r="H118">
        <f t="shared" si="4"/>
        <v>7</v>
      </c>
      <c r="I118" s="2">
        <f>I117-1*(I117-I122)/5</f>
        <v>13.2</v>
      </c>
      <c r="K118" t="str">
        <f>VLOOKUP(C118,StellarLuminosityClassTable!$A$2:$B$11,2)</f>
        <v>Ia</v>
      </c>
      <c r="L118" t="str">
        <f>VLOOKUP(D118,StellarSpectralClassTable!$A$2:$B$8,2)</f>
        <v>G</v>
      </c>
      <c r="M118" t="str">
        <f t="shared" si="5"/>
        <v>(117,"G6 Ia",2,5,6,12,7,13.2),</v>
      </c>
    </row>
    <row r="119" spans="1:13" x14ac:dyDescent="0.25">
      <c r="A119">
        <v>118</v>
      </c>
      <c r="B119" t="str">
        <f t="shared" si="3"/>
        <v>G7 Ia</v>
      </c>
      <c r="C119">
        <v>2</v>
      </c>
      <c r="D119">
        <v>5</v>
      </c>
      <c r="E119">
        <v>7</v>
      </c>
      <c r="F119">
        <v>6</v>
      </c>
      <c r="G119">
        <v>12</v>
      </c>
      <c r="H119">
        <f t="shared" si="4"/>
        <v>7</v>
      </c>
      <c r="I119" s="2">
        <f>I117-2*(I117-I122)/5</f>
        <v>13.4</v>
      </c>
      <c r="K119" t="str">
        <f>VLOOKUP(C119,StellarLuminosityClassTable!$A$2:$B$11,2)</f>
        <v>Ia</v>
      </c>
      <c r="L119" t="str">
        <f>VLOOKUP(D119,StellarSpectralClassTable!$A$2:$B$8,2)</f>
        <v>G</v>
      </c>
      <c r="M119" t="str">
        <f t="shared" si="5"/>
        <v>(118,"G7 Ia",2,5,7,12,7,13.4),</v>
      </c>
    </row>
    <row r="120" spans="1:13" x14ac:dyDescent="0.25">
      <c r="A120">
        <v>119</v>
      </c>
      <c r="B120" t="str">
        <f t="shared" si="3"/>
        <v>G8 Ia</v>
      </c>
      <c r="C120">
        <v>2</v>
      </c>
      <c r="D120">
        <v>5</v>
      </c>
      <c r="E120">
        <v>8</v>
      </c>
      <c r="F120">
        <v>6</v>
      </c>
      <c r="G120">
        <v>12</v>
      </c>
      <c r="H120">
        <f t="shared" si="4"/>
        <v>7</v>
      </c>
      <c r="I120" s="2">
        <f>I117-3*(I117-I122)/5</f>
        <v>13.6</v>
      </c>
      <c r="K120" t="str">
        <f>VLOOKUP(C120,StellarLuminosityClassTable!$A$2:$B$11,2)</f>
        <v>Ia</v>
      </c>
      <c r="L120" t="str">
        <f>VLOOKUP(D120,StellarSpectralClassTable!$A$2:$B$8,2)</f>
        <v>G</v>
      </c>
      <c r="M120" t="str">
        <f t="shared" si="5"/>
        <v>(119,"G8 Ia",2,5,8,12,7,13.6),</v>
      </c>
    </row>
    <row r="121" spans="1:13" x14ac:dyDescent="0.25">
      <c r="A121">
        <v>120</v>
      </c>
      <c r="B121" t="str">
        <f t="shared" si="3"/>
        <v>G9 Ia</v>
      </c>
      <c r="C121">
        <v>2</v>
      </c>
      <c r="D121">
        <v>5</v>
      </c>
      <c r="E121">
        <v>9</v>
      </c>
      <c r="F121">
        <v>6</v>
      </c>
      <c r="G121">
        <v>12</v>
      </c>
      <c r="H121">
        <f t="shared" si="4"/>
        <v>7</v>
      </c>
      <c r="I121" s="2">
        <f>I117-4*(I117-I122)/5</f>
        <v>13.8</v>
      </c>
      <c r="K121" t="str">
        <f>VLOOKUP(C121,StellarLuminosityClassTable!$A$2:$B$11,2)</f>
        <v>Ia</v>
      </c>
      <c r="L121" t="str">
        <f>VLOOKUP(D121,StellarSpectralClassTable!$A$2:$B$8,2)</f>
        <v>G</v>
      </c>
      <c r="M121" t="str">
        <f t="shared" si="5"/>
        <v>(120,"G9 Ia",2,5,9,12,7,13.8),</v>
      </c>
    </row>
    <row r="122" spans="1:13" x14ac:dyDescent="0.25">
      <c r="A122">
        <v>121</v>
      </c>
      <c r="B122" t="str">
        <f t="shared" si="3"/>
        <v>K0 Ia</v>
      </c>
      <c r="C122">
        <v>2</v>
      </c>
      <c r="D122">
        <v>6</v>
      </c>
      <c r="E122">
        <v>0</v>
      </c>
      <c r="F122">
        <v>6</v>
      </c>
      <c r="G122">
        <v>12</v>
      </c>
      <c r="H122">
        <f t="shared" si="4"/>
        <v>7</v>
      </c>
      <c r="I122" s="2">
        <v>14</v>
      </c>
      <c r="K122" t="str">
        <f>VLOOKUP(C122,StellarLuminosityClassTable!$A$2:$B$11,2)</f>
        <v>Ia</v>
      </c>
      <c r="L122" t="str">
        <f>VLOOKUP(D122,StellarSpectralClassTable!$A$2:$B$8,2)</f>
        <v>K</v>
      </c>
      <c r="M122" t="str">
        <f t="shared" si="5"/>
        <v>(121,"K0 Ia",2,6,0,12,7,14),</v>
      </c>
    </row>
    <row r="123" spans="1:13" x14ac:dyDescent="0.25">
      <c r="A123">
        <v>122</v>
      </c>
      <c r="B123" t="str">
        <f t="shared" si="3"/>
        <v>K1 Ia</v>
      </c>
      <c r="C123">
        <v>2</v>
      </c>
      <c r="D123">
        <v>6</v>
      </c>
      <c r="E123">
        <v>1</v>
      </c>
      <c r="F123">
        <v>6</v>
      </c>
      <c r="G123">
        <v>12</v>
      </c>
      <c r="H123">
        <f t="shared" si="4"/>
        <v>7</v>
      </c>
      <c r="I123" s="2">
        <f>I122-1*(I122-I127)/5</f>
        <v>14.8</v>
      </c>
      <c r="K123" t="str">
        <f>VLOOKUP(C123,StellarLuminosityClassTable!$A$2:$B$11,2)</f>
        <v>Ia</v>
      </c>
      <c r="L123" t="str">
        <f>VLOOKUP(D123,StellarSpectralClassTable!$A$2:$B$8,2)</f>
        <v>K</v>
      </c>
      <c r="M123" t="str">
        <f t="shared" si="5"/>
        <v>(122,"K1 Ia",2,6,1,12,7,14.8),</v>
      </c>
    </row>
    <row r="124" spans="1:13" x14ac:dyDescent="0.25">
      <c r="A124">
        <v>123</v>
      </c>
      <c r="B124" t="str">
        <f t="shared" si="3"/>
        <v>K2 Ia</v>
      </c>
      <c r="C124">
        <v>2</v>
      </c>
      <c r="D124">
        <v>6</v>
      </c>
      <c r="E124">
        <v>2</v>
      </c>
      <c r="F124">
        <v>6</v>
      </c>
      <c r="G124">
        <v>12</v>
      </c>
      <c r="H124">
        <f t="shared" si="4"/>
        <v>7</v>
      </c>
      <c r="I124" s="2">
        <f>I122-2*(I122-I127)/5</f>
        <v>15.6</v>
      </c>
      <c r="K124" t="str">
        <f>VLOOKUP(C124,StellarLuminosityClassTable!$A$2:$B$11,2)</f>
        <v>Ia</v>
      </c>
      <c r="L124" t="str">
        <f>VLOOKUP(D124,StellarSpectralClassTable!$A$2:$B$8,2)</f>
        <v>K</v>
      </c>
      <c r="M124" t="str">
        <f t="shared" si="5"/>
        <v>(123,"K2 Ia",2,6,2,12,7,15.6),</v>
      </c>
    </row>
    <row r="125" spans="1:13" x14ac:dyDescent="0.25">
      <c r="A125">
        <v>124</v>
      </c>
      <c r="B125" t="str">
        <f t="shared" si="3"/>
        <v>K3 Ia</v>
      </c>
      <c r="C125">
        <v>2</v>
      </c>
      <c r="D125">
        <v>6</v>
      </c>
      <c r="E125">
        <v>3</v>
      </c>
      <c r="F125">
        <v>6</v>
      </c>
      <c r="G125">
        <v>12</v>
      </c>
      <c r="H125">
        <f t="shared" si="4"/>
        <v>7</v>
      </c>
      <c r="I125" s="2">
        <f>I122-3*(I122-I127)/5</f>
        <v>16.399999999999999</v>
      </c>
      <c r="K125" t="str">
        <f>VLOOKUP(C125,StellarLuminosityClassTable!$A$2:$B$11,2)</f>
        <v>Ia</v>
      </c>
      <c r="L125" t="str">
        <f>VLOOKUP(D125,StellarSpectralClassTable!$A$2:$B$8,2)</f>
        <v>K</v>
      </c>
      <c r="M125" t="str">
        <f t="shared" si="5"/>
        <v>(124,"K3 Ia",2,6,3,12,7,16.4),</v>
      </c>
    </row>
    <row r="126" spans="1:13" x14ac:dyDescent="0.25">
      <c r="A126">
        <v>125</v>
      </c>
      <c r="B126" t="str">
        <f t="shared" si="3"/>
        <v>K4 Ia</v>
      </c>
      <c r="C126">
        <v>2</v>
      </c>
      <c r="D126">
        <v>6</v>
      </c>
      <c r="E126">
        <v>4</v>
      </c>
      <c r="F126">
        <v>6</v>
      </c>
      <c r="G126">
        <v>12</v>
      </c>
      <c r="H126">
        <f t="shared" si="4"/>
        <v>7</v>
      </c>
      <c r="I126" s="2">
        <f>I122-4*(I122-I127)/5</f>
        <v>17.2</v>
      </c>
      <c r="K126" t="str">
        <f>VLOOKUP(C126,StellarLuminosityClassTable!$A$2:$B$11,2)</f>
        <v>Ia</v>
      </c>
      <c r="L126" t="str">
        <f>VLOOKUP(D126,StellarSpectralClassTable!$A$2:$B$8,2)</f>
        <v>K</v>
      </c>
      <c r="M126" t="str">
        <f t="shared" si="5"/>
        <v>(125,"K4 Ia",2,6,4,12,7,17.2),</v>
      </c>
    </row>
    <row r="127" spans="1:13" x14ac:dyDescent="0.25">
      <c r="A127">
        <v>126</v>
      </c>
      <c r="B127" t="str">
        <f t="shared" si="3"/>
        <v>K5 Ia</v>
      </c>
      <c r="C127">
        <v>2</v>
      </c>
      <c r="D127">
        <v>6</v>
      </c>
      <c r="E127">
        <v>5</v>
      </c>
      <c r="F127">
        <v>7</v>
      </c>
      <c r="G127">
        <v>12</v>
      </c>
      <c r="H127">
        <f t="shared" si="4"/>
        <v>8</v>
      </c>
      <c r="I127" s="2">
        <v>18</v>
      </c>
      <c r="K127" t="str">
        <f>VLOOKUP(C127,StellarLuminosityClassTable!$A$2:$B$11,2)</f>
        <v>Ia</v>
      </c>
      <c r="L127" t="str">
        <f>VLOOKUP(D127,StellarSpectralClassTable!$A$2:$B$8,2)</f>
        <v>K</v>
      </c>
      <c r="M127" t="str">
        <f t="shared" si="5"/>
        <v>(126,"K5 Ia",2,6,5,12,8,18),</v>
      </c>
    </row>
    <row r="128" spans="1:13" x14ac:dyDescent="0.25">
      <c r="A128">
        <v>127</v>
      </c>
      <c r="B128" t="str">
        <f t="shared" si="3"/>
        <v>K6 Ia</v>
      </c>
      <c r="C128">
        <v>2</v>
      </c>
      <c r="D128">
        <v>6</v>
      </c>
      <c r="E128">
        <v>6</v>
      </c>
      <c r="F128">
        <v>7</v>
      </c>
      <c r="G128">
        <v>12</v>
      </c>
      <c r="H128">
        <f t="shared" si="4"/>
        <v>8</v>
      </c>
      <c r="I128" s="2">
        <f>I127-1*(I127-I132)/5</f>
        <v>18.399999999999999</v>
      </c>
      <c r="K128" t="str">
        <f>VLOOKUP(C128,StellarLuminosityClassTable!$A$2:$B$11,2)</f>
        <v>Ia</v>
      </c>
      <c r="L128" t="str">
        <f>VLOOKUP(D128,StellarSpectralClassTable!$A$2:$B$8,2)</f>
        <v>K</v>
      </c>
      <c r="M128" t="str">
        <f t="shared" si="5"/>
        <v>(127,"K6 Ia",2,6,6,12,8,18.4),</v>
      </c>
    </row>
    <row r="129" spans="1:13" x14ac:dyDescent="0.25">
      <c r="A129">
        <v>128</v>
      </c>
      <c r="B129" t="str">
        <f t="shared" si="3"/>
        <v>K7 Ia</v>
      </c>
      <c r="C129">
        <v>2</v>
      </c>
      <c r="D129">
        <v>6</v>
      </c>
      <c r="E129">
        <v>7</v>
      </c>
      <c r="F129">
        <v>7</v>
      </c>
      <c r="G129">
        <v>12</v>
      </c>
      <c r="H129">
        <f t="shared" si="4"/>
        <v>8</v>
      </c>
      <c r="I129" s="2">
        <f>I127-2*(I127-I132)/5</f>
        <v>18.8</v>
      </c>
      <c r="K129" t="str">
        <f>VLOOKUP(C129,StellarLuminosityClassTable!$A$2:$B$11,2)</f>
        <v>Ia</v>
      </c>
      <c r="L129" t="str">
        <f>VLOOKUP(D129,StellarSpectralClassTable!$A$2:$B$8,2)</f>
        <v>K</v>
      </c>
      <c r="M129" t="str">
        <f t="shared" si="5"/>
        <v>(128,"K7 Ia",2,6,7,12,8,18.8),</v>
      </c>
    </row>
    <row r="130" spans="1:13" x14ac:dyDescent="0.25">
      <c r="A130">
        <v>129</v>
      </c>
      <c r="B130" t="str">
        <f t="shared" ref="B130:B171" si="6">CONCATENATE(L130,TEXT(E130,"#0")," ",K130)</f>
        <v>K8 Ia</v>
      </c>
      <c r="C130">
        <v>2</v>
      </c>
      <c r="D130">
        <v>6</v>
      </c>
      <c r="E130">
        <v>8</v>
      </c>
      <c r="F130">
        <v>7</v>
      </c>
      <c r="G130">
        <v>12</v>
      </c>
      <c r="H130">
        <f t="shared" si="4"/>
        <v>8</v>
      </c>
      <c r="I130" s="2">
        <f>I127-3*(I127-I132)/5</f>
        <v>19.2</v>
      </c>
      <c r="K130" t="str">
        <f>VLOOKUP(C130,StellarLuminosityClassTable!$A$2:$B$11,2)</f>
        <v>Ia</v>
      </c>
      <c r="L130" t="str">
        <f>VLOOKUP(D130,StellarSpectralClassTable!$A$2:$B$8,2)</f>
        <v>K</v>
      </c>
      <c r="M130" t="str">
        <f t="shared" si="5"/>
        <v>(129,"K8 Ia",2,6,8,12,8,19.2),</v>
      </c>
    </row>
    <row r="131" spans="1:13" x14ac:dyDescent="0.25">
      <c r="A131">
        <v>130</v>
      </c>
      <c r="B131" t="str">
        <f t="shared" si="6"/>
        <v>K9 Ia</v>
      </c>
      <c r="C131">
        <v>2</v>
      </c>
      <c r="D131">
        <v>6</v>
      </c>
      <c r="E131">
        <v>9</v>
      </c>
      <c r="F131">
        <v>7</v>
      </c>
      <c r="G131">
        <v>12</v>
      </c>
      <c r="H131">
        <f t="shared" ref="H131:H194" si="7">F131+1</f>
        <v>8</v>
      </c>
      <c r="I131" s="2">
        <f>I127-4*(I127-I132)/5</f>
        <v>19.600000000000001</v>
      </c>
      <c r="K131" t="str">
        <f>VLOOKUP(C131,StellarLuminosityClassTable!$A$2:$B$11,2)</f>
        <v>Ia</v>
      </c>
      <c r="L131" t="str">
        <f>VLOOKUP(D131,StellarSpectralClassTable!$A$2:$B$8,2)</f>
        <v>K</v>
      </c>
      <c r="M131" t="str">
        <f t="shared" ref="M131:M194" si="8">CONCATENATE("(",A131,",""",B131,""",",C131,",",D131,",",E131,",",G131,",",H131,",",I131,"),")</f>
        <v>(130,"K9 Ia",2,6,9,12,8,19.6),</v>
      </c>
    </row>
    <row r="132" spans="1:13" x14ac:dyDescent="0.25">
      <c r="A132">
        <v>131</v>
      </c>
      <c r="B132" t="str">
        <f t="shared" si="6"/>
        <v>M0 Ia</v>
      </c>
      <c r="C132">
        <v>2</v>
      </c>
      <c r="D132">
        <v>7</v>
      </c>
      <c r="E132">
        <v>0</v>
      </c>
      <c r="F132">
        <v>8</v>
      </c>
      <c r="G132">
        <v>12</v>
      </c>
      <c r="H132">
        <f t="shared" si="7"/>
        <v>9</v>
      </c>
      <c r="I132" s="2">
        <v>20</v>
      </c>
      <c r="K132" t="str">
        <f>VLOOKUP(C132,StellarLuminosityClassTable!$A$2:$B$11,2)</f>
        <v>Ia</v>
      </c>
      <c r="L132" t="str">
        <f>VLOOKUP(D132,StellarSpectralClassTable!$A$2:$B$8,2)</f>
        <v>M</v>
      </c>
      <c r="M132" t="str">
        <f t="shared" si="8"/>
        <v>(131,"M0 Ia",2,7,0,12,9,20),</v>
      </c>
    </row>
    <row r="133" spans="1:13" x14ac:dyDescent="0.25">
      <c r="A133">
        <v>132</v>
      </c>
      <c r="B133" t="str">
        <f t="shared" si="6"/>
        <v>M1 Ia</v>
      </c>
      <c r="C133">
        <v>2</v>
      </c>
      <c r="D133">
        <v>7</v>
      </c>
      <c r="E133">
        <v>1</v>
      </c>
      <c r="F133">
        <v>8</v>
      </c>
      <c r="G133">
        <v>12</v>
      </c>
      <c r="H133">
        <f t="shared" si="7"/>
        <v>9</v>
      </c>
      <c r="I133" s="2">
        <f>I132-1*(I132-I137)/5</f>
        <v>21</v>
      </c>
      <c r="K133" t="str">
        <f>VLOOKUP(C133,StellarLuminosityClassTable!$A$2:$B$11,2)</f>
        <v>Ia</v>
      </c>
      <c r="L133" t="str">
        <f>VLOOKUP(D133,StellarSpectralClassTable!$A$2:$B$8,2)</f>
        <v>M</v>
      </c>
      <c r="M133" t="str">
        <f t="shared" si="8"/>
        <v>(132,"M1 Ia",2,7,1,12,9,21),</v>
      </c>
    </row>
    <row r="134" spans="1:13" x14ac:dyDescent="0.25">
      <c r="A134">
        <v>133</v>
      </c>
      <c r="B134" t="str">
        <f t="shared" si="6"/>
        <v>M2 Ia</v>
      </c>
      <c r="C134">
        <v>2</v>
      </c>
      <c r="D134">
        <v>7</v>
      </c>
      <c r="E134">
        <v>2</v>
      </c>
      <c r="F134">
        <v>8</v>
      </c>
      <c r="G134">
        <v>12</v>
      </c>
      <c r="H134">
        <f t="shared" si="7"/>
        <v>9</v>
      </c>
      <c r="I134" s="2">
        <f>I132-2*(I132-I137)/5</f>
        <v>22</v>
      </c>
      <c r="K134" t="str">
        <f>VLOOKUP(C134,StellarLuminosityClassTable!$A$2:$B$11,2)</f>
        <v>Ia</v>
      </c>
      <c r="L134" t="str">
        <f>VLOOKUP(D134,StellarSpectralClassTable!$A$2:$B$8,2)</f>
        <v>M</v>
      </c>
      <c r="M134" t="str">
        <f t="shared" si="8"/>
        <v>(133,"M2 Ia",2,7,2,12,9,22),</v>
      </c>
    </row>
    <row r="135" spans="1:13" x14ac:dyDescent="0.25">
      <c r="A135">
        <v>134</v>
      </c>
      <c r="B135" t="str">
        <f t="shared" si="6"/>
        <v>M3 Ia</v>
      </c>
      <c r="C135">
        <v>2</v>
      </c>
      <c r="D135">
        <v>7</v>
      </c>
      <c r="E135">
        <v>3</v>
      </c>
      <c r="F135">
        <v>8</v>
      </c>
      <c r="G135">
        <v>12</v>
      </c>
      <c r="H135">
        <f t="shared" si="7"/>
        <v>9</v>
      </c>
      <c r="I135" s="2">
        <f>I132-3*(I132-I137)/5</f>
        <v>23</v>
      </c>
      <c r="K135" t="str">
        <f>VLOOKUP(C135,StellarLuminosityClassTable!$A$2:$B$11,2)</f>
        <v>Ia</v>
      </c>
      <c r="L135" t="str">
        <f>VLOOKUP(D135,StellarSpectralClassTable!$A$2:$B$8,2)</f>
        <v>M</v>
      </c>
      <c r="M135" t="str">
        <f t="shared" si="8"/>
        <v>(134,"M3 Ia",2,7,3,12,9,23),</v>
      </c>
    </row>
    <row r="136" spans="1:13" x14ac:dyDescent="0.25">
      <c r="A136">
        <v>135</v>
      </c>
      <c r="B136" t="str">
        <f t="shared" si="6"/>
        <v>M4 Ia</v>
      </c>
      <c r="C136">
        <v>2</v>
      </c>
      <c r="D136">
        <v>7</v>
      </c>
      <c r="E136">
        <v>4</v>
      </c>
      <c r="F136">
        <v>8</v>
      </c>
      <c r="G136">
        <v>12</v>
      </c>
      <c r="H136">
        <f t="shared" si="7"/>
        <v>9</v>
      </c>
      <c r="I136" s="2">
        <f>I132-4*(I132-I137)/5</f>
        <v>24</v>
      </c>
      <c r="K136" t="str">
        <f>VLOOKUP(C136,StellarLuminosityClassTable!$A$2:$B$11,2)</f>
        <v>Ia</v>
      </c>
      <c r="L136" t="str">
        <f>VLOOKUP(D136,StellarSpectralClassTable!$A$2:$B$8,2)</f>
        <v>M</v>
      </c>
      <c r="M136" t="str">
        <f t="shared" si="8"/>
        <v>(135,"M4 Ia",2,7,4,12,9,24),</v>
      </c>
    </row>
    <row r="137" spans="1:13" x14ac:dyDescent="0.25">
      <c r="A137">
        <v>136</v>
      </c>
      <c r="B137" t="str">
        <f t="shared" si="6"/>
        <v>M5 Ia</v>
      </c>
      <c r="C137">
        <v>2</v>
      </c>
      <c r="D137">
        <v>7</v>
      </c>
      <c r="E137">
        <v>5</v>
      </c>
      <c r="F137">
        <v>9</v>
      </c>
      <c r="G137">
        <v>12</v>
      </c>
      <c r="H137">
        <f t="shared" si="7"/>
        <v>10</v>
      </c>
      <c r="I137" s="2">
        <v>25</v>
      </c>
      <c r="K137" t="str">
        <f>VLOOKUP(C137,StellarLuminosityClassTable!$A$2:$B$11,2)</f>
        <v>Ia</v>
      </c>
      <c r="L137" t="str">
        <f>VLOOKUP(D137,StellarSpectralClassTable!$A$2:$B$8,2)</f>
        <v>M</v>
      </c>
      <c r="M137" t="str">
        <f t="shared" si="8"/>
        <v>(136,"M5 Ia",2,7,5,12,10,25),</v>
      </c>
    </row>
    <row r="138" spans="1:13" x14ac:dyDescent="0.25">
      <c r="A138">
        <v>137</v>
      </c>
      <c r="B138" t="str">
        <f t="shared" si="6"/>
        <v>M6 Ia</v>
      </c>
      <c r="C138">
        <v>2</v>
      </c>
      <c r="D138">
        <v>7</v>
      </c>
      <c r="E138">
        <v>6</v>
      </c>
      <c r="F138">
        <v>9</v>
      </c>
      <c r="G138">
        <v>12</v>
      </c>
      <c r="H138">
        <f t="shared" si="7"/>
        <v>10</v>
      </c>
      <c r="I138" s="2">
        <f>I137-1*(I137-I141)/4</f>
        <v>26.25</v>
      </c>
      <c r="K138" t="str">
        <f>VLOOKUP(C138,StellarLuminosityClassTable!$A$2:$B$11,2)</f>
        <v>Ia</v>
      </c>
      <c r="L138" t="str">
        <f>VLOOKUP(D138,StellarSpectralClassTable!$A$2:$B$8,2)</f>
        <v>M</v>
      </c>
      <c r="M138" t="str">
        <f t="shared" si="8"/>
        <v>(137,"M6 Ia",2,7,6,12,10,26.25),</v>
      </c>
    </row>
    <row r="139" spans="1:13" x14ac:dyDescent="0.25">
      <c r="A139">
        <v>138</v>
      </c>
      <c r="B139" t="str">
        <f t="shared" si="6"/>
        <v>M7 Ia</v>
      </c>
      <c r="C139">
        <v>2</v>
      </c>
      <c r="D139">
        <v>7</v>
      </c>
      <c r="E139">
        <v>7</v>
      </c>
      <c r="F139">
        <v>9</v>
      </c>
      <c r="G139">
        <v>12</v>
      </c>
      <c r="H139">
        <f t="shared" si="7"/>
        <v>10</v>
      </c>
      <c r="I139" s="2">
        <f>I137-2*(I137-I141)/4</f>
        <v>27.5</v>
      </c>
      <c r="K139" t="str">
        <f>VLOOKUP(C139,StellarLuminosityClassTable!$A$2:$B$11,2)</f>
        <v>Ia</v>
      </c>
      <c r="L139" t="str">
        <f>VLOOKUP(D139,StellarSpectralClassTable!$A$2:$B$8,2)</f>
        <v>M</v>
      </c>
      <c r="M139" t="str">
        <f t="shared" si="8"/>
        <v>(138,"M7 Ia",2,7,7,12,10,27.5),</v>
      </c>
    </row>
    <row r="140" spans="1:13" x14ac:dyDescent="0.25">
      <c r="A140">
        <v>139</v>
      </c>
      <c r="B140" t="str">
        <f t="shared" si="6"/>
        <v>M8 Ia</v>
      </c>
      <c r="C140">
        <v>2</v>
      </c>
      <c r="D140">
        <v>7</v>
      </c>
      <c r="E140">
        <v>8</v>
      </c>
      <c r="F140">
        <v>9</v>
      </c>
      <c r="G140">
        <v>12</v>
      </c>
      <c r="H140">
        <f t="shared" si="7"/>
        <v>10</v>
      </c>
      <c r="I140" s="2">
        <f>I137-3*(I137-I141)/4</f>
        <v>28.75</v>
      </c>
      <c r="K140" t="str">
        <f>VLOOKUP(C140,StellarLuminosityClassTable!$A$2:$B$11,2)</f>
        <v>Ia</v>
      </c>
      <c r="L140" t="str">
        <f>VLOOKUP(D140,StellarSpectralClassTable!$A$2:$B$8,2)</f>
        <v>M</v>
      </c>
      <c r="M140" t="str">
        <f t="shared" si="8"/>
        <v>(139,"M8 Ia",2,7,8,12,10,28.75),</v>
      </c>
    </row>
    <row r="141" spans="1:13" x14ac:dyDescent="0.25">
      <c r="A141">
        <v>140</v>
      </c>
      <c r="B141" t="str">
        <f t="shared" si="6"/>
        <v>M9 Ia</v>
      </c>
      <c r="C141">
        <v>2</v>
      </c>
      <c r="D141">
        <v>7</v>
      </c>
      <c r="E141">
        <v>9</v>
      </c>
      <c r="F141">
        <v>9</v>
      </c>
      <c r="G141">
        <v>12</v>
      </c>
      <c r="H141">
        <f t="shared" si="7"/>
        <v>10</v>
      </c>
      <c r="I141" s="2">
        <v>30</v>
      </c>
      <c r="K141" t="str">
        <f>VLOOKUP(C141,StellarLuminosityClassTable!$A$2:$B$11,2)</f>
        <v>Ia</v>
      </c>
      <c r="L141" t="str">
        <f>VLOOKUP(D141,StellarSpectralClassTable!$A$2:$B$8,2)</f>
        <v>M</v>
      </c>
      <c r="M141" t="str">
        <f t="shared" si="8"/>
        <v>(140,"M9 Ia",2,7,9,12,10,30),</v>
      </c>
    </row>
    <row r="142" spans="1:13" x14ac:dyDescent="0.25">
      <c r="A142">
        <v>141</v>
      </c>
      <c r="B142" t="str">
        <f t="shared" si="6"/>
        <v>O0 Ib</v>
      </c>
      <c r="C142">
        <v>3</v>
      </c>
      <c r="D142">
        <v>1</v>
      </c>
      <c r="E142">
        <v>0</v>
      </c>
      <c r="F142">
        <v>-1</v>
      </c>
      <c r="G142">
        <v>15</v>
      </c>
      <c r="H142">
        <f t="shared" si="7"/>
        <v>0</v>
      </c>
      <c r="I142" s="2">
        <v>100</v>
      </c>
      <c r="K142" t="str">
        <f>VLOOKUP(C142,StellarLuminosityClassTable!$A$2:$B$11,2)</f>
        <v>Ib</v>
      </c>
      <c r="L142" t="str">
        <f>VLOOKUP(D142,StellarSpectralClassTable!$A$2:$B$8,2)</f>
        <v>O</v>
      </c>
      <c r="M142" t="str">
        <f t="shared" si="8"/>
        <v>(141,"O0 Ib",3,1,0,15,0,100),</v>
      </c>
    </row>
    <row r="143" spans="1:13" x14ac:dyDescent="0.25">
      <c r="A143">
        <v>142</v>
      </c>
      <c r="B143" t="str">
        <f t="shared" si="6"/>
        <v>O1 Ib</v>
      </c>
      <c r="C143">
        <v>3</v>
      </c>
      <c r="D143">
        <v>1</v>
      </c>
      <c r="E143">
        <v>1</v>
      </c>
      <c r="F143">
        <v>-1</v>
      </c>
      <c r="G143">
        <v>15</v>
      </c>
      <c r="H143">
        <f t="shared" si="7"/>
        <v>0</v>
      </c>
      <c r="I143" s="2">
        <v>95</v>
      </c>
      <c r="K143" t="str">
        <f>VLOOKUP(C143,StellarLuminosityClassTable!$A$2:$B$11,2)</f>
        <v>Ib</v>
      </c>
      <c r="L143" t="str">
        <f>VLOOKUP(D143,StellarSpectralClassTable!$A$2:$B$8,2)</f>
        <v>O</v>
      </c>
      <c r="M143" t="str">
        <f t="shared" si="8"/>
        <v>(142,"O1 Ib",3,1,1,15,0,95),</v>
      </c>
    </row>
    <row r="144" spans="1:13" x14ac:dyDescent="0.25">
      <c r="A144">
        <v>143</v>
      </c>
      <c r="B144" t="str">
        <f t="shared" si="6"/>
        <v>O2 Ib</v>
      </c>
      <c r="C144">
        <v>3</v>
      </c>
      <c r="D144">
        <v>1</v>
      </c>
      <c r="E144">
        <v>2</v>
      </c>
      <c r="F144">
        <v>-1</v>
      </c>
      <c r="G144">
        <v>15</v>
      </c>
      <c r="H144">
        <f t="shared" si="7"/>
        <v>0</v>
      </c>
      <c r="I144" s="2">
        <v>90</v>
      </c>
      <c r="K144" t="str">
        <f>VLOOKUP(C144,StellarLuminosityClassTable!$A$2:$B$11,2)</f>
        <v>Ib</v>
      </c>
      <c r="L144" t="str">
        <f>VLOOKUP(D144,StellarSpectralClassTable!$A$2:$B$8,2)</f>
        <v>O</v>
      </c>
      <c r="M144" t="str">
        <f t="shared" si="8"/>
        <v>(143,"O2 Ib",3,1,2,15,0,90),</v>
      </c>
    </row>
    <row r="145" spans="1:13" x14ac:dyDescent="0.25">
      <c r="A145">
        <v>144</v>
      </c>
      <c r="B145" t="str">
        <f t="shared" si="6"/>
        <v>O3 Ib</v>
      </c>
      <c r="C145">
        <v>3</v>
      </c>
      <c r="D145">
        <v>1</v>
      </c>
      <c r="E145">
        <v>3</v>
      </c>
      <c r="F145">
        <v>-1</v>
      </c>
      <c r="G145">
        <v>15</v>
      </c>
      <c r="H145">
        <f t="shared" si="7"/>
        <v>0</v>
      </c>
      <c r="I145" s="2">
        <v>85</v>
      </c>
      <c r="K145" t="str">
        <f>VLOOKUP(C145,StellarLuminosityClassTable!$A$2:$B$11,2)</f>
        <v>Ib</v>
      </c>
      <c r="L145" t="str">
        <f>VLOOKUP(D145,StellarSpectralClassTable!$A$2:$B$8,2)</f>
        <v>O</v>
      </c>
      <c r="M145" t="str">
        <f t="shared" si="8"/>
        <v>(144,"O3 Ib",3,1,3,15,0,85),</v>
      </c>
    </row>
    <row r="146" spans="1:13" x14ac:dyDescent="0.25">
      <c r="A146">
        <v>145</v>
      </c>
      <c r="B146" t="str">
        <f t="shared" si="6"/>
        <v>O4 Ib</v>
      </c>
      <c r="C146">
        <v>3</v>
      </c>
      <c r="D146">
        <v>1</v>
      </c>
      <c r="E146">
        <v>4</v>
      </c>
      <c r="F146">
        <v>-1</v>
      </c>
      <c r="G146">
        <v>15</v>
      </c>
      <c r="H146">
        <f t="shared" si="7"/>
        <v>0</v>
      </c>
      <c r="I146" s="2">
        <v>80</v>
      </c>
      <c r="K146" t="str">
        <f>VLOOKUP(C146,StellarLuminosityClassTable!$A$2:$B$11,2)</f>
        <v>Ib</v>
      </c>
      <c r="L146" t="str">
        <f>VLOOKUP(D146,StellarSpectralClassTable!$A$2:$B$8,2)</f>
        <v>O</v>
      </c>
      <c r="M146" t="str">
        <f t="shared" si="8"/>
        <v>(145,"O4 Ib",3,1,4,15,0,80),</v>
      </c>
    </row>
    <row r="147" spans="1:13" x14ac:dyDescent="0.25">
      <c r="A147">
        <v>146</v>
      </c>
      <c r="B147" t="str">
        <f t="shared" si="6"/>
        <v>O5 Ib</v>
      </c>
      <c r="C147">
        <v>3</v>
      </c>
      <c r="D147">
        <v>1</v>
      </c>
      <c r="E147">
        <v>5</v>
      </c>
      <c r="F147">
        <v>-1</v>
      </c>
      <c r="G147">
        <v>15</v>
      </c>
      <c r="H147">
        <f t="shared" si="7"/>
        <v>0</v>
      </c>
      <c r="I147" s="2">
        <v>75</v>
      </c>
      <c r="K147" t="str">
        <f>VLOOKUP(C147,StellarLuminosityClassTable!$A$2:$B$11,2)</f>
        <v>Ib</v>
      </c>
      <c r="L147" t="str">
        <f>VLOOKUP(D147,StellarSpectralClassTable!$A$2:$B$8,2)</f>
        <v>O</v>
      </c>
      <c r="M147" t="str">
        <f t="shared" si="8"/>
        <v>(146,"O5 Ib",3,1,5,15,0,75),</v>
      </c>
    </row>
    <row r="148" spans="1:13" x14ac:dyDescent="0.25">
      <c r="A148">
        <v>147</v>
      </c>
      <c r="B148" t="str">
        <f t="shared" si="6"/>
        <v>O6 Ib</v>
      </c>
      <c r="C148">
        <v>3</v>
      </c>
      <c r="D148">
        <v>1</v>
      </c>
      <c r="E148">
        <v>6</v>
      </c>
      <c r="F148">
        <v>-1</v>
      </c>
      <c r="G148">
        <v>15</v>
      </c>
      <c r="H148">
        <f t="shared" si="7"/>
        <v>0</v>
      </c>
      <c r="I148" s="2">
        <v>70</v>
      </c>
      <c r="K148" t="str">
        <f>VLOOKUP(C148,StellarLuminosityClassTable!$A$2:$B$11,2)</f>
        <v>Ib</v>
      </c>
      <c r="L148" t="str">
        <f>VLOOKUP(D148,StellarSpectralClassTable!$A$2:$B$8,2)</f>
        <v>O</v>
      </c>
      <c r="M148" t="str">
        <f t="shared" si="8"/>
        <v>(147,"O6 Ib",3,1,6,15,0,70),</v>
      </c>
    </row>
    <row r="149" spans="1:13" x14ac:dyDescent="0.25">
      <c r="A149">
        <v>148</v>
      </c>
      <c r="B149" t="str">
        <f t="shared" si="6"/>
        <v>O7 Ib</v>
      </c>
      <c r="C149">
        <v>3</v>
      </c>
      <c r="D149">
        <v>1</v>
      </c>
      <c r="E149">
        <v>7</v>
      </c>
      <c r="F149">
        <v>-1</v>
      </c>
      <c r="G149">
        <v>15</v>
      </c>
      <c r="H149">
        <f t="shared" si="7"/>
        <v>0</v>
      </c>
      <c r="I149" s="2">
        <v>65</v>
      </c>
      <c r="K149" t="str">
        <f>VLOOKUP(C149,StellarLuminosityClassTable!$A$2:$B$11,2)</f>
        <v>Ib</v>
      </c>
      <c r="L149" t="str">
        <f>VLOOKUP(D149,StellarSpectralClassTable!$A$2:$B$8,2)</f>
        <v>O</v>
      </c>
      <c r="M149" t="str">
        <f t="shared" si="8"/>
        <v>(148,"O7 Ib",3,1,7,15,0,65),</v>
      </c>
    </row>
    <row r="150" spans="1:13" x14ac:dyDescent="0.25">
      <c r="A150">
        <v>149</v>
      </c>
      <c r="B150" t="str">
        <f t="shared" si="6"/>
        <v>O8 Ib</v>
      </c>
      <c r="C150">
        <v>3</v>
      </c>
      <c r="D150">
        <v>1</v>
      </c>
      <c r="E150">
        <v>8</v>
      </c>
      <c r="F150">
        <v>-1</v>
      </c>
      <c r="G150">
        <v>14</v>
      </c>
      <c r="H150">
        <f t="shared" si="7"/>
        <v>0</v>
      </c>
      <c r="I150" s="2">
        <v>60</v>
      </c>
      <c r="K150" t="str">
        <f>VLOOKUP(C150,StellarLuminosityClassTable!$A$2:$B$11,2)</f>
        <v>Ib</v>
      </c>
      <c r="L150" t="str">
        <f>VLOOKUP(D150,StellarSpectralClassTable!$A$2:$B$8,2)</f>
        <v>O</v>
      </c>
      <c r="M150" t="str">
        <f t="shared" si="8"/>
        <v>(149,"O8 Ib",3,1,8,14,0,60),</v>
      </c>
    </row>
    <row r="151" spans="1:13" x14ac:dyDescent="0.25">
      <c r="A151">
        <v>150</v>
      </c>
      <c r="B151" t="str">
        <f t="shared" si="6"/>
        <v>O9 Ib</v>
      </c>
      <c r="C151">
        <v>3</v>
      </c>
      <c r="D151">
        <v>1</v>
      </c>
      <c r="E151">
        <v>9</v>
      </c>
      <c r="F151">
        <v>-1</v>
      </c>
      <c r="G151">
        <v>14</v>
      </c>
      <c r="H151">
        <f t="shared" si="7"/>
        <v>0</v>
      </c>
      <c r="I151" s="2">
        <v>55</v>
      </c>
      <c r="K151" t="str">
        <f>VLOOKUP(C151,StellarLuminosityClassTable!$A$2:$B$11,2)</f>
        <v>Ib</v>
      </c>
      <c r="L151" t="str">
        <f>VLOOKUP(D151,StellarSpectralClassTable!$A$2:$B$8,2)</f>
        <v>O</v>
      </c>
      <c r="M151" t="str">
        <f t="shared" si="8"/>
        <v>(150,"O9 Ib",3,1,9,14,0,55),</v>
      </c>
    </row>
    <row r="152" spans="1:13" x14ac:dyDescent="0.25">
      <c r="A152">
        <v>151</v>
      </c>
      <c r="B152" t="str">
        <f t="shared" si="6"/>
        <v>B0 Ib</v>
      </c>
      <c r="C152">
        <v>3</v>
      </c>
      <c r="D152">
        <v>2</v>
      </c>
      <c r="E152">
        <v>0</v>
      </c>
      <c r="F152">
        <v>-1</v>
      </c>
      <c r="G152">
        <v>13</v>
      </c>
      <c r="H152">
        <f t="shared" si="7"/>
        <v>0</v>
      </c>
      <c r="I152" s="2">
        <v>50</v>
      </c>
      <c r="K152" t="str">
        <f>VLOOKUP(C152,StellarLuminosityClassTable!$A$2:$B$11,2)</f>
        <v>Ib</v>
      </c>
      <c r="L152" t="str">
        <f>VLOOKUP(D152,StellarSpectralClassTable!$A$2:$B$8,2)</f>
        <v>B</v>
      </c>
      <c r="M152" t="str">
        <f t="shared" si="8"/>
        <v>(151,"B0 Ib",3,2,0,13,0,50),</v>
      </c>
    </row>
    <row r="153" spans="1:13" x14ac:dyDescent="0.25">
      <c r="A153">
        <v>152</v>
      </c>
      <c r="B153" t="str">
        <f t="shared" si="6"/>
        <v>B1 Ib</v>
      </c>
      <c r="C153">
        <v>3</v>
      </c>
      <c r="D153">
        <v>2</v>
      </c>
      <c r="E153">
        <v>1</v>
      </c>
      <c r="F153">
        <v>-1</v>
      </c>
      <c r="G153">
        <v>13</v>
      </c>
      <c r="H153">
        <f t="shared" si="7"/>
        <v>0</v>
      </c>
      <c r="I153" s="2">
        <f>I152-1*(I152-I157)/5</f>
        <v>45</v>
      </c>
      <c r="K153" t="str">
        <f>VLOOKUP(C153,StellarLuminosityClassTable!$A$2:$B$11,2)</f>
        <v>Ib</v>
      </c>
      <c r="L153" t="str">
        <f>VLOOKUP(D153,StellarSpectralClassTable!$A$2:$B$8,2)</f>
        <v>B</v>
      </c>
      <c r="M153" t="str">
        <f t="shared" si="8"/>
        <v>(152,"B1 Ib",3,2,1,13,0,45),</v>
      </c>
    </row>
    <row r="154" spans="1:13" x14ac:dyDescent="0.25">
      <c r="A154">
        <v>153</v>
      </c>
      <c r="B154" t="str">
        <f t="shared" si="6"/>
        <v>B2 Ib</v>
      </c>
      <c r="C154">
        <v>3</v>
      </c>
      <c r="D154">
        <v>2</v>
      </c>
      <c r="E154">
        <v>2</v>
      </c>
      <c r="F154">
        <v>-1</v>
      </c>
      <c r="G154">
        <v>13</v>
      </c>
      <c r="H154">
        <f t="shared" si="7"/>
        <v>0</v>
      </c>
      <c r="I154" s="2">
        <f>I152-2*(I152-I157)/5</f>
        <v>40</v>
      </c>
      <c r="K154" t="str">
        <f>VLOOKUP(C154,StellarLuminosityClassTable!$A$2:$B$11,2)</f>
        <v>Ib</v>
      </c>
      <c r="L154" t="str">
        <f>VLOOKUP(D154,StellarSpectralClassTable!$A$2:$B$8,2)</f>
        <v>B</v>
      </c>
      <c r="M154" t="str">
        <f t="shared" si="8"/>
        <v>(153,"B2 Ib",3,2,2,13,0,40),</v>
      </c>
    </row>
    <row r="155" spans="1:13" x14ac:dyDescent="0.25">
      <c r="A155">
        <v>154</v>
      </c>
      <c r="B155" t="str">
        <f t="shared" si="6"/>
        <v>B3 Ib</v>
      </c>
      <c r="C155">
        <v>3</v>
      </c>
      <c r="D155">
        <v>2</v>
      </c>
      <c r="E155">
        <v>3</v>
      </c>
      <c r="F155">
        <v>-1</v>
      </c>
      <c r="G155">
        <v>13</v>
      </c>
      <c r="H155">
        <f t="shared" si="7"/>
        <v>0</v>
      </c>
      <c r="I155" s="2">
        <f>I152-3*(I152-I157)/5</f>
        <v>35</v>
      </c>
      <c r="K155" t="str">
        <f>VLOOKUP(C155,StellarLuminosityClassTable!$A$2:$B$11,2)</f>
        <v>Ib</v>
      </c>
      <c r="L155" t="str">
        <f>VLOOKUP(D155,StellarSpectralClassTable!$A$2:$B$8,2)</f>
        <v>B</v>
      </c>
      <c r="M155" t="str">
        <f t="shared" si="8"/>
        <v>(154,"B3 Ib",3,2,3,13,0,35),</v>
      </c>
    </row>
    <row r="156" spans="1:13" x14ac:dyDescent="0.25">
      <c r="A156">
        <v>155</v>
      </c>
      <c r="B156" t="str">
        <f t="shared" si="6"/>
        <v>B4 Ib</v>
      </c>
      <c r="C156">
        <v>3</v>
      </c>
      <c r="D156">
        <v>2</v>
      </c>
      <c r="E156">
        <v>4</v>
      </c>
      <c r="F156">
        <v>-1</v>
      </c>
      <c r="G156">
        <v>13</v>
      </c>
      <c r="H156">
        <f t="shared" si="7"/>
        <v>0</v>
      </c>
      <c r="I156" s="2">
        <f>I152-4*(I152-I157)/5</f>
        <v>30</v>
      </c>
      <c r="K156" t="str">
        <f>VLOOKUP(C156,StellarLuminosityClassTable!$A$2:$B$11,2)</f>
        <v>Ib</v>
      </c>
      <c r="L156" t="str">
        <f>VLOOKUP(D156,StellarSpectralClassTable!$A$2:$B$8,2)</f>
        <v>B</v>
      </c>
      <c r="M156" t="str">
        <f t="shared" si="8"/>
        <v>(155,"B4 Ib",3,2,4,13,0,30),</v>
      </c>
    </row>
    <row r="157" spans="1:13" x14ac:dyDescent="0.25">
      <c r="A157">
        <v>156</v>
      </c>
      <c r="B157" t="str">
        <f t="shared" si="6"/>
        <v>B5 Ib</v>
      </c>
      <c r="C157">
        <v>3</v>
      </c>
      <c r="D157">
        <v>2</v>
      </c>
      <c r="E157">
        <v>5</v>
      </c>
      <c r="F157">
        <v>-1</v>
      </c>
      <c r="G157">
        <v>13</v>
      </c>
      <c r="H157">
        <f t="shared" si="7"/>
        <v>0</v>
      </c>
      <c r="I157" s="2">
        <v>25</v>
      </c>
      <c r="K157" t="str">
        <f>VLOOKUP(C157,StellarLuminosityClassTable!$A$2:$B$11,2)</f>
        <v>Ib</v>
      </c>
      <c r="L157" t="str">
        <f>VLOOKUP(D157,StellarSpectralClassTable!$A$2:$B$8,2)</f>
        <v>B</v>
      </c>
      <c r="M157" t="str">
        <f t="shared" si="8"/>
        <v>(156,"B5 Ib",3,2,5,13,0,25),</v>
      </c>
    </row>
    <row r="158" spans="1:13" x14ac:dyDescent="0.25">
      <c r="A158">
        <v>157</v>
      </c>
      <c r="B158" t="str">
        <f t="shared" si="6"/>
        <v>B6 Ib</v>
      </c>
      <c r="C158">
        <v>3</v>
      </c>
      <c r="D158">
        <v>2</v>
      </c>
      <c r="E158">
        <v>6</v>
      </c>
      <c r="F158">
        <v>-1</v>
      </c>
      <c r="G158">
        <v>13</v>
      </c>
      <c r="H158">
        <f t="shared" si="7"/>
        <v>0</v>
      </c>
      <c r="I158" s="2">
        <f>I157-1*(I157-I162)/5</f>
        <v>23.2</v>
      </c>
      <c r="K158" t="str">
        <f>VLOOKUP(C158,StellarLuminosityClassTable!$A$2:$B$11,2)</f>
        <v>Ib</v>
      </c>
      <c r="L158" t="str">
        <f>VLOOKUP(D158,StellarSpectralClassTable!$A$2:$B$8,2)</f>
        <v>B</v>
      </c>
      <c r="M158" t="str">
        <f t="shared" si="8"/>
        <v>(157,"B6 Ib",3,2,6,13,0,23.2),</v>
      </c>
    </row>
    <row r="159" spans="1:13" x14ac:dyDescent="0.25">
      <c r="A159">
        <v>158</v>
      </c>
      <c r="B159" t="str">
        <f t="shared" si="6"/>
        <v>B7 Ib</v>
      </c>
      <c r="C159">
        <v>3</v>
      </c>
      <c r="D159">
        <v>2</v>
      </c>
      <c r="E159">
        <v>7</v>
      </c>
      <c r="F159">
        <v>-1</v>
      </c>
      <c r="G159">
        <v>13</v>
      </c>
      <c r="H159">
        <f t="shared" si="7"/>
        <v>0</v>
      </c>
      <c r="I159" s="2">
        <f>I157-2*(I157-I162)/5</f>
        <v>21.4</v>
      </c>
      <c r="K159" t="str">
        <f>VLOOKUP(C159,StellarLuminosityClassTable!$A$2:$B$11,2)</f>
        <v>Ib</v>
      </c>
      <c r="L159" t="str">
        <f>VLOOKUP(D159,StellarSpectralClassTable!$A$2:$B$8,2)</f>
        <v>B</v>
      </c>
      <c r="M159" t="str">
        <f t="shared" si="8"/>
        <v>(158,"B7 Ib",3,2,7,13,0,21.4),</v>
      </c>
    </row>
    <row r="160" spans="1:13" x14ac:dyDescent="0.25">
      <c r="A160">
        <v>159</v>
      </c>
      <c r="B160" t="str">
        <f t="shared" si="6"/>
        <v>B8 Ib</v>
      </c>
      <c r="C160">
        <v>3</v>
      </c>
      <c r="D160">
        <v>2</v>
      </c>
      <c r="E160">
        <v>8</v>
      </c>
      <c r="F160">
        <v>-1</v>
      </c>
      <c r="G160">
        <v>12</v>
      </c>
      <c r="H160">
        <f t="shared" si="7"/>
        <v>0</v>
      </c>
      <c r="I160" s="2">
        <f>I157-3*(I157-I162)/5</f>
        <v>19.600000000000001</v>
      </c>
      <c r="K160" t="str">
        <f>VLOOKUP(C160,StellarLuminosityClassTable!$A$2:$B$11,2)</f>
        <v>Ib</v>
      </c>
      <c r="L160" t="str">
        <f>VLOOKUP(D160,StellarSpectralClassTable!$A$2:$B$8,2)</f>
        <v>B</v>
      </c>
      <c r="M160" t="str">
        <f t="shared" si="8"/>
        <v>(159,"B8 Ib",3,2,8,12,0,19.6),</v>
      </c>
    </row>
    <row r="161" spans="1:13" x14ac:dyDescent="0.25">
      <c r="A161">
        <v>160</v>
      </c>
      <c r="B161" t="str">
        <f t="shared" si="6"/>
        <v>B9 Ib</v>
      </c>
      <c r="C161">
        <v>3</v>
      </c>
      <c r="D161">
        <v>2</v>
      </c>
      <c r="E161">
        <v>9</v>
      </c>
      <c r="F161">
        <v>-1</v>
      </c>
      <c r="G161">
        <v>12</v>
      </c>
      <c r="H161">
        <f t="shared" si="7"/>
        <v>0</v>
      </c>
      <c r="I161" s="2">
        <f>I157-4*(I157-I162)/5</f>
        <v>17.8</v>
      </c>
      <c r="K161" t="str">
        <f>VLOOKUP(C161,StellarLuminosityClassTable!$A$2:$B$11,2)</f>
        <v>Ib</v>
      </c>
      <c r="L161" t="str">
        <f>VLOOKUP(D161,StellarSpectralClassTable!$A$2:$B$8,2)</f>
        <v>B</v>
      </c>
      <c r="M161" t="str">
        <f t="shared" si="8"/>
        <v>(160,"B9 Ib",3,2,9,12,0,17.8),</v>
      </c>
    </row>
    <row r="162" spans="1:13" x14ac:dyDescent="0.25">
      <c r="A162">
        <v>161</v>
      </c>
      <c r="B162" t="str">
        <f t="shared" si="6"/>
        <v>A0 Ib</v>
      </c>
      <c r="C162">
        <v>3</v>
      </c>
      <c r="D162">
        <v>3</v>
      </c>
      <c r="E162">
        <v>0</v>
      </c>
      <c r="F162">
        <v>1</v>
      </c>
      <c r="G162">
        <v>11</v>
      </c>
      <c r="H162">
        <f t="shared" si="7"/>
        <v>2</v>
      </c>
      <c r="I162" s="2">
        <v>16</v>
      </c>
      <c r="K162" t="str">
        <f>VLOOKUP(C162,StellarLuminosityClassTable!$A$2:$B$11,2)</f>
        <v>Ib</v>
      </c>
      <c r="L162" t="str">
        <f>VLOOKUP(D162,StellarSpectralClassTable!$A$2:$B$8,2)</f>
        <v>A</v>
      </c>
      <c r="M162" t="str">
        <f t="shared" si="8"/>
        <v>(161,"A0 Ib",3,3,0,11,2,16),</v>
      </c>
    </row>
    <row r="163" spans="1:13" x14ac:dyDescent="0.25">
      <c r="A163">
        <v>162</v>
      </c>
      <c r="B163" t="str">
        <f t="shared" si="6"/>
        <v>A1 Ib</v>
      </c>
      <c r="C163">
        <v>3</v>
      </c>
      <c r="D163">
        <v>3</v>
      </c>
      <c r="E163">
        <v>1</v>
      </c>
      <c r="F163">
        <v>1</v>
      </c>
      <c r="G163">
        <v>11</v>
      </c>
      <c r="H163">
        <f t="shared" si="7"/>
        <v>2</v>
      </c>
      <c r="I163" s="2">
        <f>I162-1*(I162-I167)/5</f>
        <v>15.4</v>
      </c>
      <c r="K163" t="str">
        <f>VLOOKUP(C163,StellarLuminosityClassTable!$A$2:$B$11,2)</f>
        <v>Ib</v>
      </c>
      <c r="L163" t="str">
        <f>VLOOKUP(D163,StellarSpectralClassTable!$A$2:$B$8,2)</f>
        <v>A</v>
      </c>
      <c r="M163" t="str">
        <f t="shared" si="8"/>
        <v>(162,"A1 Ib",3,3,1,11,2,15.4),</v>
      </c>
    </row>
    <row r="164" spans="1:13" x14ac:dyDescent="0.25">
      <c r="A164">
        <v>163</v>
      </c>
      <c r="B164" t="str">
        <f t="shared" si="6"/>
        <v>A2 Ib</v>
      </c>
      <c r="C164">
        <v>3</v>
      </c>
      <c r="D164">
        <v>3</v>
      </c>
      <c r="E164">
        <v>2</v>
      </c>
      <c r="F164">
        <v>1</v>
      </c>
      <c r="G164">
        <v>11</v>
      </c>
      <c r="H164">
        <f t="shared" si="7"/>
        <v>2</v>
      </c>
      <c r="I164" s="2">
        <f>I162-2*(I162-I167)/5</f>
        <v>14.8</v>
      </c>
      <c r="K164" t="str">
        <f>VLOOKUP(C164,StellarLuminosityClassTable!$A$2:$B$11,2)</f>
        <v>Ib</v>
      </c>
      <c r="L164" t="str">
        <f>VLOOKUP(D164,StellarSpectralClassTable!$A$2:$B$8,2)</f>
        <v>A</v>
      </c>
      <c r="M164" t="str">
        <f t="shared" si="8"/>
        <v>(163,"A2 Ib",3,3,2,11,2,14.8),</v>
      </c>
    </row>
    <row r="165" spans="1:13" x14ac:dyDescent="0.25">
      <c r="A165">
        <v>164</v>
      </c>
      <c r="B165" t="str">
        <f t="shared" si="6"/>
        <v>A3 Ib</v>
      </c>
      <c r="C165">
        <v>3</v>
      </c>
      <c r="D165">
        <v>3</v>
      </c>
      <c r="E165">
        <v>3</v>
      </c>
      <c r="F165">
        <v>1</v>
      </c>
      <c r="G165">
        <v>11</v>
      </c>
      <c r="H165">
        <f t="shared" si="7"/>
        <v>2</v>
      </c>
      <c r="I165" s="2">
        <f>I162-3*(I162-I167)/5</f>
        <v>14.2</v>
      </c>
      <c r="K165" t="str">
        <f>VLOOKUP(C165,StellarLuminosityClassTable!$A$2:$B$11,2)</f>
        <v>Ib</v>
      </c>
      <c r="L165" t="str">
        <f>VLOOKUP(D165,StellarSpectralClassTable!$A$2:$B$8,2)</f>
        <v>A</v>
      </c>
      <c r="M165" t="str">
        <f t="shared" si="8"/>
        <v>(164,"A3 Ib",3,3,3,11,2,14.2),</v>
      </c>
    </row>
    <row r="166" spans="1:13" x14ac:dyDescent="0.25">
      <c r="A166">
        <v>165</v>
      </c>
      <c r="B166" t="str">
        <f t="shared" si="6"/>
        <v>A4 Ib</v>
      </c>
      <c r="C166">
        <v>3</v>
      </c>
      <c r="D166">
        <v>3</v>
      </c>
      <c r="E166">
        <v>4</v>
      </c>
      <c r="F166">
        <v>1</v>
      </c>
      <c r="G166">
        <v>11</v>
      </c>
      <c r="H166">
        <f t="shared" si="7"/>
        <v>2</v>
      </c>
      <c r="I166" s="2">
        <f>I162-4*(I162-I167)/5</f>
        <v>13.6</v>
      </c>
      <c r="K166" t="str">
        <f>VLOOKUP(C166,StellarLuminosityClassTable!$A$2:$B$11,2)</f>
        <v>Ib</v>
      </c>
      <c r="L166" t="str">
        <f>VLOOKUP(D166,StellarSpectralClassTable!$A$2:$B$8,2)</f>
        <v>A</v>
      </c>
      <c r="M166" t="str">
        <f t="shared" si="8"/>
        <v>(165,"A4 Ib",3,3,4,11,2,13.6),</v>
      </c>
    </row>
    <row r="167" spans="1:13" x14ac:dyDescent="0.25">
      <c r="A167">
        <v>166</v>
      </c>
      <c r="B167" t="str">
        <f t="shared" si="6"/>
        <v>A5 Ib</v>
      </c>
      <c r="C167">
        <v>3</v>
      </c>
      <c r="D167">
        <v>3</v>
      </c>
      <c r="E167">
        <v>5</v>
      </c>
      <c r="F167">
        <v>2</v>
      </c>
      <c r="G167">
        <v>11</v>
      </c>
      <c r="H167">
        <f t="shared" si="7"/>
        <v>3</v>
      </c>
      <c r="I167" s="2">
        <v>13</v>
      </c>
      <c r="K167" t="str">
        <f>VLOOKUP(C167,StellarLuminosityClassTable!$A$2:$B$11,2)</f>
        <v>Ib</v>
      </c>
      <c r="L167" t="str">
        <f>VLOOKUP(D167,StellarSpectralClassTable!$A$2:$B$8,2)</f>
        <v>A</v>
      </c>
      <c r="M167" t="str">
        <f t="shared" si="8"/>
        <v>(166,"A5 Ib",3,3,5,11,3,13),</v>
      </c>
    </row>
    <row r="168" spans="1:13" x14ac:dyDescent="0.25">
      <c r="A168">
        <v>167</v>
      </c>
      <c r="B168" t="str">
        <f t="shared" si="6"/>
        <v>A6 Ib</v>
      </c>
      <c r="C168">
        <v>3</v>
      </c>
      <c r="D168">
        <v>3</v>
      </c>
      <c r="E168">
        <v>6</v>
      </c>
      <c r="F168">
        <v>2</v>
      </c>
      <c r="G168">
        <v>11</v>
      </c>
      <c r="H168">
        <f t="shared" si="7"/>
        <v>3</v>
      </c>
      <c r="I168" s="2">
        <f>I167-1*(I167-I172)/5</f>
        <v>12.8</v>
      </c>
      <c r="K168" t="str">
        <f>VLOOKUP(C168,StellarLuminosityClassTable!$A$2:$B$11,2)</f>
        <v>Ib</v>
      </c>
      <c r="L168" t="str">
        <f>VLOOKUP(D168,StellarSpectralClassTable!$A$2:$B$8,2)</f>
        <v>A</v>
      </c>
      <c r="M168" t="str">
        <f t="shared" si="8"/>
        <v>(167,"A6 Ib",3,3,6,11,3,12.8),</v>
      </c>
    </row>
    <row r="169" spans="1:13" x14ac:dyDescent="0.25">
      <c r="A169">
        <v>168</v>
      </c>
      <c r="B169" t="str">
        <f t="shared" si="6"/>
        <v>A7 Ib</v>
      </c>
      <c r="C169">
        <v>3</v>
      </c>
      <c r="D169">
        <v>3</v>
      </c>
      <c r="E169">
        <v>7</v>
      </c>
      <c r="F169">
        <v>2</v>
      </c>
      <c r="G169">
        <v>11</v>
      </c>
      <c r="H169">
        <f t="shared" si="7"/>
        <v>3</v>
      </c>
      <c r="I169" s="2">
        <f>I167-2*(I167-I172)/5</f>
        <v>12.6</v>
      </c>
      <c r="K169" t="str">
        <f>VLOOKUP(C169,StellarLuminosityClassTable!$A$2:$B$11,2)</f>
        <v>Ib</v>
      </c>
      <c r="L169" t="str">
        <f>VLOOKUP(D169,StellarSpectralClassTable!$A$2:$B$8,2)</f>
        <v>A</v>
      </c>
      <c r="M169" t="str">
        <f t="shared" si="8"/>
        <v>(168,"A7 Ib",3,3,7,11,3,12.6),</v>
      </c>
    </row>
    <row r="170" spans="1:13" x14ac:dyDescent="0.25">
      <c r="A170">
        <v>169</v>
      </c>
      <c r="B170" t="str">
        <f t="shared" si="6"/>
        <v>A8 Ib</v>
      </c>
      <c r="C170">
        <v>3</v>
      </c>
      <c r="D170">
        <v>3</v>
      </c>
      <c r="E170">
        <v>8</v>
      </c>
      <c r="F170">
        <v>2</v>
      </c>
      <c r="G170">
        <v>11</v>
      </c>
      <c r="H170">
        <f t="shared" si="7"/>
        <v>3</v>
      </c>
      <c r="I170" s="2">
        <f>I167-3*(I167-I172)/5</f>
        <v>12.4</v>
      </c>
      <c r="K170" t="str">
        <f>VLOOKUP(C170,StellarLuminosityClassTable!$A$2:$B$11,2)</f>
        <v>Ib</v>
      </c>
      <c r="L170" t="str">
        <f>VLOOKUP(D170,StellarSpectralClassTable!$A$2:$B$8,2)</f>
        <v>A</v>
      </c>
      <c r="M170" t="str">
        <f t="shared" si="8"/>
        <v>(169,"A8 Ib",3,3,8,11,3,12.4),</v>
      </c>
    </row>
    <row r="171" spans="1:13" x14ac:dyDescent="0.25">
      <c r="A171">
        <v>170</v>
      </c>
      <c r="B171" t="str">
        <f t="shared" si="6"/>
        <v>A9 Ib</v>
      </c>
      <c r="C171">
        <v>3</v>
      </c>
      <c r="D171">
        <v>3</v>
      </c>
      <c r="E171">
        <v>9</v>
      </c>
      <c r="F171">
        <v>2</v>
      </c>
      <c r="G171">
        <v>11</v>
      </c>
      <c r="H171">
        <f t="shared" si="7"/>
        <v>3</v>
      </c>
      <c r="I171" s="2">
        <f>I167-4*(I167-I172)/5</f>
        <v>12.2</v>
      </c>
      <c r="K171" t="str">
        <f>VLOOKUP(C171,StellarLuminosityClassTable!$A$2:$B$11,2)</f>
        <v>Ib</v>
      </c>
      <c r="L171" t="str">
        <f>VLOOKUP(D171,StellarSpectralClassTable!$A$2:$B$8,2)</f>
        <v>A</v>
      </c>
      <c r="M171" t="str">
        <f t="shared" si="8"/>
        <v>(170,"A9 Ib",3,3,9,11,3,12.2),</v>
      </c>
    </row>
    <row r="172" spans="1:13" x14ac:dyDescent="0.25">
      <c r="A172">
        <v>171</v>
      </c>
      <c r="B172" t="str">
        <f>CONCATENATE(L172,TEXT(E172,"#0")," ",K172)</f>
        <v>F0 Ib</v>
      </c>
      <c r="C172">
        <v>3</v>
      </c>
      <c r="D172">
        <v>4</v>
      </c>
      <c r="E172">
        <v>0</v>
      </c>
      <c r="F172">
        <v>2</v>
      </c>
      <c r="G172">
        <v>10</v>
      </c>
      <c r="H172">
        <f t="shared" si="7"/>
        <v>3</v>
      </c>
      <c r="I172" s="2">
        <v>12</v>
      </c>
      <c r="K172" t="str">
        <f>VLOOKUP(C172,StellarLuminosityClassTable!$A$2:$B$11,2)</f>
        <v>Ib</v>
      </c>
      <c r="L172" t="str">
        <f>VLOOKUP(D172,StellarSpectralClassTable!$A$2:$B$8,2)</f>
        <v>F</v>
      </c>
      <c r="M172" t="str">
        <f t="shared" si="8"/>
        <v>(171,"F0 Ib",3,4,0,10,3,12),</v>
      </c>
    </row>
    <row r="173" spans="1:13" x14ac:dyDescent="0.25">
      <c r="A173">
        <v>172</v>
      </c>
      <c r="B173" t="str">
        <f t="shared" ref="B173:B236" si="9">CONCATENATE(L173,TEXT(E173,"#0")," ",K173)</f>
        <v>F1 Ib</v>
      </c>
      <c r="C173">
        <v>3</v>
      </c>
      <c r="D173">
        <v>4</v>
      </c>
      <c r="E173">
        <v>1</v>
      </c>
      <c r="F173">
        <v>2</v>
      </c>
      <c r="G173">
        <v>10</v>
      </c>
      <c r="H173">
        <f t="shared" si="7"/>
        <v>3</v>
      </c>
      <c r="I173" s="2">
        <f>I172-1*(I172-I177)/5</f>
        <v>11.6</v>
      </c>
      <c r="K173" t="str">
        <f>VLOOKUP(C173,StellarLuminosityClassTable!$A$2:$B$11,2)</f>
        <v>Ib</v>
      </c>
      <c r="L173" t="str">
        <f>VLOOKUP(D173,StellarSpectralClassTable!$A$2:$B$8,2)</f>
        <v>F</v>
      </c>
      <c r="M173" t="str">
        <f t="shared" si="8"/>
        <v>(172,"F1 Ib",3,4,1,10,3,11.6),</v>
      </c>
    </row>
    <row r="174" spans="1:13" x14ac:dyDescent="0.25">
      <c r="A174">
        <v>173</v>
      </c>
      <c r="B174" t="str">
        <f t="shared" si="9"/>
        <v>F2 Ib</v>
      </c>
      <c r="C174">
        <v>3</v>
      </c>
      <c r="D174">
        <v>4</v>
      </c>
      <c r="E174">
        <v>2</v>
      </c>
      <c r="F174">
        <v>2</v>
      </c>
      <c r="G174">
        <v>10</v>
      </c>
      <c r="H174">
        <f t="shared" si="7"/>
        <v>3</v>
      </c>
      <c r="I174" s="2">
        <f>I172-2*(I172-I177)/5</f>
        <v>11.2</v>
      </c>
      <c r="K174" t="str">
        <f>VLOOKUP(C174,StellarLuminosityClassTable!$A$2:$B$11,2)</f>
        <v>Ib</v>
      </c>
      <c r="L174" t="str">
        <f>VLOOKUP(D174,StellarSpectralClassTable!$A$2:$B$8,2)</f>
        <v>F</v>
      </c>
      <c r="M174" t="str">
        <f t="shared" si="8"/>
        <v>(173,"F2 Ib",3,4,2,10,3,11.2),</v>
      </c>
    </row>
    <row r="175" spans="1:13" x14ac:dyDescent="0.25">
      <c r="A175">
        <v>174</v>
      </c>
      <c r="B175" t="str">
        <f t="shared" si="9"/>
        <v>F3 Ib</v>
      </c>
      <c r="C175">
        <v>3</v>
      </c>
      <c r="D175">
        <v>4</v>
      </c>
      <c r="E175">
        <v>3</v>
      </c>
      <c r="F175">
        <v>2</v>
      </c>
      <c r="G175">
        <v>10</v>
      </c>
      <c r="H175">
        <f t="shared" si="7"/>
        <v>3</v>
      </c>
      <c r="I175" s="2">
        <f>I172-3*(I172-I177)/5</f>
        <v>10.8</v>
      </c>
      <c r="K175" t="str">
        <f>VLOOKUP(C175,StellarLuminosityClassTable!$A$2:$B$11,2)</f>
        <v>Ib</v>
      </c>
      <c r="L175" t="str">
        <f>VLOOKUP(D175,StellarSpectralClassTable!$A$2:$B$8,2)</f>
        <v>F</v>
      </c>
      <c r="M175" t="str">
        <f t="shared" si="8"/>
        <v>(174,"F3 Ib",3,4,3,10,3,10.8),</v>
      </c>
    </row>
    <row r="176" spans="1:13" x14ac:dyDescent="0.25">
      <c r="A176">
        <v>175</v>
      </c>
      <c r="B176" t="str">
        <f t="shared" si="9"/>
        <v>F4 Ib</v>
      </c>
      <c r="C176">
        <v>3</v>
      </c>
      <c r="D176">
        <v>4</v>
      </c>
      <c r="E176">
        <v>4</v>
      </c>
      <c r="F176">
        <v>2</v>
      </c>
      <c r="G176">
        <v>10</v>
      </c>
      <c r="H176">
        <f t="shared" si="7"/>
        <v>3</v>
      </c>
      <c r="I176" s="2">
        <f>I172-4*(I172-I177)/5</f>
        <v>10.4</v>
      </c>
      <c r="K176" t="str">
        <f>VLOOKUP(C176,StellarLuminosityClassTable!$A$2:$B$11,2)</f>
        <v>Ib</v>
      </c>
      <c r="L176" t="str">
        <f>VLOOKUP(D176,StellarSpectralClassTable!$A$2:$B$8,2)</f>
        <v>F</v>
      </c>
      <c r="M176" t="str">
        <f t="shared" si="8"/>
        <v>(175,"F4 Ib",3,4,4,10,3,10.4),</v>
      </c>
    </row>
    <row r="177" spans="1:13" x14ac:dyDescent="0.25">
      <c r="A177">
        <v>176</v>
      </c>
      <c r="B177" t="str">
        <f t="shared" si="9"/>
        <v>F5 Ib</v>
      </c>
      <c r="C177">
        <v>3</v>
      </c>
      <c r="D177">
        <v>4</v>
      </c>
      <c r="E177">
        <v>5</v>
      </c>
      <c r="F177">
        <v>2</v>
      </c>
      <c r="G177">
        <v>10</v>
      </c>
      <c r="H177">
        <f t="shared" si="7"/>
        <v>3</v>
      </c>
      <c r="I177" s="2">
        <v>10</v>
      </c>
      <c r="K177" t="str">
        <f>VLOOKUP(C177,StellarLuminosityClassTable!$A$2:$B$11,2)</f>
        <v>Ib</v>
      </c>
      <c r="L177" t="str">
        <f>VLOOKUP(D177,StellarSpectralClassTable!$A$2:$B$8,2)</f>
        <v>F</v>
      </c>
      <c r="M177" t="str">
        <f t="shared" si="8"/>
        <v>(176,"F5 Ib",3,4,5,10,3,10),</v>
      </c>
    </row>
    <row r="178" spans="1:13" x14ac:dyDescent="0.25">
      <c r="A178">
        <v>177</v>
      </c>
      <c r="B178" t="str">
        <f t="shared" si="9"/>
        <v>F6 Ib</v>
      </c>
      <c r="C178">
        <v>3</v>
      </c>
      <c r="D178">
        <v>4</v>
      </c>
      <c r="E178">
        <v>6</v>
      </c>
      <c r="F178">
        <v>2</v>
      </c>
      <c r="G178">
        <v>10</v>
      </c>
      <c r="H178">
        <f t="shared" si="7"/>
        <v>3</v>
      </c>
      <c r="I178" s="2">
        <f>I177-1*(I177-I182)/5</f>
        <v>10</v>
      </c>
      <c r="K178" t="str">
        <f>VLOOKUP(C178,StellarLuminosityClassTable!$A$2:$B$11,2)</f>
        <v>Ib</v>
      </c>
      <c r="L178" t="str">
        <f>VLOOKUP(D178,StellarSpectralClassTable!$A$2:$B$8,2)</f>
        <v>F</v>
      </c>
      <c r="M178" t="str">
        <f t="shared" si="8"/>
        <v>(177,"F6 Ib",3,4,6,10,3,10),</v>
      </c>
    </row>
    <row r="179" spans="1:13" x14ac:dyDescent="0.25">
      <c r="A179">
        <v>178</v>
      </c>
      <c r="B179" t="str">
        <f t="shared" si="9"/>
        <v>F7 Ib</v>
      </c>
      <c r="C179">
        <v>3</v>
      </c>
      <c r="D179">
        <v>4</v>
      </c>
      <c r="E179">
        <v>7</v>
      </c>
      <c r="F179">
        <v>2</v>
      </c>
      <c r="G179">
        <v>10</v>
      </c>
      <c r="H179">
        <f t="shared" si="7"/>
        <v>3</v>
      </c>
      <c r="I179" s="2">
        <f>I177-2*(I177-I182)/5</f>
        <v>10</v>
      </c>
      <c r="K179" t="str">
        <f>VLOOKUP(C179,StellarLuminosityClassTable!$A$2:$B$11,2)</f>
        <v>Ib</v>
      </c>
      <c r="L179" t="str">
        <f>VLOOKUP(D179,StellarSpectralClassTable!$A$2:$B$8,2)</f>
        <v>F</v>
      </c>
      <c r="M179" t="str">
        <f t="shared" si="8"/>
        <v>(178,"F7 Ib",3,4,7,10,3,10),</v>
      </c>
    </row>
    <row r="180" spans="1:13" x14ac:dyDescent="0.25">
      <c r="A180">
        <v>179</v>
      </c>
      <c r="B180" t="str">
        <f t="shared" si="9"/>
        <v>F8 Ib</v>
      </c>
      <c r="C180">
        <v>3</v>
      </c>
      <c r="D180">
        <v>4</v>
      </c>
      <c r="E180">
        <v>8</v>
      </c>
      <c r="F180">
        <v>2</v>
      </c>
      <c r="G180">
        <v>10</v>
      </c>
      <c r="H180">
        <f t="shared" si="7"/>
        <v>3</v>
      </c>
      <c r="I180" s="2">
        <f>I177-3*(I177-I182)/5</f>
        <v>10</v>
      </c>
      <c r="K180" t="str">
        <f>VLOOKUP(C180,StellarLuminosityClassTable!$A$2:$B$11,2)</f>
        <v>Ib</v>
      </c>
      <c r="L180" t="str">
        <f>VLOOKUP(D180,StellarSpectralClassTable!$A$2:$B$8,2)</f>
        <v>F</v>
      </c>
      <c r="M180" t="str">
        <f t="shared" si="8"/>
        <v>(179,"F8 Ib",3,4,8,10,3,10),</v>
      </c>
    </row>
    <row r="181" spans="1:13" x14ac:dyDescent="0.25">
      <c r="A181">
        <v>180</v>
      </c>
      <c r="B181" t="str">
        <f t="shared" si="9"/>
        <v>F9 Ib</v>
      </c>
      <c r="C181">
        <v>3</v>
      </c>
      <c r="D181">
        <v>4</v>
      </c>
      <c r="E181">
        <v>9</v>
      </c>
      <c r="F181">
        <v>2</v>
      </c>
      <c r="G181">
        <v>10</v>
      </c>
      <c r="H181">
        <f t="shared" si="7"/>
        <v>3</v>
      </c>
      <c r="I181" s="2">
        <f>I177-4*(I177-I182)/5</f>
        <v>10</v>
      </c>
      <c r="K181" t="str">
        <f>VLOOKUP(C181,StellarLuminosityClassTable!$A$2:$B$11,2)</f>
        <v>Ib</v>
      </c>
      <c r="L181" t="str">
        <f>VLOOKUP(D181,StellarSpectralClassTable!$A$2:$B$8,2)</f>
        <v>F</v>
      </c>
      <c r="M181" t="str">
        <f t="shared" si="8"/>
        <v>(180,"F9 Ib",3,4,9,10,3,10),</v>
      </c>
    </row>
    <row r="182" spans="1:13" x14ac:dyDescent="0.25">
      <c r="A182">
        <v>181</v>
      </c>
      <c r="B182" t="str">
        <f t="shared" si="9"/>
        <v>G0 Ib</v>
      </c>
      <c r="C182">
        <v>3</v>
      </c>
      <c r="D182">
        <v>5</v>
      </c>
      <c r="E182">
        <v>0</v>
      </c>
      <c r="F182">
        <v>2</v>
      </c>
      <c r="G182">
        <v>10</v>
      </c>
      <c r="H182">
        <f t="shared" si="7"/>
        <v>3</v>
      </c>
      <c r="I182" s="2">
        <v>10</v>
      </c>
      <c r="K182" t="str">
        <f>VLOOKUP(C182,StellarLuminosityClassTable!$A$2:$B$11,2)</f>
        <v>Ib</v>
      </c>
      <c r="L182" t="str">
        <f>VLOOKUP(D182,StellarSpectralClassTable!$A$2:$B$8,2)</f>
        <v>G</v>
      </c>
      <c r="M182" t="str">
        <f t="shared" si="8"/>
        <v>(181,"G0 Ib",3,5,0,10,3,10),</v>
      </c>
    </row>
    <row r="183" spans="1:13" x14ac:dyDescent="0.25">
      <c r="A183">
        <v>182</v>
      </c>
      <c r="B183" t="str">
        <f t="shared" si="9"/>
        <v>G1 Ib</v>
      </c>
      <c r="C183">
        <v>3</v>
      </c>
      <c r="D183">
        <v>5</v>
      </c>
      <c r="E183">
        <v>1</v>
      </c>
      <c r="F183">
        <v>2</v>
      </c>
      <c r="G183">
        <v>10</v>
      </c>
      <c r="H183">
        <f t="shared" si="7"/>
        <v>3</v>
      </c>
      <c r="I183" s="2">
        <f>I182-1*(I182-I187)/5</f>
        <v>10.4</v>
      </c>
      <c r="K183" t="str">
        <f>VLOOKUP(C183,StellarLuminosityClassTable!$A$2:$B$11,2)</f>
        <v>Ib</v>
      </c>
      <c r="L183" t="str">
        <f>VLOOKUP(D183,StellarSpectralClassTable!$A$2:$B$8,2)</f>
        <v>G</v>
      </c>
      <c r="M183" t="str">
        <f t="shared" si="8"/>
        <v>(182,"G1 Ib",3,5,1,10,3,10.4),</v>
      </c>
    </row>
    <row r="184" spans="1:13" x14ac:dyDescent="0.25">
      <c r="A184">
        <v>183</v>
      </c>
      <c r="B184" t="str">
        <f t="shared" si="9"/>
        <v>G2 Ib</v>
      </c>
      <c r="C184">
        <v>3</v>
      </c>
      <c r="D184">
        <v>5</v>
      </c>
      <c r="E184">
        <v>2</v>
      </c>
      <c r="F184">
        <v>2</v>
      </c>
      <c r="G184">
        <v>10</v>
      </c>
      <c r="H184">
        <f t="shared" si="7"/>
        <v>3</v>
      </c>
      <c r="I184" s="2">
        <f>I182-2*(I182-I187)/5</f>
        <v>10.8</v>
      </c>
      <c r="K184" t="str">
        <f>VLOOKUP(C184,StellarLuminosityClassTable!$A$2:$B$11,2)</f>
        <v>Ib</v>
      </c>
      <c r="L184" t="str">
        <f>VLOOKUP(D184,StellarSpectralClassTable!$A$2:$B$8,2)</f>
        <v>G</v>
      </c>
      <c r="M184" t="str">
        <f t="shared" si="8"/>
        <v>(183,"G2 Ib",3,5,2,10,3,10.8),</v>
      </c>
    </row>
    <row r="185" spans="1:13" x14ac:dyDescent="0.25">
      <c r="A185">
        <v>184</v>
      </c>
      <c r="B185" t="str">
        <f t="shared" si="9"/>
        <v>G3 Ib</v>
      </c>
      <c r="C185">
        <v>3</v>
      </c>
      <c r="D185">
        <v>5</v>
      </c>
      <c r="E185">
        <v>3</v>
      </c>
      <c r="F185">
        <v>2</v>
      </c>
      <c r="G185">
        <v>10</v>
      </c>
      <c r="H185">
        <f t="shared" si="7"/>
        <v>3</v>
      </c>
      <c r="I185" s="2">
        <f>I182-3*(I182-I187)/5</f>
        <v>11.2</v>
      </c>
      <c r="K185" t="str">
        <f>VLOOKUP(C185,StellarLuminosityClassTable!$A$2:$B$11,2)</f>
        <v>Ib</v>
      </c>
      <c r="L185" t="str">
        <f>VLOOKUP(D185,StellarSpectralClassTable!$A$2:$B$8,2)</f>
        <v>G</v>
      </c>
      <c r="M185" t="str">
        <f t="shared" si="8"/>
        <v>(184,"G3 Ib",3,5,3,10,3,11.2),</v>
      </c>
    </row>
    <row r="186" spans="1:13" x14ac:dyDescent="0.25">
      <c r="A186">
        <v>185</v>
      </c>
      <c r="B186" t="str">
        <f t="shared" si="9"/>
        <v>G4 Ib</v>
      </c>
      <c r="C186">
        <v>3</v>
      </c>
      <c r="D186">
        <v>5</v>
      </c>
      <c r="E186">
        <v>4</v>
      </c>
      <c r="F186">
        <v>3</v>
      </c>
      <c r="G186">
        <v>10</v>
      </c>
      <c r="H186">
        <f t="shared" si="7"/>
        <v>4</v>
      </c>
      <c r="I186" s="2">
        <f>I182-4*(I182-I187)/5</f>
        <v>11.6</v>
      </c>
      <c r="K186" t="str">
        <f>VLOOKUP(C186,StellarLuminosityClassTable!$A$2:$B$11,2)</f>
        <v>Ib</v>
      </c>
      <c r="L186" t="str">
        <f>VLOOKUP(D186,StellarSpectralClassTable!$A$2:$B$8,2)</f>
        <v>G</v>
      </c>
      <c r="M186" t="str">
        <f t="shared" si="8"/>
        <v>(185,"G4 Ib",3,5,4,10,4,11.6),</v>
      </c>
    </row>
    <row r="187" spans="1:13" x14ac:dyDescent="0.25">
      <c r="A187">
        <v>186</v>
      </c>
      <c r="B187" t="str">
        <f t="shared" si="9"/>
        <v>G5 Ib</v>
      </c>
      <c r="C187">
        <v>3</v>
      </c>
      <c r="D187">
        <v>5</v>
      </c>
      <c r="E187">
        <v>5</v>
      </c>
      <c r="F187">
        <v>4</v>
      </c>
      <c r="G187">
        <v>10</v>
      </c>
      <c r="H187">
        <f t="shared" si="7"/>
        <v>5</v>
      </c>
      <c r="I187" s="2">
        <v>12</v>
      </c>
      <c r="K187" t="str">
        <f>VLOOKUP(C187,StellarLuminosityClassTable!$A$2:$B$11,2)</f>
        <v>Ib</v>
      </c>
      <c r="L187" t="str">
        <f>VLOOKUP(D187,StellarSpectralClassTable!$A$2:$B$8,2)</f>
        <v>G</v>
      </c>
      <c r="M187" t="str">
        <f t="shared" si="8"/>
        <v>(186,"G5 Ib",3,5,5,10,5,12),</v>
      </c>
    </row>
    <row r="188" spans="1:13" x14ac:dyDescent="0.25">
      <c r="A188">
        <v>187</v>
      </c>
      <c r="B188" t="str">
        <f t="shared" si="9"/>
        <v>G6 Ib</v>
      </c>
      <c r="C188">
        <v>3</v>
      </c>
      <c r="D188">
        <v>5</v>
      </c>
      <c r="E188">
        <v>6</v>
      </c>
      <c r="F188">
        <v>4</v>
      </c>
      <c r="G188">
        <v>10</v>
      </c>
      <c r="H188">
        <f t="shared" si="7"/>
        <v>5</v>
      </c>
      <c r="I188" s="2">
        <f>I187-1*(I187-I192)/5</f>
        <v>12.2</v>
      </c>
      <c r="K188" t="str">
        <f>VLOOKUP(C188,StellarLuminosityClassTable!$A$2:$B$11,2)</f>
        <v>Ib</v>
      </c>
      <c r="L188" t="str">
        <f>VLOOKUP(D188,StellarSpectralClassTable!$A$2:$B$8,2)</f>
        <v>G</v>
      </c>
      <c r="M188" t="str">
        <f t="shared" si="8"/>
        <v>(187,"G6 Ib",3,5,6,10,5,12.2),</v>
      </c>
    </row>
    <row r="189" spans="1:13" x14ac:dyDescent="0.25">
      <c r="A189">
        <v>188</v>
      </c>
      <c r="B189" t="str">
        <f t="shared" si="9"/>
        <v>G7 Ib</v>
      </c>
      <c r="C189">
        <v>3</v>
      </c>
      <c r="D189">
        <v>5</v>
      </c>
      <c r="E189">
        <v>7</v>
      </c>
      <c r="F189">
        <v>4</v>
      </c>
      <c r="G189">
        <v>10</v>
      </c>
      <c r="H189">
        <f t="shared" si="7"/>
        <v>5</v>
      </c>
      <c r="I189" s="2">
        <f>I187-2*(I187-I192)/5</f>
        <v>12.4</v>
      </c>
      <c r="K189" t="str">
        <f>VLOOKUP(C189,StellarLuminosityClassTable!$A$2:$B$11,2)</f>
        <v>Ib</v>
      </c>
      <c r="L189" t="str">
        <f>VLOOKUP(D189,StellarSpectralClassTable!$A$2:$B$8,2)</f>
        <v>G</v>
      </c>
      <c r="M189" t="str">
        <f t="shared" si="8"/>
        <v>(188,"G7 Ib",3,5,7,10,5,12.4),</v>
      </c>
    </row>
    <row r="190" spans="1:13" x14ac:dyDescent="0.25">
      <c r="A190">
        <v>189</v>
      </c>
      <c r="B190" t="str">
        <f t="shared" si="9"/>
        <v>G8 Ib</v>
      </c>
      <c r="C190">
        <v>3</v>
      </c>
      <c r="D190">
        <v>5</v>
      </c>
      <c r="E190">
        <v>8</v>
      </c>
      <c r="F190">
        <v>4</v>
      </c>
      <c r="G190">
        <v>10</v>
      </c>
      <c r="H190">
        <f t="shared" si="7"/>
        <v>5</v>
      </c>
      <c r="I190" s="2">
        <f>I187-3*(I187-I192)/5</f>
        <v>12.6</v>
      </c>
      <c r="K190" t="str">
        <f>VLOOKUP(C190,StellarLuminosityClassTable!$A$2:$B$11,2)</f>
        <v>Ib</v>
      </c>
      <c r="L190" t="str">
        <f>VLOOKUP(D190,StellarSpectralClassTable!$A$2:$B$8,2)</f>
        <v>G</v>
      </c>
      <c r="M190" t="str">
        <f t="shared" si="8"/>
        <v>(189,"G8 Ib",3,5,8,10,5,12.6),</v>
      </c>
    </row>
    <row r="191" spans="1:13" x14ac:dyDescent="0.25">
      <c r="A191">
        <v>190</v>
      </c>
      <c r="B191" t="str">
        <f t="shared" si="9"/>
        <v>G9 Ib</v>
      </c>
      <c r="C191">
        <v>3</v>
      </c>
      <c r="D191">
        <v>5</v>
      </c>
      <c r="E191">
        <v>9</v>
      </c>
      <c r="F191">
        <v>4</v>
      </c>
      <c r="G191">
        <v>10</v>
      </c>
      <c r="H191">
        <f t="shared" si="7"/>
        <v>5</v>
      </c>
      <c r="I191" s="2">
        <f>I187-4*(I187-I192)/5</f>
        <v>12.8</v>
      </c>
      <c r="K191" t="str">
        <f>VLOOKUP(C191,StellarLuminosityClassTable!$A$2:$B$11,2)</f>
        <v>Ib</v>
      </c>
      <c r="L191" t="str">
        <f>VLOOKUP(D191,StellarSpectralClassTable!$A$2:$B$8,2)</f>
        <v>G</v>
      </c>
      <c r="M191" t="str">
        <f t="shared" si="8"/>
        <v>(190,"G9 Ib",3,5,9,10,5,12.8),</v>
      </c>
    </row>
    <row r="192" spans="1:13" x14ac:dyDescent="0.25">
      <c r="A192">
        <v>191</v>
      </c>
      <c r="B192" t="str">
        <f t="shared" si="9"/>
        <v>K0 Ib</v>
      </c>
      <c r="C192">
        <v>3</v>
      </c>
      <c r="D192">
        <v>6</v>
      </c>
      <c r="E192">
        <v>0</v>
      </c>
      <c r="F192">
        <v>5</v>
      </c>
      <c r="G192">
        <v>10</v>
      </c>
      <c r="H192">
        <f t="shared" si="7"/>
        <v>6</v>
      </c>
      <c r="I192" s="2">
        <v>13</v>
      </c>
      <c r="K192" t="str">
        <f>VLOOKUP(C192,StellarLuminosityClassTable!$A$2:$B$11,2)</f>
        <v>Ib</v>
      </c>
      <c r="L192" t="str">
        <f>VLOOKUP(D192,StellarSpectralClassTable!$A$2:$B$8,2)</f>
        <v>K</v>
      </c>
      <c r="M192" t="str">
        <f t="shared" si="8"/>
        <v>(191,"K0 Ib",3,6,0,10,6,13),</v>
      </c>
    </row>
    <row r="193" spans="1:13" x14ac:dyDescent="0.25">
      <c r="A193">
        <v>192</v>
      </c>
      <c r="B193" t="str">
        <f t="shared" si="9"/>
        <v>K1 Ib</v>
      </c>
      <c r="C193">
        <v>3</v>
      </c>
      <c r="D193">
        <v>6</v>
      </c>
      <c r="E193">
        <v>1</v>
      </c>
      <c r="F193">
        <v>5</v>
      </c>
      <c r="G193">
        <v>10</v>
      </c>
      <c r="H193">
        <f t="shared" si="7"/>
        <v>6</v>
      </c>
      <c r="I193" s="2">
        <f>I192-1*(I192-I197)/5</f>
        <v>13.6</v>
      </c>
      <c r="K193" t="str">
        <f>VLOOKUP(C193,StellarLuminosityClassTable!$A$2:$B$11,2)</f>
        <v>Ib</v>
      </c>
      <c r="L193" t="str">
        <f>VLOOKUP(D193,StellarSpectralClassTable!$A$2:$B$8,2)</f>
        <v>K</v>
      </c>
      <c r="M193" t="str">
        <f t="shared" si="8"/>
        <v>(192,"K1 Ib",3,6,1,10,6,13.6),</v>
      </c>
    </row>
    <row r="194" spans="1:13" x14ac:dyDescent="0.25">
      <c r="A194">
        <v>193</v>
      </c>
      <c r="B194" t="str">
        <f t="shared" si="9"/>
        <v>K2 Ib</v>
      </c>
      <c r="C194">
        <v>3</v>
      </c>
      <c r="D194">
        <v>6</v>
      </c>
      <c r="E194">
        <v>2</v>
      </c>
      <c r="F194">
        <v>5</v>
      </c>
      <c r="G194">
        <v>10</v>
      </c>
      <c r="H194">
        <f t="shared" si="7"/>
        <v>6</v>
      </c>
      <c r="I194" s="2">
        <f>I192-2*(I192-I197)/5</f>
        <v>14.2</v>
      </c>
      <c r="K194" t="str">
        <f>VLOOKUP(C194,StellarLuminosityClassTable!$A$2:$B$11,2)</f>
        <v>Ib</v>
      </c>
      <c r="L194" t="str">
        <f>VLOOKUP(D194,StellarSpectralClassTable!$A$2:$B$8,2)</f>
        <v>K</v>
      </c>
      <c r="M194" t="str">
        <f t="shared" si="8"/>
        <v>(193,"K2 Ib",3,6,2,10,6,14.2),</v>
      </c>
    </row>
    <row r="195" spans="1:13" x14ac:dyDescent="0.25">
      <c r="A195">
        <v>194</v>
      </c>
      <c r="B195" t="str">
        <f t="shared" si="9"/>
        <v>K3 Ib</v>
      </c>
      <c r="C195">
        <v>3</v>
      </c>
      <c r="D195">
        <v>6</v>
      </c>
      <c r="E195">
        <v>3</v>
      </c>
      <c r="F195">
        <v>5</v>
      </c>
      <c r="G195">
        <v>10</v>
      </c>
      <c r="H195">
        <f t="shared" ref="H195:H258" si="10">F195+1</f>
        <v>6</v>
      </c>
      <c r="I195" s="2">
        <f>I192-3*(I192-I197)/5</f>
        <v>14.8</v>
      </c>
      <c r="K195" t="str">
        <f>VLOOKUP(C195,StellarLuminosityClassTable!$A$2:$B$11,2)</f>
        <v>Ib</v>
      </c>
      <c r="L195" t="str">
        <f>VLOOKUP(D195,StellarSpectralClassTable!$A$2:$B$8,2)</f>
        <v>K</v>
      </c>
      <c r="M195" t="str">
        <f t="shared" ref="M195:M258" si="11">CONCATENATE("(",A195,",""",B195,""",",C195,",",D195,",",E195,",",G195,",",H195,",",I195,"),")</f>
        <v>(194,"K3 Ib",3,6,3,10,6,14.8),</v>
      </c>
    </row>
    <row r="196" spans="1:13" x14ac:dyDescent="0.25">
      <c r="A196">
        <v>195</v>
      </c>
      <c r="B196" t="str">
        <f t="shared" si="9"/>
        <v>K4 Ib</v>
      </c>
      <c r="C196">
        <v>3</v>
      </c>
      <c r="D196">
        <v>6</v>
      </c>
      <c r="E196">
        <v>4</v>
      </c>
      <c r="F196">
        <v>5</v>
      </c>
      <c r="G196">
        <v>10</v>
      </c>
      <c r="H196">
        <f t="shared" si="10"/>
        <v>6</v>
      </c>
      <c r="I196" s="2">
        <f>I192-4*(I192-I197)/5</f>
        <v>15.4</v>
      </c>
      <c r="K196" t="str">
        <f>VLOOKUP(C196,StellarLuminosityClassTable!$A$2:$B$11,2)</f>
        <v>Ib</v>
      </c>
      <c r="L196" t="str">
        <f>VLOOKUP(D196,StellarSpectralClassTable!$A$2:$B$8,2)</f>
        <v>K</v>
      </c>
      <c r="M196" t="str">
        <f t="shared" si="11"/>
        <v>(195,"K4 Ib",3,6,4,10,6,15.4),</v>
      </c>
    </row>
    <row r="197" spans="1:13" x14ac:dyDescent="0.25">
      <c r="A197">
        <v>196</v>
      </c>
      <c r="B197" t="str">
        <f t="shared" si="9"/>
        <v>K5 Ib</v>
      </c>
      <c r="C197">
        <v>3</v>
      </c>
      <c r="D197">
        <v>6</v>
      </c>
      <c r="E197">
        <v>5</v>
      </c>
      <c r="F197">
        <v>6</v>
      </c>
      <c r="G197">
        <v>10</v>
      </c>
      <c r="H197">
        <f t="shared" si="10"/>
        <v>7</v>
      </c>
      <c r="I197" s="2">
        <v>16</v>
      </c>
      <c r="K197" t="str">
        <f>VLOOKUP(C197,StellarLuminosityClassTable!$A$2:$B$11,2)</f>
        <v>Ib</v>
      </c>
      <c r="L197" t="str">
        <f>VLOOKUP(D197,StellarSpectralClassTable!$A$2:$B$8,2)</f>
        <v>K</v>
      </c>
      <c r="M197" t="str">
        <f t="shared" si="11"/>
        <v>(196,"K5 Ib",3,6,5,10,7,16),</v>
      </c>
    </row>
    <row r="198" spans="1:13" x14ac:dyDescent="0.25">
      <c r="A198">
        <v>197</v>
      </c>
      <c r="B198" t="str">
        <f t="shared" si="9"/>
        <v>K6 Ib</v>
      </c>
      <c r="C198">
        <v>3</v>
      </c>
      <c r="D198">
        <v>6</v>
      </c>
      <c r="E198">
        <v>6</v>
      </c>
      <c r="F198">
        <v>6</v>
      </c>
      <c r="G198">
        <v>10</v>
      </c>
      <c r="H198">
        <f t="shared" si="10"/>
        <v>7</v>
      </c>
      <c r="I198" s="2">
        <f>I197-1*(I197-I202)/5</f>
        <v>16</v>
      </c>
      <c r="K198" t="str">
        <f>VLOOKUP(C198,StellarLuminosityClassTable!$A$2:$B$11,2)</f>
        <v>Ib</v>
      </c>
      <c r="L198" t="str">
        <f>VLOOKUP(D198,StellarSpectralClassTable!$A$2:$B$8,2)</f>
        <v>K</v>
      </c>
      <c r="M198" t="str">
        <f t="shared" si="11"/>
        <v>(197,"K6 Ib",3,6,6,10,7,16),</v>
      </c>
    </row>
    <row r="199" spans="1:13" x14ac:dyDescent="0.25">
      <c r="A199">
        <v>198</v>
      </c>
      <c r="B199" t="str">
        <f t="shared" si="9"/>
        <v>K7 Ib</v>
      </c>
      <c r="C199">
        <v>3</v>
      </c>
      <c r="D199">
        <v>6</v>
      </c>
      <c r="E199">
        <v>7</v>
      </c>
      <c r="F199">
        <v>6</v>
      </c>
      <c r="G199">
        <v>10</v>
      </c>
      <c r="H199">
        <f t="shared" si="10"/>
        <v>7</v>
      </c>
      <c r="I199" s="2">
        <f>I197-2*(I197-I202)/5</f>
        <v>16</v>
      </c>
      <c r="K199" t="str">
        <f>VLOOKUP(C199,StellarLuminosityClassTable!$A$2:$B$11,2)</f>
        <v>Ib</v>
      </c>
      <c r="L199" t="str">
        <f>VLOOKUP(D199,StellarSpectralClassTable!$A$2:$B$8,2)</f>
        <v>K</v>
      </c>
      <c r="M199" t="str">
        <f t="shared" si="11"/>
        <v>(198,"K7 Ib",3,6,7,10,7,16),</v>
      </c>
    </row>
    <row r="200" spans="1:13" x14ac:dyDescent="0.25">
      <c r="A200">
        <v>199</v>
      </c>
      <c r="B200" t="str">
        <f t="shared" si="9"/>
        <v>K8 Ib</v>
      </c>
      <c r="C200">
        <v>3</v>
      </c>
      <c r="D200">
        <v>6</v>
      </c>
      <c r="E200">
        <v>8</v>
      </c>
      <c r="F200">
        <v>6</v>
      </c>
      <c r="G200">
        <v>10</v>
      </c>
      <c r="H200">
        <f t="shared" si="10"/>
        <v>7</v>
      </c>
      <c r="I200" s="2">
        <f>I197-3*(I197-I202)/5</f>
        <v>16</v>
      </c>
      <c r="K200" t="str">
        <f>VLOOKUP(C200,StellarLuminosityClassTable!$A$2:$B$11,2)</f>
        <v>Ib</v>
      </c>
      <c r="L200" t="str">
        <f>VLOOKUP(D200,StellarSpectralClassTable!$A$2:$B$8,2)</f>
        <v>K</v>
      </c>
      <c r="M200" t="str">
        <f t="shared" si="11"/>
        <v>(199,"K8 Ib",3,6,8,10,7,16),</v>
      </c>
    </row>
    <row r="201" spans="1:13" x14ac:dyDescent="0.25">
      <c r="A201">
        <v>200</v>
      </c>
      <c r="B201" t="str">
        <f t="shared" si="9"/>
        <v>K9 Ib</v>
      </c>
      <c r="C201">
        <v>3</v>
      </c>
      <c r="D201">
        <v>6</v>
      </c>
      <c r="E201">
        <v>9</v>
      </c>
      <c r="F201">
        <v>6</v>
      </c>
      <c r="G201">
        <v>10</v>
      </c>
      <c r="H201">
        <f t="shared" si="10"/>
        <v>7</v>
      </c>
      <c r="I201" s="2">
        <f>I197-4*(I197-I202)/5</f>
        <v>16</v>
      </c>
      <c r="K201" t="str">
        <f>VLOOKUP(C201,StellarLuminosityClassTable!$A$2:$B$11,2)</f>
        <v>Ib</v>
      </c>
      <c r="L201" t="str">
        <f>VLOOKUP(D201,StellarSpectralClassTable!$A$2:$B$8,2)</f>
        <v>K</v>
      </c>
      <c r="M201" t="str">
        <f t="shared" si="11"/>
        <v>(200,"K9 Ib",3,6,9,10,7,16),</v>
      </c>
    </row>
    <row r="202" spans="1:13" x14ac:dyDescent="0.25">
      <c r="A202">
        <v>201</v>
      </c>
      <c r="B202" t="str">
        <f t="shared" si="9"/>
        <v>M0 Ib</v>
      </c>
      <c r="C202">
        <v>3</v>
      </c>
      <c r="D202">
        <v>7</v>
      </c>
      <c r="E202">
        <v>0</v>
      </c>
      <c r="F202">
        <v>7</v>
      </c>
      <c r="G202">
        <v>11</v>
      </c>
      <c r="H202">
        <f t="shared" si="10"/>
        <v>8</v>
      </c>
      <c r="I202" s="2">
        <v>16</v>
      </c>
      <c r="K202" t="str">
        <f>VLOOKUP(C202,StellarLuminosityClassTable!$A$2:$B$11,2)</f>
        <v>Ib</v>
      </c>
      <c r="L202" t="str">
        <f>VLOOKUP(D202,StellarSpectralClassTable!$A$2:$B$8,2)</f>
        <v>M</v>
      </c>
      <c r="M202" t="str">
        <f t="shared" si="11"/>
        <v>(201,"M0 Ib",3,7,0,11,8,16),</v>
      </c>
    </row>
    <row r="203" spans="1:13" x14ac:dyDescent="0.25">
      <c r="A203">
        <v>202</v>
      </c>
      <c r="B203" t="str">
        <f t="shared" si="9"/>
        <v>M1 Ib</v>
      </c>
      <c r="C203">
        <v>3</v>
      </c>
      <c r="D203">
        <v>7</v>
      </c>
      <c r="E203">
        <v>1</v>
      </c>
      <c r="F203">
        <v>7</v>
      </c>
      <c r="G203">
        <v>11</v>
      </c>
      <c r="H203">
        <f t="shared" si="10"/>
        <v>8</v>
      </c>
      <c r="I203" s="2">
        <f>I202-1*(I202-I207)/5</f>
        <v>16.8</v>
      </c>
      <c r="K203" t="str">
        <f>VLOOKUP(C203,StellarLuminosityClassTable!$A$2:$B$11,2)</f>
        <v>Ib</v>
      </c>
      <c r="L203" t="str">
        <f>VLOOKUP(D203,StellarSpectralClassTable!$A$2:$B$8,2)</f>
        <v>M</v>
      </c>
      <c r="M203" t="str">
        <f t="shared" si="11"/>
        <v>(202,"M1 Ib",3,7,1,11,8,16.8),</v>
      </c>
    </row>
    <row r="204" spans="1:13" x14ac:dyDescent="0.25">
      <c r="A204">
        <v>203</v>
      </c>
      <c r="B204" t="str">
        <f t="shared" si="9"/>
        <v>M2 Ib</v>
      </c>
      <c r="C204">
        <v>3</v>
      </c>
      <c r="D204">
        <v>7</v>
      </c>
      <c r="E204">
        <v>2</v>
      </c>
      <c r="F204">
        <v>7</v>
      </c>
      <c r="G204">
        <v>11</v>
      </c>
      <c r="H204">
        <f t="shared" si="10"/>
        <v>8</v>
      </c>
      <c r="I204" s="2">
        <f>I202-2*(I202-I207)/5</f>
        <v>17.600000000000001</v>
      </c>
      <c r="K204" t="str">
        <f>VLOOKUP(C204,StellarLuminosityClassTable!$A$2:$B$11,2)</f>
        <v>Ib</v>
      </c>
      <c r="L204" t="str">
        <f>VLOOKUP(D204,StellarSpectralClassTable!$A$2:$B$8,2)</f>
        <v>M</v>
      </c>
      <c r="M204" t="str">
        <f t="shared" si="11"/>
        <v>(203,"M2 Ib",3,7,2,11,8,17.6),</v>
      </c>
    </row>
    <row r="205" spans="1:13" x14ac:dyDescent="0.25">
      <c r="A205">
        <v>204</v>
      </c>
      <c r="B205" t="str">
        <f t="shared" si="9"/>
        <v>M3 Ib</v>
      </c>
      <c r="C205">
        <v>3</v>
      </c>
      <c r="D205">
        <v>7</v>
      </c>
      <c r="E205">
        <v>3</v>
      </c>
      <c r="F205">
        <v>7</v>
      </c>
      <c r="G205">
        <v>11</v>
      </c>
      <c r="H205">
        <f t="shared" si="10"/>
        <v>8</v>
      </c>
      <c r="I205" s="2">
        <f>I202-3*(I202-I207)/5</f>
        <v>18.399999999999999</v>
      </c>
      <c r="K205" t="str">
        <f>VLOOKUP(C205,StellarLuminosityClassTable!$A$2:$B$11,2)</f>
        <v>Ib</v>
      </c>
      <c r="L205" t="str">
        <f>VLOOKUP(D205,StellarSpectralClassTable!$A$2:$B$8,2)</f>
        <v>M</v>
      </c>
      <c r="M205" t="str">
        <f t="shared" si="11"/>
        <v>(204,"M3 Ib",3,7,3,11,8,18.4),</v>
      </c>
    </row>
    <row r="206" spans="1:13" x14ac:dyDescent="0.25">
      <c r="A206">
        <v>205</v>
      </c>
      <c r="B206" t="str">
        <f t="shared" si="9"/>
        <v>M4 Ib</v>
      </c>
      <c r="C206">
        <v>3</v>
      </c>
      <c r="D206">
        <v>7</v>
      </c>
      <c r="E206">
        <v>4</v>
      </c>
      <c r="F206">
        <v>7</v>
      </c>
      <c r="G206">
        <v>11</v>
      </c>
      <c r="H206">
        <f t="shared" si="10"/>
        <v>8</v>
      </c>
      <c r="I206" s="2">
        <f>I202-4*(I202-I207)/5</f>
        <v>19.2</v>
      </c>
      <c r="K206" t="str">
        <f>VLOOKUP(C206,StellarLuminosityClassTable!$A$2:$B$11,2)</f>
        <v>Ib</v>
      </c>
      <c r="L206" t="str">
        <f>VLOOKUP(D206,StellarSpectralClassTable!$A$2:$B$8,2)</f>
        <v>M</v>
      </c>
      <c r="M206" t="str">
        <f t="shared" si="11"/>
        <v>(205,"M4 Ib",3,7,4,11,8,19.2),</v>
      </c>
    </row>
    <row r="207" spans="1:13" x14ac:dyDescent="0.25">
      <c r="A207">
        <v>206</v>
      </c>
      <c r="B207" t="str">
        <f t="shared" si="9"/>
        <v>M5 Ib</v>
      </c>
      <c r="C207">
        <v>3</v>
      </c>
      <c r="D207">
        <v>7</v>
      </c>
      <c r="E207">
        <v>5</v>
      </c>
      <c r="F207">
        <v>8</v>
      </c>
      <c r="G207">
        <v>11</v>
      </c>
      <c r="H207">
        <f t="shared" si="10"/>
        <v>9</v>
      </c>
      <c r="I207" s="2">
        <v>20</v>
      </c>
      <c r="K207" t="str">
        <f>VLOOKUP(C207,StellarLuminosityClassTable!$A$2:$B$11,2)</f>
        <v>Ib</v>
      </c>
      <c r="L207" t="str">
        <f>VLOOKUP(D207,StellarSpectralClassTable!$A$2:$B$8,2)</f>
        <v>M</v>
      </c>
      <c r="M207" t="str">
        <f t="shared" si="11"/>
        <v>(206,"M5 Ib",3,7,5,11,9,20),</v>
      </c>
    </row>
    <row r="208" spans="1:13" x14ac:dyDescent="0.25">
      <c r="A208">
        <v>207</v>
      </c>
      <c r="B208" t="str">
        <f t="shared" si="9"/>
        <v>M6 Ib</v>
      </c>
      <c r="C208">
        <v>3</v>
      </c>
      <c r="D208">
        <v>7</v>
      </c>
      <c r="E208">
        <v>6</v>
      </c>
      <c r="F208">
        <v>8</v>
      </c>
      <c r="G208">
        <v>11</v>
      </c>
      <c r="H208">
        <f t="shared" si="10"/>
        <v>9</v>
      </c>
      <c r="I208" s="2">
        <f>I207-1*(I207-I211)/4</f>
        <v>21.25</v>
      </c>
      <c r="K208" t="str">
        <f>VLOOKUP(C208,StellarLuminosityClassTable!$A$2:$B$11,2)</f>
        <v>Ib</v>
      </c>
      <c r="L208" t="str">
        <f>VLOOKUP(D208,StellarSpectralClassTable!$A$2:$B$8,2)</f>
        <v>M</v>
      </c>
      <c r="M208" t="str">
        <f t="shared" si="11"/>
        <v>(207,"M6 Ib",3,7,6,11,9,21.25),</v>
      </c>
    </row>
    <row r="209" spans="1:13" x14ac:dyDescent="0.25">
      <c r="A209">
        <v>208</v>
      </c>
      <c r="B209" t="str">
        <f t="shared" si="9"/>
        <v>M7 Ib</v>
      </c>
      <c r="C209">
        <v>3</v>
      </c>
      <c r="D209">
        <v>7</v>
      </c>
      <c r="E209">
        <v>7</v>
      </c>
      <c r="F209">
        <v>8</v>
      </c>
      <c r="G209">
        <v>11</v>
      </c>
      <c r="H209">
        <f t="shared" si="10"/>
        <v>9</v>
      </c>
      <c r="I209" s="2">
        <f>I207-2*(I207-I211)/4</f>
        <v>22.5</v>
      </c>
      <c r="K209" t="str">
        <f>VLOOKUP(C209,StellarLuminosityClassTable!$A$2:$B$11,2)</f>
        <v>Ib</v>
      </c>
      <c r="L209" t="str">
        <f>VLOOKUP(D209,StellarSpectralClassTable!$A$2:$B$8,2)</f>
        <v>M</v>
      </c>
      <c r="M209" t="str">
        <f t="shared" si="11"/>
        <v>(208,"M7 Ib",3,7,7,11,9,22.5),</v>
      </c>
    </row>
    <row r="210" spans="1:13" x14ac:dyDescent="0.25">
      <c r="A210">
        <v>209</v>
      </c>
      <c r="B210" t="str">
        <f t="shared" si="9"/>
        <v>M8 Ib</v>
      </c>
      <c r="C210">
        <v>3</v>
      </c>
      <c r="D210">
        <v>7</v>
      </c>
      <c r="E210">
        <v>8</v>
      </c>
      <c r="F210">
        <v>8</v>
      </c>
      <c r="G210">
        <v>11</v>
      </c>
      <c r="H210">
        <f t="shared" si="10"/>
        <v>9</v>
      </c>
      <c r="I210" s="2">
        <f>I207-3*(I207-I211)/4</f>
        <v>23.75</v>
      </c>
      <c r="K210" t="str">
        <f>VLOOKUP(C210,StellarLuminosityClassTable!$A$2:$B$11,2)</f>
        <v>Ib</v>
      </c>
      <c r="L210" t="str">
        <f>VLOOKUP(D210,StellarSpectralClassTable!$A$2:$B$8,2)</f>
        <v>M</v>
      </c>
      <c r="M210" t="str">
        <f t="shared" si="11"/>
        <v>(209,"M8 Ib",3,7,8,11,9,23.75),</v>
      </c>
    </row>
    <row r="211" spans="1:13" x14ac:dyDescent="0.25">
      <c r="A211">
        <v>210</v>
      </c>
      <c r="B211" t="str">
        <f t="shared" si="9"/>
        <v>M9 Ib</v>
      </c>
      <c r="C211">
        <v>3</v>
      </c>
      <c r="D211">
        <v>7</v>
      </c>
      <c r="E211">
        <v>9</v>
      </c>
      <c r="F211">
        <v>8</v>
      </c>
      <c r="G211">
        <v>11</v>
      </c>
      <c r="H211">
        <f t="shared" si="10"/>
        <v>9</v>
      </c>
      <c r="I211" s="2">
        <v>25</v>
      </c>
      <c r="K211" t="str">
        <f>VLOOKUP(C211,StellarLuminosityClassTable!$A$2:$B$11,2)</f>
        <v>Ib</v>
      </c>
      <c r="L211" t="str">
        <f>VLOOKUP(D211,StellarSpectralClassTable!$A$2:$B$8,2)</f>
        <v>M</v>
      </c>
      <c r="M211" t="str">
        <f t="shared" si="11"/>
        <v>(210,"M9 Ib",3,7,9,11,9,25),</v>
      </c>
    </row>
    <row r="212" spans="1:13" x14ac:dyDescent="0.25">
      <c r="A212">
        <v>211</v>
      </c>
      <c r="B212" t="str">
        <f t="shared" si="9"/>
        <v>O0 II</v>
      </c>
      <c r="C212">
        <v>4</v>
      </c>
      <c r="D212">
        <v>1</v>
      </c>
      <c r="E212">
        <v>0</v>
      </c>
      <c r="F212">
        <v>-1</v>
      </c>
      <c r="G212">
        <v>14</v>
      </c>
      <c r="H212">
        <f t="shared" si="10"/>
        <v>0</v>
      </c>
      <c r="I212" s="2">
        <v>50</v>
      </c>
      <c r="K212" t="str">
        <f>VLOOKUP(C212,StellarLuminosityClassTable!$A$2:$B$11,2)</f>
        <v>II</v>
      </c>
      <c r="L212" t="str">
        <f>VLOOKUP(D212,StellarSpectralClassTable!$A$2:$B$8,2)</f>
        <v>O</v>
      </c>
      <c r="M212" t="str">
        <f t="shared" si="11"/>
        <v>(211,"O0 II",4,1,0,14,0,50),</v>
      </c>
    </row>
    <row r="213" spans="1:13" x14ac:dyDescent="0.25">
      <c r="A213">
        <v>212</v>
      </c>
      <c r="B213" t="str">
        <f t="shared" si="9"/>
        <v>O1 II</v>
      </c>
      <c r="C213">
        <v>4</v>
      </c>
      <c r="D213">
        <v>1</v>
      </c>
      <c r="E213">
        <v>1</v>
      </c>
      <c r="F213">
        <v>-1</v>
      </c>
      <c r="G213">
        <v>14</v>
      </c>
      <c r="H213">
        <f t="shared" si="10"/>
        <v>0</v>
      </c>
      <c r="I213" s="2">
        <v>48</v>
      </c>
      <c r="K213" t="str">
        <f>VLOOKUP(C213,StellarLuminosityClassTable!$A$2:$B$11,2)</f>
        <v>II</v>
      </c>
      <c r="L213" t="str">
        <f>VLOOKUP(D213,StellarSpectralClassTable!$A$2:$B$8,2)</f>
        <v>O</v>
      </c>
      <c r="M213" t="str">
        <f t="shared" si="11"/>
        <v>(212,"O1 II",4,1,1,14,0,48),</v>
      </c>
    </row>
    <row r="214" spans="1:13" x14ac:dyDescent="0.25">
      <c r="A214">
        <v>213</v>
      </c>
      <c r="B214" t="str">
        <f t="shared" si="9"/>
        <v>O2 II</v>
      </c>
      <c r="C214">
        <v>4</v>
      </c>
      <c r="D214">
        <v>1</v>
      </c>
      <c r="E214">
        <v>2</v>
      </c>
      <c r="F214">
        <v>-1</v>
      </c>
      <c r="G214">
        <v>14</v>
      </c>
      <c r="H214">
        <f t="shared" si="10"/>
        <v>0</v>
      </c>
      <c r="I214" s="2">
        <v>46</v>
      </c>
      <c r="K214" t="str">
        <f>VLOOKUP(C214,StellarLuminosityClassTable!$A$2:$B$11,2)</f>
        <v>II</v>
      </c>
      <c r="L214" t="str">
        <f>VLOOKUP(D214,StellarSpectralClassTable!$A$2:$B$8,2)</f>
        <v>O</v>
      </c>
      <c r="M214" t="str">
        <f t="shared" si="11"/>
        <v>(213,"O2 II",4,1,2,14,0,46),</v>
      </c>
    </row>
    <row r="215" spans="1:13" x14ac:dyDescent="0.25">
      <c r="A215">
        <v>214</v>
      </c>
      <c r="B215" t="str">
        <f t="shared" si="9"/>
        <v>O3 II</v>
      </c>
      <c r="C215">
        <v>4</v>
      </c>
      <c r="D215">
        <v>1</v>
      </c>
      <c r="E215">
        <v>3</v>
      </c>
      <c r="F215">
        <v>-1</v>
      </c>
      <c r="G215">
        <v>14</v>
      </c>
      <c r="H215">
        <f t="shared" si="10"/>
        <v>0</v>
      </c>
      <c r="I215" s="2">
        <v>44</v>
      </c>
      <c r="K215" t="str">
        <f>VLOOKUP(C215,StellarLuminosityClassTable!$A$2:$B$11,2)</f>
        <v>II</v>
      </c>
      <c r="L215" t="str">
        <f>VLOOKUP(D215,StellarSpectralClassTable!$A$2:$B$8,2)</f>
        <v>O</v>
      </c>
      <c r="M215" t="str">
        <f t="shared" si="11"/>
        <v>(214,"O3 II",4,1,3,14,0,44),</v>
      </c>
    </row>
    <row r="216" spans="1:13" x14ac:dyDescent="0.25">
      <c r="A216">
        <v>215</v>
      </c>
      <c r="B216" t="str">
        <f t="shared" si="9"/>
        <v>O4 II</v>
      </c>
      <c r="C216">
        <v>4</v>
      </c>
      <c r="D216">
        <v>1</v>
      </c>
      <c r="E216">
        <v>4</v>
      </c>
      <c r="F216">
        <v>-1</v>
      </c>
      <c r="G216">
        <v>14</v>
      </c>
      <c r="H216">
        <f t="shared" si="10"/>
        <v>0</v>
      </c>
      <c r="I216" s="2">
        <v>42</v>
      </c>
      <c r="K216" t="str">
        <f>VLOOKUP(C216,StellarLuminosityClassTable!$A$2:$B$11,2)</f>
        <v>II</v>
      </c>
      <c r="L216" t="str">
        <f>VLOOKUP(D216,StellarSpectralClassTable!$A$2:$B$8,2)</f>
        <v>O</v>
      </c>
      <c r="M216" t="str">
        <f t="shared" si="11"/>
        <v>(215,"O4 II",4,1,4,14,0,42),</v>
      </c>
    </row>
    <row r="217" spans="1:13" x14ac:dyDescent="0.25">
      <c r="A217">
        <v>216</v>
      </c>
      <c r="B217" t="str">
        <f t="shared" si="9"/>
        <v>O5 II</v>
      </c>
      <c r="C217">
        <v>4</v>
      </c>
      <c r="D217">
        <v>1</v>
      </c>
      <c r="E217">
        <v>5</v>
      </c>
      <c r="F217">
        <v>-1</v>
      </c>
      <c r="G217">
        <v>14</v>
      </c>
      <c r="H217">
        <f t="shared" si="10"/>
        <v>0</v>
      </c>
      <c r="I217" s="2">
        <v>40</v>
      </c>
      <c r="K217" t="str">
        <f>VLOOKUP(C217,StellarLuminosityClassTable!$A$2:$B$11,2)</f>
        <v>II</v>
      </c>
      <c r="L217" t="str">
        <f>VLOOKUP(D217,StellarSpectralClassTable!$A$2:$B$8,2)</f>
        <v>O</v>
      </c>
      <c r="M217" t="str">
        <f t="shared" si="11"/>
        <v>(216,"O5 II",4,1,5,14,0,40),</v>
      </c>
    </row>
    <row r="218" spans="1:13" x14ac:dyDescent="0.25">
      <c r="A218">
        <v>217</v>
      </c>
      <c r="B218" t="str">
        <f t="shared" si="9"/>
        <v>O6 II</v>
      </c>
      <c r="C218">
        <v>4</v>
      </c>
      <c r="D218">
        <v>1</v>
      </c>
      <c r="E218">
        <v>6</v>
      </c>
      <c r="F218">
        <v>-1</v>
      </c>
      <c r="G218">
        <v>14</v>
      </c>
      <c r="H218">
        <f t="shared" si="10"/>
        <v>0</v>
      </c>
      <c r="I218" s="2">
        <v>38</v>
      </c>
      <c r="K218" t="str">
        <f>VLOOKUP(C218,StellarLuminosityClassTable!$A$2:$B$11,2)</f>
        <v>II</v>
      </c>
      <c r="L218" t="str">
        <f>VLOOKUP(D218,StellarSpectralClassTable!$A$2:$B$8,2)</f>
        <v>O</v>
      </c>
      <c r="M218" t="str">
        <f t="shared" si="11"/>
        <v>(217,"O6 II",4,1,6,14,0,38),</v>
      </c>
    </row>
    <row r="219" spans="1:13" x14ac:dyDescent="0.25">
      <c r="A219">
        <v>218</v>
      </c>
      <c r="B219" t="str">
        <f t="shared" si="9"/>
        <v>O7 II</v>
      </c>
      <c r="C219">
        <v>4</v>
      </c>
      <c r="D219">
        <v>1</v>
      </c>
      <c r="E219">
        <v>7</v>
      </c>
      <c r="F219">
        <v>-1</v>
      </c>
      <c r="G219">
        <v>14</v>
      </c>
      <c r="H219">
        <f t="shared" si="10"/>
        <v>0</v>
      </c>
      <c r="I219" s="2">
        <v>36</v>
      </c>
      <c r="K219" t="str">
        <f>VLOOKUP(C219,StellarLuminosityClassTable!$A$2:$B$11,2)</f>
        <v>II</v>
      </c>
      <c r="L219" t="str">
        <f>VLOOKUP(D219,StellarSpectralClassTable!$A$2:$B$8,2)</f>
        <v>O</v>
      </c>
      <c r="M219" t="str">
        <f t="shared" si="11"/>
        <v>(218,"O7 II",4,1,7,14,0,36),</v>
      </c>
    </row>
    <row r="220" spans="1:13" x14ac:dyDescent="0.25">
      <c r="A220">
        <v>219</v>
      </c>
      <c r="B220" t="str">
        <f t="shared" si="9"/>
        <v>O8 II</v>
      </c>
      <c r="C220">
        <v>4</v>
      </c>
      <c r="D220">
        <v>1</v>
      </c>
      <c r="E220">
        <v>8</v>
      </c>
      <c r="F220">
        <v>-1</v>
      </c>
      <c r="G220">
        <v>13</v>
      </c>
      <c r="H220">
        <f t="shared" si="10"/>
        <v>0</v>
      </c>
      <c r="I220" s="2">
        <v>34</v>
      </c>
      <c r="K220" t="str">
        <f>VLOOKUP(C220,StellarLuminosityClassTable!$A$2:$B$11,2)</f>
        <v>II</v>
      </c>
      <c r="L220" t="str">
        <f>VLOOKUP(D220,StellarSpectralClassTable!$A$2:$B$8,2)</f>
        <v>O</v>
      </c>
      <c r="M220" t="str">
        <f t="shared" si="11"/>
        <v>(219,"O8 II",4,1,8,13,0,34),</v>
      </c>
    </row>
    <row r="221" spans="1:13" x14ac:dyDescent="0.25">
      <c r="A221">
        <v>220</v>
      </c>
      <c r="B221" t="str">
        <f t="shared" si="9"/>
        <v>O9 II</v>
      </c>
      <c r="C221">
        <v>4</v>
      </c>
      <c r="D221">
        <v>1</v>
      </c>
      <c r="E221">
        <v>9</v>
      </c>
      <c r="F221">
        <v>-1</v>
      </c>
      <c r="G221">
        <v>13</v>
      </c>
      <c r="H221">
        <f t="shared" si="10"/>
        <v>0</v>
      </c>
      <c r="I221" s="2">
        <v>32</v>
      </c>
      <c r="K221" t="str">
        <f>VLOOKUP(C221,StellarLuminosityClassTable!$A$2:$B$11,2)</f>
        <v>II</v>
      </c>
      <c r="L221" t="str">
        <f>VLOOKUP(D221,StellarSpectralClassTable!$A$2:$B$8,2)</f>
        <v>O</v>
      </c>
      <c r="M221" t="str">
        <f t="shared" si="11"/>
        <v>(220,"O9 II",4,1,9,13,0,32),</v>
      </c>
    </row>
    <row r="222" spans="1:13" x14ac:dyDescent="0.25">
      <c r="A222">
        <v>221</v>
      </c>
      <c r="B222" t="str">
        <f t="shared" si="9"/>
        <v>B0 II</v>
      </c>
      <c r="C222">
        <v>4</v>
      </c>
      <c r="D222">
        <v>2</v>
      </c>
      <c r="E222">
        <v>0</v>
      </c>
      <c r="F222">
        <v>-1</v>
      </c>
      <c r="G222">
        <v>12</v>
      </c>
      <c r="H222">
        <f t="shared" si="10"/>
        <v>0</v>
      </c>
      <c r="I222" s="2">
        <v>30</v>
      </c>
      <c r="K222" t="str">
        <f>VLOOKUP(C222,StellarLuminosityClassTable!$A$2:$B$11,2)</f>
        <v>II</v>
      </c>
      <c r="L222" t="str">
        <f>VLOOKUP(D222,StellarSpectralClassTable!$A$2:$B$8,2)</f>
        <v>B</v>
      </c>
      <c r="M222" t="str">
        <f t="shared" si="11"/>
        <v>(221,"B0 II",4,2,0,12,0,30),</v>
      </c>
    </row>
    <row r="223" spans="1:13" x14ac:dyDescent="0.25">
      <c r="A223">
        <v>222</v>
      </c>
      <c r="B223" t="str">
        <f t="shared" si="9"/>
        <v>B1 II</v>
      </c>
      <c r="C223">
        <v>4</v>
      </c>
      <c r="D223">
        <v>2</v>
      </c>
      <c r="E223">
        <v>1</v>
      </c>
      <c r="F223">
        <v>-1</v>
      </c>
      <c r="G223">
        <v>12</v>
      </c>
      <c r="H223">
        <f t="shared" si="10"/>
        <v>0</v>
      </c>
      <c r="I223" s="2">
        <f>I222-1*(I222-I227)/5</f>
        <v>28</v>
      </c>
      <c r="K223" t="str">
        <f>VLOOKUP(C223,StellarLuminosityClassTable!$A$2:$B$11,2)</f>
        <v>II</v>
      </c>
      <c r="L223" t="str">
        <f>VLOOKUP(D223,StellarSpectralClassTable!$A$2:$B$8,2)</f>
        <v>B</v>
      </c>
      <c r="M223" t="str">
        <f t="shared" si="11"/>
        <v>(222,"B1 II",4,2,1,12,0,28),</v>
      </c>
    </row>
    <row r="224" spans="1:13" x14ac:dyDescent="0.25">
      <c r="A224">
        <v>223</v>
      </c>
      <c r="B224" t="str">
        <f t="shared" si="9"/>
        <v>B2 II</v>
      </c>
      <c r="C224">
        <v>4</v>
      </c>
      <c r="D224">
        <v>2</v>
      </c>
      <c r="E224">
        <v>2</v>
      </c>
      <c r="F224">
        <v>-1</v>
      </c>
      <c r="G224">
        <v>12</v>
      </c>
      <c r="H224">
        <f t="shared" si="10"/>
        <v>0</v>
      </c>
      <c r="I224" s="2">
        <f>I222-2*(I222-I227)/5</f>
        <v>26</v>
      </c>
      <c r="K224" t="str">
        <f>VLOOKUP(C224,StellarLuminosityClassTable!$A$2:$B$11,2)</f>
        <v>II</v>
      </c>
      <c r="L224" t="str">
        <f>VLOOKUP(D224,StellarSpectralClassTable!$A$2:$B$8,2)</f>
        <v>B</v>
      </c>
      <c r="M224" t="str">
        <f t="shared" si="11"/>
        <v>(223,"B2 II",4,2,2,12,0,26),</v>
      </c>
    </row>
    <row r="225" spans="1:13" x14ac:dyDescent="0.25">
      <c r="A225">
        <v>224</v>
      </c>
      <c r="B225" t="str">
        <f t="shared" si="9"/>
        <v>B3 II</v>
      </c>
      <c r="C225">
        <v>4</v>
      </c>
      <c r="D225">
        <v>2</v>
      </c>
      <c r="E225">
        <v>3</v>
      </c>
      <c r="F225">
        <v>-1</v>
      </c>
      <c r="G225">
        <v>12</v>
      </c>
      <c r="H225">
        <f t="shared" si="10"/>
        <v>0</v>
      </c>
      <c r="I225" s="2">
        <f>I222-3*(I222-I227)/5</f>
        <v>24</v>
      </c>
      <c r="K225" t="str">
        <f>VLOOKUP(C225,StellarLuminosityClassTable!$A$2:$B$11,2)</f>
        <v>II</v>
      </c>
      <c r="L225" t="str">
        <f>VLOOKUP(D225,StellarSpectralClassTable!$A$2:$B$8,2)</f>
        <v>B</v>
      </c>
      <c r="M225" t="str">
        <f t="shared" si="11"/>
        <v>(224,"B3 II",4,2,3,12,0,24),</v>
      </c>
    </row>
    <row r="226" spans="1:13" x14ac:dyDescent="0.25">
      <c r="A226">
        <v>225</v>
      </c>
      <c r="B226" t="str">
        <f t="shared" si="9"/>
        <v>B4 II</v>
      </c>
      <c r="C226">
        <v>4</v>
      </c>
      <c r="D226">
        <v>2</v>
      </c>
      <c r="E226">
        <v>4</v>
      </c>
      <c r="F226">
        <v>-1</v>
      </c>
      <c r="G226">
        <v>12</v>
      </c>
      <c r="H226">
        <f t="shared" si="10"/>
        <v>0</v>
      </c>
      <c r="I226" s="2">
        <f>I222-4*(I222-I227)/5</f>
        <v>22</v>
      </c>
      <c r="K226" t="str">
        <f>VLOOKUP(C226,StellarLuminosityClassTable!$A$2:$B$11,2)</f>
        <v>II</v>
      </c>
      <c r="L226" t="str">
        <f>VLOOKUP(D226,StellarSpectralClassTable!$A$2:$B$8,2)</f>
        <v>B</v>
      </c>
      <c r="M226" t="str">
        <f t="shared" si="11"/>
        <v>(225,"B4 II",4,2,4,12,0,22),</v>
      </c>
    </row>
    <row r="227" spans="1:13" x14ac:dyDescent="0.25">
      <c r="A227">
        <v>226</v>
      </c>
      <c r="B227" t="str">
        <f t="shared" si="9"/>
        <v>B5 II</v>
      </c>
      <c r="C227">
        <v>4</v>
      </c>
      <c r="D227">
        <v>2</v>
      </c>
      <c r="E227">
        <v>5</v>
      </c>
      <c r="F227">
        <v>-1</v>
      </c>
      <c r="G227">
        <v>12</v>
      </c>
      <c r="H227">
        <f t="shared" si="10"/>
        <v>0</v>
      </c>
      <c r="I227" s="2">
        <v>20</v>
      </c>
      <c r="K227" t="str">
        <f>VLOOKUP(C227,StellarLuminosityClassTable!$A$2:$B$11,2)</f>
        <v>II</v>
      </c>
      <c r="L227" t="str">
        <f>VLOOKUP(D227,StellarSpectralClassTable!$A$2:$B$8,2)</f>
        <v>B</v>
      </c>
      <c r="M227" t="str">
        <f t="shared" si="11"/>
        <v>(226,"B5 II",4,2,5,12,0,20),</v>
      </c>
    </row>
    <row r="228" spans="1:13" x14ac:dyDescent="0.25">
      <c r="A228">
        <v>227</v>
      </c>
      <c r="B228" t="str">
        <f t="shared" si="9"/>
        <v>B6 II</v>
      </c>
      <c r="C228">
        <v>4</v>
      </c>
      <c r="D228">
        <v>2</v>
      </c>
      <c r="E228">
        <v>6</v>
      </c>
      <c r="F228">
        <v>-1</v>
      </c>
      <c r="G228">
        <v>11</v>
      </c>
      <c r="H228">
        <f t="shared" si="10"/>
        <v>0</v>
      </c>
      <c r="I228" s="2">
        <f>I227-1*(I227-I232)/5</f>
        <v>18.8</v>
      </c>
      <c r="K228" t="str">
        <f>VLOOKUP(C228,StellarLuminosityClassTable!$A$2:$B$11,2)</f>
        <v>II</v>
      </c>
      <c r="L228" t="str">
        <f>VLOOKUP(D228,StellarSpectralClassTable!$A$2:$B$8,2)</f>
        <v>B</v>
      </c>
      <c r="M228" t="str">
        <f t="shared" si="11"/>
        <v>(227,"B6 II",4,2,6,11,0,18.8),</v>
      </c>
    </row>
    <row r="229" spans="1:13" x14ac:dyDescent="0.25">
      <c r="A229">
        <v>228</v>
      </c>
      <c r="B229" t="str">
        <f t="shared" si="9"/>
        <v>B7 II</v>
      </c>
      <c r="C229">
        <v>4</v>
      </c>
      <c r="D229">
        <v>2</v>
      </c>
      <c r="E229">
        <v>7</v>
      </c>
      <c r="F229">
        <v>-1</v>
      </c>
      <c r="G229">
        <v>11</v>
      </c>
      <c r="H229">
        <f t="shared" si="10"/>
        <v>0</v>
      </c>
      <c r="I229" s="2">
        <f>I227-2*(I227-I232)/5</f>
        <v>17.600000000000001</v>
      </c>
      <c r="K229" t="str">
        <f>VLOOKUP(C229,StellarLuminosityClassTable!$A$2:$B$11,2)</f>
        <v>II</v>
      </c>
      <c r="L229" t="str">
        <f>VLOOKUP(D229,StellarSpectralClassTable!$A$2:$B$8,2)</f>
        <v>B</v>
      </c>
      <c r="M229" t="str">
        <f t="shared" si="11"/>
        <v>(228,"B7 II",4,2,7,11,0,17.6),</v>
      </c>
    </row>
    <row r="230" spans="1:13" x14ac:dyDescent="0.25">
      <c r="A230">
        <v>229</v>
      </c>
      <c r="B230" t="str">
        <f t="shared" si="9"/>
        <v>B8 II</v>
      </c>
      <c r="C230">
        <v>4</v>
      </c>
      <c r="D230">
        <v>2</v>
      </c>
      <c r="E230">
        <v>8</v>
      </c>
      <c r="F230">
        <v>-1</v>
      </c>
      <c r="G230">
        <v>10</v>
      </c>
      <c r="H230">
        <f t="shared" si="10"/>
        <v>0</v>
      </c>
      <c r="I230" s="2">
        <f>I227-3*(I227-I232)/5</f>
        <v>16.399999999999999</v>
      </c>
      <c r="K230" t="str">
        <f>VLOOKUP(C230,StellarLuminosityClassTable!$A$2:$B$11,2)</f>
        <v>II</v>
      </c>
      <c r="L230" t="str">
        <f>VLOOKUP(D230,StellarSpectralClassTable!$A$2:$B$8,2)</f>
        <v>B</v>
      </c>
      <c r="M230" t="str">
        <f t="shared" si="11"/>
        <v>(229,"B8 II",4,2,8,10,0,16.4),</v>
      </c>
    </row>
    <row r="231" spans="1:13" x14ac:dyDescent="0.25">
      <c r="A231">
        <v>230</v>
      </c>
      <c r="B231" t="str">
        <f t="shared" si="9"/>
        <v>B9 II</v>
      </c>
      <c r="C231">
        <v>4</v>
      </c>
      <c r="D231">
        <v>2</v>
      </c>
      <c r="E231">
        <v>9</v>
      </c>
      <c r="F231">
        <v>-1</v>
      </c>
      <c r="G231">
        <v>10</v>
      </c>
      <c r="H231">
        <f t="shared" si="10"/>
        <v>0</v>
      </c>
      <c r="I231" s="2">
        <f>I227-4*(I227-I232)/5</f>
        <v>15.2</v>
      </c>
      <c r="K231" t="str">
        <f>VLOOKUP(C231,StellarLuminosityClassTable!$A$2:$B$11,2)</f>
        <v>II</v>
      </c>
      <c r="L231" t="str">
        <f>VLOOKUP(D231,StellarSpectralClassTable!$A$2:$B$8,2)</f>
        <v>B</v>
      </c>
      <c r="M231" t="str">
        <f t="shared" si="11"/>
        <v>(230,"B9 II",4,2,9,10,0,15.2),</v>
      </c>
    </row>
    <row r="232" spans="1:13" x14ac:dyDescent="0.25">
      <c r="A232">
        <v>231</v>
      </c>
      <c r="B232" t="str">
        <f t="shared" si="9"/>
        <v>A0 II</v>
      </c>
      <c r="C232">
        <v>4</v>
      </c>
      <c r="D232">
        <v>3</v>
      </c>
      <c r="E232">
        <v>0</v>
      </c>
      <c r="F232">
        <v>0</v>
      </c>
      <c r="G232">
        <v>9</v>
      </c>
      <c r="H232">
        <f t="shared" si="10"/>
        <v>1</v>
      </c>
      <c r="I232" s="2">
        <v>14</v>
      </c>
      <c r="K232" t="str">
        <f>VLOOKUP(C232,StellarLuminosityClassTable!$A$2:$B$11,2)</f>
        <v>II</v>
      </c>
      <c r="L232" t="str">
        <f>VLOOKUP(D232,StellarSpectralClassTable!$A$2:$B$8,2)</f>
        <v>A</v>
      </c>
      <c r="M232" t="str">
        <f t="shared" si="11"/>
        <v>(231,"A0 II",4,3,0,9,1,14),</v>
      </c>
    </row>
    <row r="233" spans="1:13" x14ac:dyDescent="0.25">
      <c r="A233">
        <v>232</v>
      </c>
      <c r="B233" t="str">
        <f t="shared" si="9"/>
        <v>A1 II</v>
      </c>
      <c r="C233">
        <v>4</v>
      </c>
      <c r="D233">
        <v>3</v>
      </c>
      <c r="E233">
        <v>1</v>
      </c>
      <c r="F233">
        <v>0</v>
      </c>
      <c r="G233">
        <v>9</v>
      </c>
      <c r="H233">
        <f t="shared" si="10"/>
        <v>1</v>
      </c>
      <c r="I233" s="2">
        <f>I232-1*(I232-I237)/5</f>
        <v>13.4</v>
      </c>
      <c r="K233" t="str">
        <f>VLOOKUP(C233,StellarLuminosityClassTable!$A$2:$B$11,2)</f>
        <v>II</v>
      </c>
      <c r="L233" t="str">
        <f>VLOOKUP(D233,StellarSpectralClassTable!$A$2:$B$8,2)</f>
        <v>A</v>
      </c>
      <c r="M233" t="str">
        <f t="shared" si="11"/>
        <v>(232,"A1 II",4,3,1,9,1,13.4),</v>
      </c>
    </row>
    <row r="234" spans="1:13" x14ac:dyDescent="0.25">
      <c r="A234">
        <v>233</v>
      </c>
      <c r="B234" t="str">
        <f t="shared" si="9"/>
        <v>A2 II</v>
      </c>
      <c r="C234">
        <v>4</v>
      </c>
      <c r="D234">
        <v>3</v>
      </c>
      <c r="E234">
        <v>2</v>
      </c>
      <c r="F234">
        <v>0</v>
      </c>
      <c r="G234">
        <v>9</v>
      </c>
      <c r="H234">
        <f t="shared" si="10"/>
        <v>1</v>
      </c>
      <c r="I234" s="2">
        <f>I232-2*(I232-I237)/5</f>
        <v>12.8</v>
      </c>
      <c r="K234" t="str">
        <f>VLOOKUP(C234,StellarLuminosityClassTable!$A$2:$B$11,2)</f>
        <v>II</v>
      </c>
      <c r="L234" t="str">
        <f>VLOOKUP(D234,StellarSpectralClassTable!$A$2:$B$8,2)</f>
        <v>A</v>
      </c>
      <c r="M234" t="str">
        <f t="shared" si="11"/>
        <v>(233,"A2 II",4,3,2,9,1,12.8),</v>
      </c>
    </row>
    <row r="235" spans="1:13" x14ac:dyDescent="0.25">
      <c r="A235">
        <v>234</v>
      </c>
      <c r="B235" t="str">
        <f t="shared" si="9"/>
        <v>A3 II</v>
      </c>
      <c r="C235">
        <v>4</v>
      </c>
      <c r="D235">
        <v>3</v>
      </c>
      <c r="E235">
        <v>3</v>
      </c>
      <c r="F235">
        <v>0</v>
      </c>
      <c r="G235">
        <v>9</v>
      </c>
      <c r="H235">
        <f t="shared" si="10"/>
        <v>1</v>
      </c>
      <c r="I235" s="2">
        <f>I232-3*(I232-I237)/5</f>
        <v>12.2</v>
      </c>
      <c r="K235" t="str">
        <f>VLOOKUP(C235,StellarLuminosityClassTable!$A$2:$B$11,2)</f>
        <v>II</v>
      </c>
      <c r="L235" t="str">
        <f>VLOOKUP(D235,StellarSpectralClassTable!$A$2:$B$8,2)</f>
        <v>A</v>
      </c>
      <c r="M235" t="str">
        <f t="shared" si="11"/>
        <v>(234,"A3 II",4,3,3,9,1,12.2),</v>
      </c>
    </row>
    <row r="236" spans="1:13" x14ac:dyDescent="0.25">
      <c r="A236">
        <v>235</v>
      </c>
      <c r="B236" t="str">
        <f t="shared" si="9"/>
        <v>A4 II</v>
      </c>
      <c r="C236">
        <v>4</v>
      </c>
      <c r="D236">
        <v>3</v>
      </c>
      <c r="E236">
        <v>4</v>
      </c>
      <c r="F236">
        <v>0</v>
      </c>
      <c r="G236">
        <v>9</v>
      </c>
      <c r="H236">
        <f t="shared" si="10"/>
        <v>1</v>
      </c>
      <c r="I236" s="2">
        <f>I232-4*(I232-I237)/5</f>
        <v>11.6</v>
      </c>
      <c r="K236" t="str">
        <f>VLOOKUP(C236,StellarLuminosityClassTable!$A$2:$B$11,2)</f>
        <v>II</v>
      </c>
      <c r="L236" t="str">
        <f>VLOOKUP(D236,StellarSpectralClassTable!$A$2:$B$8,2)</f>
        <v>A</v>
      </c>
      <c r="M236" t="str">
        <f t="shared" si="11"/>
        <v>(235,"A4 II",4,3,4,9,1,11.6),</v>
      </c>
    </row>
    <row r="237" spans="1:13" x14ac:dyDescent="0.25">
      <c r="A237">
        <v>236</v>
      </c>
      <c r="B237" t="str">
        <f t="shared" ref="B237:B300" si="12">CONCATENATE(L237,TEXT(E237,"#0")," ",K237)</f>
        <v>A5 II</v>
      </c>
      <c r="C237">
        <v>4</v>
      </c>
      <c r="D237">
        <v>3</v>
      </c>
      <c r="E237">
        <v>5</v>
      </c>
      <c r="F237">
        <v>0</v>
      </c>
      <c r="G237">
        <v>9</v>
      </c>
      <c r="H237">
        <f t="shared" si="10"/>
        <v>1</v>
      </c>
      <c r="I237" s="2">
        <v>11</v>
      </c>
      <c r="K237" t="str">
        <f>VLOOKUP(C237,StellarLuminosityClassTable!$A$2:$B$11,2)</f>
        <v>II</v>
      </c>
      <c r="L237" t="str">
        <f>VLOOKUP(D237,StellarSpectralClassTable!$A$2:$B$8,2)</f>
        <v>A</v>
      </c>
      <c r="M237" t="str">
        <f t="shared" si="11"/>
        <v>(236,"A5 II",4,3,5,9,1,11),</v>
      </c>
    </row>
    <row r="238" spans="1:13" x14ac:dyDescent="0.25">
      <c r="A238">
        <v>237</v>
      </c>
      <c r="B238" t="str">
        <f t="shared" si="12"/>
        <v>A6 II</v>
      </c>
      <c r="C238">
        <v>4</v>
      </c>
      <c r="D238">
        <v>3</v>
      </c>
      <c r="E238">
        <v>6</v>
      </c>
      <c r="F238">
        <v>0</v>
      </c>
      <c r="G238">
        <v>9</v>
      </c>
      <c r="H238">
        <f t="shared" si="10"/>
        <v>1</v>
      </c>
      <c r="I238" s="2">
        <f>I237-1*(I237-I242)/5</f>
        <v>10.8</v>
      </c>
      <c r="K238" t="str">
        <f>VLOOKUP(C238,StellarLuminosityClassTable!$A$2:$B$11,2)</f>
        <v>II</v>
      </c>
      <c r="L238" t="str">
        <f>VLOOKUP(D238,StellarSpectralClassTable!$A$2:$B$8,2)</f>
        <v>A</v>
      </c>
      <c r="M238" t="str">
        <f t="shared" si="11"/>
        <v>(237,"A6 II",4,3,6,9,1,10.8),</v>
      </c>
    </row>
    <row r="239" spans="1:13" x14ac:dyDescent="0.25">
      <c r="A239">
        <v>238</v>
      </c>
      <c r="B239" t="str">
        <f t="shared" si="12"/>
        <v>A7 II</v>
      </c>
      <c r="C239">
        <v>4</v>
      </c>
      <c r="D239">
        <v>3</v>
      </c>
      <c r="E239">
        <v>7</v>
      </c>
      <c r="F239">
        <v>0</v>
      </c>
      <c r="G239">
        <v>9</v>
      </c>
      <c r="H239">
        <f t="shared" si="10"/>
        <v>1</v>
      </c>
      <c r="I239" s="2">
        <f>I237-2*(I237-I242)/5</f>
        <v>10.6</v>
      </c>
      <c r="K239" t="str">
        <f>VLOOKUP(C239,StellarLuminosityClassTable!$A$2:$B$11,2)</f>
        <v>II</v>
      </c>
      <c r="L239" t="str">
        <f>VLOOKUP(D239,StellarSpectralClassTable!$A$2:$B$8,2)</f>
        <v>A</v>
      </c>
      <c r="M239" t="str">
        <f t="shared" si="11"/>
        <v>(238,"A7 II",4,3,7,9,1,10.6),</v>
      </c>
    </row>
    <row r="240" spans="1:13" x14ac:dyDescent="0.25">
      <c r="A240">
        <v>239</v>
      </c>
      <c r="B240" t="str">
        <f t="shared" si="12"/>
        <v>A8 II</v>
      </c>
      <c r="C240">
        <v>4</v>
      </c>
      <c r="D240">
        <v>3</v>
      </c>
      <c r="E240">
        <v>8</v>
      </c>
      <c r="F240">
        <v>0</v>
      </c>
      <c r="G240">
        <v>9</v>
      </c>
      <c r="H240">
        <f t="shared" si="10"/>
        <v>1</v>
      </c>
      <c r="I240" s="2">
        <f>I237-3*(I237-I242)/5</f>
        <v>10.4</v>
      </c>
      <c r="K240" t="str">
        <f>VLOOKUP(C240,StellarLuminosityClassTable!$A$2:$B$11,2)</f>
        <v>II</v>
      </c>
      <c r="L240" t="str">
        <f>VLOOKUP(D240,StellarSpectralClassTable!$A$2:$B$8,2)</f>
        <v>A</v>
      </c>
      <c r="M240" t="str">
        <f t="shared" si="11"/>
        <v>(239,"A8 II",4,3,8,9,1,10.4),</v>
      </c>
    </row>
    <row r="241" spans="1:13" x14ac:dyDescent="0.25">
      <c r="A241">
        <v>240</v>
      </c>
      <c r="B241" t="str">
        <f t="shared" si="12"/>
        <v>A9 II</v>
      </c>
      <c r="C241">
        <v>4</v>
      </c>
      <c r="D241">
        <v>3</v>
      </c>
      <c r="E241">
        <v>9</v>
      </c>
      <c r="F241">
        <v>0</v>
      </c>
      <c r="G241">
        <v>9</v>
      </c>
      <c r="H241">
        <f t="shared" si="10"/>
        <v>1</v>
      </c>
      <c r="I241" s="2">
        <f>I237-4*(I237-I242)/5</f>
        <v>10.199999999999999</v>
      </c>
      <c r="K241" t="str">
        <f>VLOOKUP(C241,StellarLuminosityClassTable!$A$2:$B$11,2)</f>
        <v>II</v>
      </c>
      <c r="L241" t="str">
        <f>VLOOKUP(D241,StellarSpectralClassTable!$A$2:$B$8,2)</f>
        <v>A</v>
      </c>
      <c r="M241" t="str">
        <f t="shared" si="11"/>
        <v>(240,"A9 II",4,3,9,9,1,10.2),</v>
      </c>
    </row>
    <row r="242" spans="1:13" x14ac:dyDescent="0.25">
      <c r="A242">
        <v>241</v>
      </c>
      <c r="B242" t="str">
        <f t="shared" si="12"/>
        <v>F0 II</v>
      </c>
      <c r="C242">
        <v>4</v>
      </c>
      <c r="D242">
        <v>4</v>
      </c>
      <c r="E242">
        <v>0</v>
      </c>
      <c r="F242">
        <v>0</v>
      </c>
      <c r="G242">
        <v>9</v>
      </c>
      <c r="H242">
        <f t="shared" si="10"/>
        <v>1</v>
      </c>
      <c r="I242" s="2">
        <v>10</v>
      </c>
      <c r="K242" t="str">
        <f>VLOOKUP(C242,StellarLuminosityClassTable!$A$2:$B$11,2)</f>
        <v>II</v>
      </c>
      <c r="L242" t="str">
        <f>VLOOKUP(D242,StellarSpectralClassTable!$A$2:$B$8,2)</f>
        <v>F</v>
      </c>
      <c r="M242" t="str">
        <f t="shared" si="11"/>
        <v>(241,"F0 II",4,4,0,9,1,10),</v>
      </c>
    </row>
    <row r="243" spans="1:13" x14ac:dyDescent="0.25">
      <c r="A243">
        <v>242</v>
      </c>
      <c r="B243" t="str">
        <f t="shared" si="12"/>
        <v>F1 II</v>
      </c>
      <c r="C243">
        <v>4</v>
      </c>
      <c r="D243">
        <v>4</v>
      </c>
      <c r="E243">
        <v>1</v>
      </c>
      <c r="F243">
        <v>0</v>
      </c>
      <c r="G243">
        <v>9</v>
      </c>
      <c r="H243">
        <f t="shared" si="10"/>
        <v>1</v>
      </c>
      <c r="I243" s="2">
        <f>I242-1*(I242-I247)/5</f>
        <v>9.6199999999999992</v>
      </c>
      <c r="K243" t="str">
        <f>VLOOKUP(C243,StellarLuminosityClassTable!$A$2:$B$11,2)</f>
        <v>II</v>
      </c>
      <c r="L243" t="str">
        <f>VLOOKUP(D243,StellarSpectralClassTable!$A$2:$B$8,2)</f>
        <v>F</v>
      </c>
      <c r="M243" t="str">
        <f t="shared" si="11"/>
        <v>(242,"F1 II",4,4,1,9,1,9.62),</v>
      </c>
    </row>
    <row r="244" spans="1:13" x14ac:dyDescent="0.25">
      <c r="A244">
        <v>243</v>
      </c>
      <c r="B244" t="str">
        <f t="shared" si="12"/>
        <v>F2 II</v>
      </c>
      <c r="C244">
        <v>4</v>
      </c>
      <c r="D244">
        <v>4</v>
      </c>
      <c r="E244">
        <v>2</v>
      </c>
      <c r="F244">
        <v>0</v>
      </c>
      <c r="G244">
        <v>9</v>
      </c>
      <c r="H244">
        <f t="shared" si="10"/>
        <v>1</v>
      </c>
      <c r="I244" s="2">
        <f>I242-2*(I242-I247)/5</f>
        <v>9.24</v>
      </c>
      <c r="K244" t="str">
        <f>VLOOKUP(C244,StellarLuminosityClassTable!$A$2:$B$11,2)</f>
        <v>II</v>
      </c>
      <c r="L244" t="str">
        <f>VLOOKUP(D244,StellarSpectralClassTable!$A$2:$B$8,2)</f>
        <v>F</v>
      </c>
      <c r="M244" t="str">
        <f t="shared" si="11"/>
        <v>(243,"F2 II",4,4,2,9,1,9.24),</v>
      </c>
    </row>
    <row r="245" spans="1:13" x14ac:dyDescent="0.25">
      <c r="A245">
        <v>244</v>
      </c>
      <c r="B245" t="str">
        <f t="shared" si="12"/>
        <v>F3 II</v>
      </c>
      <c r="C245">
        <v>4</v>
      </c>
      <c r="D245">
        <v>4</v>
      </c>
      <c r="E245">
        <v>3</v>
      </c>
      <c r="F245">
        <v>0</v>
      </c>
      <c r="G245">
        <v>9</v>
      </c>
      <c r="H245">
        <f t="shared" si="10"/>
        <v>1</v>
      </c>
      <c r="I245" s="2">
        <f>I242-3*(I242-I247)/5</f>
        <v>8.86</v>
      </c>
      <c r="K245" t="str">
        <f>VLOOKUP(C245,StellarLuminosityClassTable!$A$2:$B$11,2)</f>
        <v>II</v>
      </c>
      <c r="L245" t="str">
        <f>VLOOKUP(D245,StellarSpectralClassTable!$A$2:$B$8,2)</f>
        <v>F</v>
      </c>
      <c r="M245" t="str">
        <f t="shared" si="11"/>
        <v>(244,"F3 II",4,4,3,9,1,8.86),</v>
      </c>
    </row>
    <row r="246" spans="1:13" x14ac:dyDescent="0.25">
      <c r="A246">
        <v>245</v>
      </c>
      <c r="B246" t="str">
        <f t="shared" si="12"/>
        <v>F4 II</v>
      </c>
      <c r="C246">
        <v>4</v>
      </c>
      <c r="D246">
        <v>4</v>
      </c>
      <c r="E246">
        <v>4</v>
      </c>
      <c r="F246">
        <v>0</v>
      </c>
      <c r="G246">
        <v>9</v>
      </c>
      <c r="H246">
        <f t="shared" si="10"/>
        <v>1</v>
      </c>
      <c r="I246" s="2">
        <f>I242-4*(I242-I247)/5</f>
        <v>8.48</v>
      </c>
      <c r="K246" t="str">
        <f>VLOOKUP(C246,StellarLuminosityClassTable!$A$2:$B$11,2)</f>
        <v>II</v>
      </c>
      <c r="L246" t="str">
        <f>VLOOKUP(D246,StellarSpectralClassTable!$A$2:$B$8,2)</f>
        <v>F</v>
      </c>
      <c r="M246" t="str">
        <f t="shared" si="11"/>
        <v>(245,"F4 II",4,4,4,9,1,8.48),</v>
      </c>
    </row>
    <row r="247" spans="1:13" x14ac:dyDescent="0.25">
      <c r="A247">
        <v>246</v>
      </c>
      <c r="B247" t="str">
        <f t="shared" si="12"/>
        <v>F5 II</v>
      </c>
      <c r="C247">
        <v>4</v>
      </c>
      <c r="D247">
        <v>4</v>
      </c>
      <c r="E247">
        <v>5</v>
      </c>
      <c r="F247">
        <v>0</v>
      </c>
      <c r="G247">
        <v>9</v>
      </c>
      <c r="H247">
        <f t="shared" si="10"/>
        <v>1</v>
      </c>
      <c r="I247" s="2">
        <v>8.1</v>
      </c>
      <c r="K247" t="str">
        <f>VLOOKUP(C247,StellarLuminosityClassTable!$A$2:$B$11,2)</f>
        <v>II</v>
      </c>
      <c r="L247" t="str">
        <f>VLOOKUP(D247,StellarSpectralClassTable!$A$2:$B$8,2)</f>
        <v>F</v>
      </c>
      <c r="M247" t="str">
        <f t="shared" si="11"/>
        <v>(246,"F5 II",4,4,5,9,1,8.1),</v>
      </c>
    </row>
    <row r="248" spans="1:13" x14ac:dyDescent="0.25">
      <c r="A248">
        <v>247</v>
      </c>
      <c r="B248" t="str">
        <f t="shared" si="12"/>
        <v>F6 II</v>
      </c>
      <c r="C248">
        <v>4</v>
      </c>
      <c r="D248">
        <v>4</v>
      </c>
      <c r="E248">
        <v>6</v>
      </c>
      <c r="F248">
        <v>0</v>
      </c>
      <c r="G248">
        <v>9</v>
      </c>
      <c r="H248">
        <f t="shared" si="10"/>
        <v>1</v>
      </c>
      <c r="I248" s="2">
        <f>I247-1*(I247-I252)/5</f>
        <v>8.1</v>
      </c>
      <c r="K248" t="str">
        <f>VLOOKUP(C248,StellarLuminosityClassTable!$A$2:$B$11,2)</f>
        <v>II</v>
      </c>
      <c r="L248" t="str">
        <f>VLOOKUP(D248,StellarSpectralClassTable!$A$2:$B$8,2)</f>
        <v>F</v>
      </c>
      <c r="M248" t="str">
        <f t="shared" si="11"/>
        <v>(247,"F6 II",4,4,6,9,1,8.1),</v>
      </c>
    </row>
    <row r="249" spans="1:13" x14ac:dyDescent="0.25">
      <c r="A249">
        <v>248</v>
      </c>
      <c r="B249" t="str">
        <f t="shared" si="12"/>
        <v>F7 II</v>
      </c>
      <c r="C249">
        <v>4</v>
      </c>
      <c r="D249">
        <v>4</v>
      </c>
      <c r="E249">
        <v>7</v>
      </c>
      <c r="F249">
        <v>0</v>
      </c>
      <c r="G249">
        <v>9</v>
      </c>
      <c r="H249">
        <f t="shared" si="10"/>
        <v>1</v>
      </c>
      <c r="I249" s="2">
        <f>I247-2*(I247-I252)/5</f>
        <v>8.1</v>
      </c>
      <c r="K249" t="str">
        <f>VLOOKUP(C249,StellarLuminosityClassTable!$A$2:$B$11,2)</f>
        <v>II</v>
      </c>
      <c r="L249" t="str">
        <f>VLOOKUP(D249,StellarSpectralClassTable!$A$2:$B$8,2)</f>
        <v>F</v>
      </c>
      <c r="M249" t="str">
        <f t="shared" si="11"/>
        <v>(248,"F7 II",4,4,7,9,1,8.1),</v>
      </c>
    </row>
    <row r="250" spans="1:13" x14ac:dyDescent="0.25">
      <c r="A250">
        <v>249</v>
      </c>
      <c r="B250" t="str">
        <f t="shared" si="12"/>
        <v>F8 II</v>
      </c>
      <c r="C250">
        <v>4</v>
      </c>
      <c r="D250">
        <v>4</v>
      </c>
      <c r="E250">
        <v>8</v>
      </c>
      <c r="F250">
        <v>0</v>
      </c>
      <c r="G250">
        <v>9</v>
      </c>
      <c r="H250">
        <f t="shared" si="10"/>
        <v>1</v>
      </c>
      <c r="I250" s="2">
        <f>I247-3*(I247-I252)/5</f>
        <v>8.1</v>
      </c>
      <c r="K250" t="str">
        <f>VLOOKUP(C250,StellarLuminosityClassTable!$A$2:$B$11,2)</f>
        <v>II</v>
      </c>
      <c r="L250" t="str">
        <f>VLOOKUP(D250,StellarSpectralClassTable!$A$2:$B$8,2)</f>
        <v>F</v>
      </c>
      <c r="M250" t="str">
        <f t="shared" si="11"/>
        <v>(249,"F8 II",4,4,8,9,1,8.1),</v>
      </c>
    </row>
    <row r="251" spans="1:13" x14ac:dyDescent="0.25">
      <c r="A251">
        <v>250</v>
      </c>
      <c r="B251" t="str">
        <f t="shared" si="12"/>
        <v>F9 II</v>
      </c>
      <c r="C251">
        <v>4</v>
      </c>
      <c r="D251">
        <v>4</v>
      </c>
      <c r="E251">
        <v>9</v>
      </c>
      <c r="F251">
        <v>0</v>
      </c>
      <c r="G251">
        <v>9</v>
      </c>
      <c r="H251">
        <f t="shared" si="10"/>
        <v>1</v>
      </c>
      <c r="I251" s="2">
        <f>I247-4*(I247-I252)/5</f>
        <v>8.1</v>
      </c>
      <c r="K251" t="str">
        <f>VLOOKUP(C251,StellarLuminosityClassTable!$A$2:$B$11,2)</f>
        <v>II</v>
      </c>
      <c r="L251" t="str">
        <f>VLOOKUP(D251,StellarSpectralClassTable!$A$2:$B$8,2)</f>
        <v>F</v>
      </c>
      <c r="M251" t="str">
        <f t="shared" si="11"/>
        <v>(250,"F9 II",4,4,9,9,1,8.1),</v>
      </c>
    </row>
    <row r="252" spans="1:13" x14ac:dyDescent="0.25">
      <c r="A252">
        <v>251</v>
      </c>
      <c r="B252" t="str">
        <f t="shared" si="12"/>
        <v>G0 II</v>
      </c>
      <c r="C252">
        <v>4</v>
      </c>
      <c r="D252">
        <v>5</v>
      </c>
      <c r="E252">
        <v>0</v>
      </c>
      <c r="F252">
        <v>1</v>
      </c>
      <c r="G252">
        <v>9</v>
      </c>
      <c r="H252">
        <f t="shared" si="10"/>
        <v>2</v>
      </c>
      <c r="I252" s="2">
        <v>8.1</v>
      </c>
      <c r="K252" t="str">
        <f>VLOOKUP(C252,StellarLuminosityClassTable!$A$2:$B$11,2)</f>
        <v>II</v>
      </c>
      <c r="L252" t="str">
        <f>VLOOKUP(D252,StellarSpectralClassTable!$A$2:$B$8,2)</f>
        <v>G</v>
      </c>
      <c r="M252" t="str">
        <f t="shared" si="11"/>
        <v>(251,"G0 II",4,5,0,9,2,8.1),</v>
      </c>
    </row>
    <row r="253" spans="1:13" x14ac:dyDescent="0.25">
      <c r="A253">
        <v>252</v>
      </c>
      <c r="B253" t="str">
        <f t="shared" si="12"/>
        <v>G1 II</v>
      </c>
      <c r="C253">
        <v>4</v>
      </c>
      <c r="D253">
        <v>5</v>
      </c>
      <c r="E253">
        <v>1</v>
      </c>
      <c r="F253">
        <v>1</v>
      </c>
      <c r="G253">
        <v>9</v>
      </c>
      <c r="H253">
        <f t="shared" si="10"/>
        <v>2</v>
      </c>
      <c r="I253" s="2">
        <f>I252-1*(I252-I257)/5</f>
        <v>8.48</v>
      </c>
      <c r="K253" t="str">
        <f>VLOOKUP(C253,StellarLuminosityClassTable!$A$2:$B$11,2)</f>
        <v>II</v>
      </c>
      <c r="L253" t="str">
        <f>VLOOKUP(D253,StellarSpectralClassTable!$A$2:$B$8,2)</f>
        <v>G</v>
      </c>
      <c r="M253" t="str">
        <f t="shared" si="11"/>
        <v>(252,"G1 II",4,5,1,9,2,8.48),</v>
      </c>
    </row>
    <row r="254" spans="1:13" x14ac:dyDescent="0.25">
      <c r="A254">
        <v>253</v>
      </c>
      <c r="B254" t="str">
        <f t="shared" si="12"/>
        <v>G2 II</v>
      </c>
      <c r="C254">
        <v>4</v>
      </c>
      <c r="D254">
        <v>5</v>
      </c>
      <c r="E254">
        <v>2</v>
      </c>
      <c r="F254">
        <v>1</v>
      </c>
      <c r="G254">
        <v>9</v>
      </c>
      <c r="H254">
        <f t="shared" si="10"/>
        <v>2</v>
      </c>
      <c r="I254" s="2">
        <f>I252-2*(I252-I257)/5</f>
        <v>8.86</v>
      </c>
      <c r="K254" t="str">
        <f>VLOOKUP(C254,StellarLuminosityClassTable!$A$2:$B$11,2)</f>
        <v>II</v>
      </c>
      <c r="L254" t="str">
        <f>VLOOKUP(D254,StellarSpectralClassTable!$A$2:$B$8,2)</f>
        <v>G</v>
      </c>
      <c r="M254" t="str">
        <f t="shared" si="11"/>
        <v>(253,"G2 II",4,5,2,9,2,8.86),</v>
      </c>
    </row>
    <row r="255" spans="1:13" x14ac:dyDescent="0.25">
      <c r="A255">
        <v>254</v>
      </c>
      <c r="B255" t="str">
        <f t="shared" si="12"/>
        <v>G3 II</v>
      </c>
      <c r="C255">
        <v>4</v>
      </c>
      <c r="D255">
        <v>5</v>
      </c>
      <c r="E255">
        <v>3</v>
      </c>
      <c r="F255">
        <v>1</v>
      </c>
      <c r="G255">
        <v>9</v>
      </c>
      <c r="H255">
        <f t="shared" si="10"/>
        <v>2</v>
      </c>
      <c r="I255" s="2">
        <f>I252-3*(I252-I257)/5</f>
        <v>9.24</v>
      </c>
      <c r="K255" t="str">
        <f>VLOOKUP(C255,StellarLuminosityClassTable!$A$2:$B$11,2)</f>
        <v>II</v>
      </c>
      <c r="L255" t="str">
        <f>VLOOKUP(D255,StellarSpectralClassTable!$A$2:$B$8,2)</f>
        <v>G</v>
      </c>
      <c r="M255" t="str">
        <f t="shared" si="11"/>
        <v>(254,"G3 II",4,5,3,9,2,9.24),</v>
      </c>
    </row>
    <row r="256" spans="1:13" x14ac:dyDescent="0.25">
      <c r="A256">
        <v>255</v>
      </c>
      <c r="B256" t="str">
        <f t="shared" si="12"/>
        <v>G4 II</v>
      </c>
      <c r="C256">
        <v>4</v>
      </c>
      <c r="D256">
        <v>5</v>
      </c>
      <c r="E256">
        <v>4</v>
      </c>
      <c r="F256">
        <v>1</v>
      </c>
      <c r="G256">
        <v>9</v>
      </c>
      <c r="H256">
        <f t="shared" si="10"/>
        <v>2</v>
      </c>
      <c r="I256" s="2">
        <f>I252-4*(I252-I257)/5</f>
        <v>9.6199999999999992</v>
      </c>
      <c r="K256" t="str">
        <f>VLOOKUP(C256,StellarLuminosityClassTable!$A$2:$B$11,2)</f>
        <v>II</v>
      </c>
      <c r="L256" t="str">
        <f>VLOOKUP(D256,StellarSpectralClassTable!$A$2:$B$8,2)</f>
        <v>G</v>
      </c>
      <c r="M256" t="str">
        <f t="shared" si="11"/>
        <v>(255,"G4 II",4,5,4,9,2,9.62),</v>
      </c>
    </row>
    <row r="257" spans="1:13" x14ac:dyDescent="0.25">
      <c r="A257">
        <v>256</v>
      </c>
      <c r="B257" t="str">
        <f t="shared" si="12"/>
        <v>G5 II</v>
      </c>
      <c r="C257">
        <v>4</v>
      </c>
      <c r="D257">
        <v>5</v>
      </c>
      <c r="E257">
        <v>5</v>
      </c>
      <c r="F257">
        <v>1</v>
      </c>
      <c r="G257">
        <v>9</v>
      </c>
      <c r="H257">
        <f t="shared" si="10"/>
        <v>2</v>
      </c>
      <c r="I257" s="2">
        <v>10</v>
      </c>
      <c r="K257" t="str">
        <f>VLOOKUP(C257,StellarLuminosityClassTable!$A$2:$B$11,2)</f>
        <v>II</v>
      </c>
      <c r="L257" t="str">
        <f>VLOOKUP(D257,StellarSpectralClassTable!$A$2:$B$8,2)</f>
        <v>G</v>
      </c>
      <c r="M257" t="str">
        <f t="shared" si="11"/>
        <v>(256,"G5 II",4,5,5,9,2,10),</v>
      </c>
    </row>
    <row r="258" spans="1:13" x14ac:dyDescent="0.25">
      <c r="A258">
        <v>257</v>
      </c>
      <c r="B258" t="str">
        <f t="shared" si="12"/>
        <v>G6 II</v>
      </c>
      <c r="C258">
        <v>4</v>
      </c>
      <c r="D258">
        <v>5</v>
      </c>
      <c r="E258">
        <v>6</v>
      </c>
      <c r="F258">
        <v>1</v>
      </c>
      <c r="G258">
        <v>9</v>
      </c>
      <c r="H258">
        <f t="shared" si="10"/>
        <v>2</v>
      </c>
      <c r="I258" s="2">
        <f>I257-1*(I257-I262)/5</f>
        <v>10.199999999999999</v>
      </c>
      <c r="K258" t="str">
        <f>VLOOKUP(C258,StellarLuminosityClassTable!$A$2:$B$11,2)</f>
        <v>II</v>
      </c>
      <c r="L258" t="str">
        <f>VLOOKUP(D258,StellarSpectralClassTable!$A$2:$B$8,2)</f>
        <v>G</v>
      </c>
      <c r="M258" t="str">
        <f t="shared" si="11"/>
        <v>(257,"G6 II",4,5,6,9,2,10.2),</v>
      </c>
    </row>
    <row r="259" spans="1:13" x14ac:dyDescent="0.25">
      <c r="A259">
        <v>258</v>
      </c>
      <c r="B259" t="str">
        <f t="shared" si="12"/>
        <v>G7 II</v>
      </c>
      <c r="C259">
        <v>4</v>
      </c>
      <c r="D259">
        <v>5</v>
      </c>
      <c r="E259">
        <v>7</v>
      </c>
      <c r="F259">
        <v>1</v>
      </c>
      <c r="G259">
        <v>9</v>
      </c>
      <c r="H259">
        <f t="shared" ref="H259:H322" si="13">F259+1</f>
        <v>2</v>
      </c>
      <c r="I259" s="2">
        <f>I257-2*(I257-I262)/5</f>
        <v>10.4</v>
      </c>
      <c r="K259" t="str">
        <f>VLOOKUP(C259,StellarLuminosityClassTable!$A$2:$B$11,2)</f>
        <v>II</v>
      </c>
      <c r="L259" t="str">
        <f>VLOOKUP(D259,StellarSpectralClassTable!$A$2:$B$8,2)</f>
        <v>G</v>
      </c>
      <c r="M259" t="str">
        <f t="shared" ref="M259:M322" si="14">CONCATENATE("(",A259,",""",B259,""",",C259,",",D259,",",E259,",",G259,",",H259,",",I259,"),")</f>
        <v>(258,"G7 II",4,5,7,9,2,10.4),</v>
      </c>
    </row>
    <row r="260" spans="1:13" x14ac:dyDescent="0.25">
      <c r="A260">
        <v>259</v>
      </c>
      <c r="B260" t="str">
        <f t="shared" si="12"/>
        <v>G8 II</v>
      </c>
      <c r="C260">
        <v>4</v>
      </c>
      <c r="D260">
        <v>5</v>
      </c>
      <c r="E260">
        <v>8</v>
      </c>
      <c r="F260">
        <v>1</v>
      </c>
      <c r="G260">
        <v>9</v>
      </c>
      <c r="H260">
        <f t="shared" si="13"/>
        <v>2</v>
      </c>
      <c r="I260" s="2">
        <f>I257-3*(I257-I262)/5</f>
        <v>10.6</v>
      </c>
      <c r="K260" t="str">
        <f>VLOOKUP(C260,StellarLuminosityClassTable!$A$2:$B$11,2)</f>
        <v>II</v>
      </c>
      <c r="L260" t="str">
        <f>VLOOKUP(D260,StellarSpectralClassTable!$A$2:$B$8,2)</f>
        <v>G</v>
      </c>
      <c r="M260" t="str">
        <f t="shared" si="14"/>
        <v>(259,"G8 II",4,5,8,9,2,10.6),</v>
      </c>
    </row>
    <row r="261" spans="1:13" x14ac:dyDescent="0.25">
      <c r="A261">
        <v>260</v>
      </c>
      <c r="B261" t="str">
        <f t="shared" si="12"/>
        <v>G9 II</v>
      </c>
      <c r="C261">
        <v>4</v>
      </c>
      <c r="D261">
        <v>5</v>
      </c>
      <c r="E261">
        <v>9</v>
      </c>
      <c r="F261">
        <v>1</v>
      </c>
      <c r="G261">
        <v>9</v>
      </c>
      <c r="H261">
        <f t="shared" si="13"/>
        <v>2</v>
      </c>
      <c r="I261" s="2">
        <f>I257-4*(I257-I262)/5</f>
        <v>10.8</v>
      </c>
      <c r="K261" t="str">
        <f>VLOOKUP(C261,StellarLuminosityClassTable!$A$2:$B$11,2)</f>
        <v>II</v>
      </c>
      <c r="L261" t="str">
        <f>VLOOKUP(D261,StellarSpectralClassTable!$A$2:$B$8,2)</f>
        <v>G</v>
      </c>
      <c r="M261" t="str">
        <f t="shared" si="14"/>
        <v>(260,"G9 II",4,5,9,9,2,10.8),</v>
      </c>
    </row>
    <row r="262" spans="1:13" x14ac:dyDescent="0.25">
      <c r="A262">
        <v>261</v>
      </c>
      <c r="B262" t="str">
        <f t="shared" si="12"/>
        <v>K0 II</v>
      </c>
      <c r="C262">
        <v>4</v>
      </c>
      <c r="D262">
        <v>6</v>
      </c>
      <c r="E262">
        <v>0</v>
      </c>
      <c r="F262">
        <v>2</v>
      </c>
      <c r="G262">
        <v>9</v>
      </c>
      <c r="H262">
        <f t="shared" si="13"/>
        <v>3</v>
      </c>
      <c r="I262" s="2">
        <v>11</v>
      </c>
      <c r="K262" t="str">
        <f>VLOOKUP(C262,StellarLuminosityClassTable!$A$2:$B$11,2)</f>
        <v>II</v>
      </c>
      <c r="L262" t="str">
        <f>VLOOKUP(D262,StellarSpectralClassTable!$A$2:$B$8,2)</f>
        <v>K</v>
      </c>
      <c r="M262" t="str">
        <f t="shared" si="14"/>
        <v>(261,"K0 II",4,6,0,9,3,11),</v>
      </c>
    </row>
    <row r="263" spans="1:13" x14ac:dyDescent="0.25">
      <c r="A263">
        <v>262</v>
      </c>
      <c r="B263" t="str">
        <f t="shared" si="12"/>
        <v>K1 II</v>
      </c>
      <c r="C263">
        <v>4</v>
      </c>
      <c r="D263">
        <v>6</v>
      </c>
      <c r="E263">
        <v>1</v>
      </c>
      <c r="F263">
        <v>2</v>
      </c>
      <c r="G263">
        <v>9</v>
      </c>
      <c r="H263">
        <f t="shared" si="13"/>
        <v>3</v>
      </c>
      <c r="I263" s="2">
        <f>I262-1*(I262-I267)/5</f>
        <v>11.6</v>
      </c>
      <c r="K263" t="str">
        <f>VLOOKUP(C263,StellarLuminosityClassTable!$A$2:$B$11,2)</f>
        <v>II</v>
      </c>
      <c r="L263" t="str">
        <f>VLOOKUP(D263,StellarSpectralClassTable!$A$2:$B$8,2)</f>
        <v>K</v>
      </c>
      <c r="M263" t="str">
        <f t="shared" si="14"/>
        <v>(262,"K1 II",4,6,1,9,3,11.6),</v>
      </c>
    </row>
    <row r="264" spans="1:13" x14ac:dyDescent="0.25">
      <c r="A264">
        <v>263</v>
      </c>
      <c r="B264" t="str">
        <f t="shared" si="12"/>
        <v>K2 II</v>
      </c>
      <c r="C264">
        <v>4</v>
      </c>
      <c r="D264">
        <v>6</v>
      </c>
      <c r="E264">
        <v>2</v>
      </c>
      <c r="F264">
        <v>2</v>
      </c>
      <c r="G264">
        <v>9</v>
      </c>
      <c r="H264">
        <f t="shared" si="13"/>
        <v>3</v>
      </c>
      <c r="I264" s="2">
        <f>I262-2*(I262-I267)/5</f>
        <v>12.2</v>
      </c>
      <c r="K264" t="str">
        <f>VLOOKUP(C264,StellarLuminosityClassTable!$A$2:$B$11,2)</f>
        <v>II</v>
      </c>
      <c r="L264" t="str">
        <f>VLOOKUP(D264,StellarSpectralClassTable!$A$2:$B$8,2)</f>
        <v>K</v>
      </c>
      <c r="M264" t="str">
        <f t="shared" si="14"/>
        <v>(263,"K2 II",4,6,2,9,3,12.2),</v>
      </c>
    </row>
    <row r="265" spans="1:13" x14ac:dyDescent="0.25">
      <c r="A265">
        <v>264</v>
      </c>
      <c r="B265" t="str">
        <f t="shared" si="12"/>
        <v>K3 II</v>
      </c>
      <c r="C265">
        <v>4</v>
      </c>
      <c r="D265">
        <v>6</v>
      </c>
      <c r="E265">
        <v>3</v>
      </c>
      <c r="F265">
        <v>2</v>
      </c>
      <c r="G265">
        <v>9</v>
      </c>
      <c r="H265">
        <f t="shared" si="13"/>
        <v>3</v>
      </c>
      <c r="I265" s="2">
        <f>I262-3*(I262-I267)/5</f>
        <v>12.8</v>
      </c>
      <c r="K265" t="str">
        <f>VLOOKUP(C265,StellarLuminosityClassTable!$A$2:$B$11,2)</f>
        <v>II</v>
      </c>
      <c r="L265" t="str">
        <f>VLOOKUP(D265,StellarSpectralClassTable!$A$2:$B$8,2)</f>
        <v>K</v>
      </c>
      <c r="M265" t="str">
        <f t="shared" si="14"/>
        <v>(264,"K3 II",4,6,3,9,3,12.8),</v>
      </c>
    </row>
    <row r="266" spans="1:13" x14ac:dyDescent="0.25">
      <c r="A266">
        <v>265</v>
      </c>
      <c r="B266" t="str">
        <f t="shared" si="12"/>
        <v>K4 II</v>
      </c>
      <c r="C266">
        <v>4</v>
      </c>
      <c r="D266">
        <v>6</v>
      </c>
      <c r="E266">
        <v>4</v>
      </c>
      <c r="F266">
        <v>3</v>
      </c>
      <c r="G266">
        <v>9</v>
      </c>
      <c r="H266">
        <f t="shared" si="13"/>
        <v>4</v>
      </c>
      <c r="I266" s="2">
        <f>I262-4*(I262-I267)/5</f>
        <v>13.4</v>
      </c>
      <c r="K266" t="str">
        <f>VLOOKUP(C266,StellarLuminosityClassTable!$A$2:$B$11,2)</f>
        <v>II</v>
      </c>
      <c r="L266" t="str">
        <f>VLOOKUP(D266,StellarSpectralClassTable!$A$2:$B$8,2)</f>
        <v>K</v>
      </c>
      <c r="M266" t="str">
        <f t="shared" si="14"/>
        <v>(265,"K4 II",4,6,4,9,4,13.4),</v>
      </c>
    </row>
    <row r="267" spans="1:13" x14ac:dyDescent="0.25">
      <c r="A267">
        <v>266</v>
      </c>
      <c r="B267" t="str">
        <f t="shared" si="12"/>
        <v>K5 II</v>
      </c>
      <c r="C267">
        <v>4</v>
      </c>
      <c r="D267">
        <v>6</v>
      </c>
      <c r="E267">
        <v>5</v>
      </c>
      <c r="F267">
        <v>4</v>
      </c>
      <c r="G267">
        <v>9</v>
      </c>
      <c r="H267">
        <f t="shared" si="13"/>
        <v>5</v>
      </c>
      <c r="I267" s="2">
        <v>14</v>
      </c>
      <c r="K267" t="str">
        <f>VLOOKUP(C267,StellarLuminosityClassTable!$A$2:$B$11,2)</f>
        <v>II</v>
      </c>
      <c r="L267" t="str">
        <f>VLOOKUP(D267,StellarSpectralClassTable!$A$2:$B$8,2)</f>
        <v>K</v>
      </c>
      <c r="M267" t="str">
        <f t="shared" si="14"/>
        <v>(266,"K5 II",4,6,5,9,5,14),</v>
      </c>
    </row>
    <row r="268" spans="1:13" x14ac:dyDescent="0.25">
      <c r="A268">
        <v>267</v>
      </c>
      <c r="B268" t="str">
        <f t="shared" si="12"/>
        <v>K6 II</v>
      </c>
      <c r="C268">
        <v>4</v>
      </c>
      <c r="D268">
        <v>6</v>
      </c>
      <c r="E268">
        <v>6</v>
      </c>
      <c r="F268">
        <v>4</v>
      </c>
      <c r="G268">
        <v>9</v>
      </c>
      <c r="H268">
        <f t="shared" si="13"/>
        <v>5</v>
      </c>
      <c r="I268" s="2">
        <f>I267-1*(I267-I272)/5</f>
        <v>14</v>
      </c>
      <c r="K268" t="str">
        <f>VLOOKUP(C268,StellarLuminosityClassTable!$A$2:$B$11,2)</f>
        <v>II</v>
      </c>
      <c r="L268" t="str">
        <f>VLOOKUP(D268,StellarSpectralClassTable!$A$2:$B$8,2)</f>
        <v>K</v>
      </c>
      <c r="M268" t="str">
        <f t="shared" si="14"/>
        <v>(267,"K6 II",4,6,6,9,5,14),</v>
      </c>
    </row>
    <row r="269" spans="1:13" x14ac:dyDescent="0.25">
      <c r="A269">
        <v>268</v>
      </c>
      <c r="B269" t="str">
        <f t="shared" si="12"/>
        <v>K7 II</v>
      </c>
      <c r="C269">
        <v>4</v>
      </c>
      <c r="D269">
        <v>6</v>
      </c>
      <c r="E269">
        <v>7</v>
      </c>
      <c r="F269">
        <v>4</v>
      </c>
      <c r="G269">
        <v>9</v>
      </c>
      <c r="H269">
        <f t="shared" si="13"/>
        <v>5</v>
      </c>
      <c r="I269" s="2">
        <f>I267-2*(I267-I272)/5</f>
        <v>14</v>
      </c>
      <c r="K269" t="str">
        <f>VLOOKUP(C269,StellarLuminosityClassTable!$A$2:$B$11,2)</f>
        <v>II</v>
      </c>
      <c r="L269" t="str">
        <f>VLOOKUP(D269,StellarSpectralClassTable!$A$2:$B$8,2)</f>
        <v>K</v>
      </c>
      <c r="M269" t="str">
        <f t="shared" si="14"/>
        <v>(268,"K7 II",4,6,7,9,5,14),</v>
      </c>
    </row>
    <row r="270" spans="1:13" x14ac:dyDescent="0.25">
      <c r="A270">
        <v>269</v>
      </c>
      <c r="B270" t="str">
        <f t="shared" si="12"/>
        <v>K8 II</v>
      </c>
      <c r="C270">
        <v>4</v>
      </c>
      <c r="D270">
        <v>6</v>
      </c>
      <c r="E270">
        <v>8</v>
      </c>
      <c r="F270">
        <v>4</v>
      </c>
      <c r="G270">
        <v>9</v>
      </c>
      <c r="H270">
        <f t="shared" si="13"/>
        <v>5</v>
      </c>
      <c r="I270" s="2">
        <f>I267-3*(I267-I272)/5</f>
        <v>14</v>
      </c>
      <c r="K270" t="str">
        <f>VLOOKUP(C270,StellarLuminosityClassTable!$A$2:$B$11,2)</f>
        <v>II</v>
      </c>
      <c r="L270" t="str">
        <f>VLOOKUP(D270,StellarSpectralClassTable!$A$2:$B$8,2)</f>
        <v>K</v>
      </c>
      <c r="M270" t="str">
        <f t="shared" si="14"/>
        <v>(269,"K8 II",4,6,8,9,5,14),</v>
      </c>
    </row>
    <row r="271" spans="1:13" x14ac:dyDescent="0.25">
      <c r="A271">
        <v>270</v>
      </c>
      <c r="B271" t="str">
        <f t="shared" si="12"/>
        <v>K9 II</v>
      </c>
      <c r="C271">
        <v>4</v>
      </c>
      <c r="D271">
        <v>6</v>
      </c>
      <c r="E271">
        <v>9</v>
      </c>
      <c r="F271">
        <v>4</v>
      </c>
      <c r="G271">
        <v>9</v>
      </c>
      <c r="H271">
        <f t="shared" si="13"/>
        <v>5</v>
      </c>
      <c r="I271" s="2">
        <f>I267-4*(I267-I272)/5</f>
        <v>14</v>
      </c>
      <c r="K271" t="str">
        <f>VLOOKUP(C271,StellarLuminosityClassTable!$A$2:$B$11,2)</f>
        <v>II</v>
      </c>
      <c r="L271" t="str">
        <f>VLOOKUP(D271,StellarSpectralClassTable!$A$2:$B$8,2)</f>
        <v>K</v>
      </c>
      <c r="M271" t="str">
        <f t="shared" si="14"/>
        <v>(270,"K9 II",4,6,9,9,5,14),</v>
      </c>
    </row>
    <row r="272" spans="1:13" x14ac:dyDescent="0.25">
      <c r="A272">
        <v>271</v>
      </c>
      <c r="B272" t="str">
        <f t="shared" si="12"/>
        <v>M0 II</v>
      </c>
      <c r="C272">
        <v>4</v>
      </c>
      <c r="D272">
        <v>7</v>
      </c>
      <c r="E272">
        <v>0</v>
      </c>
      <c r="F272">
        <v>5</v>
      </c>
      <c r="G272">
        <v>10</v>
      </c>
      <c r="H272">
        <f t="shared" si="13"/>
        <v>6</v>
      </c>
      <c r="I272" s="2">
        <v>14</v>
      </c>
      <c r="K272" t="str">
        <f>VLOOKUP(C272,StellarLuminosityClassTable!$A$2:$B$11,2)</f>
        <v>II</v>
      </c>
      <c r="L272" t="str">
        <f>VLOOKUP(D272,StellarSpectralClassTable!$A$2:$B$8,2)</f>
        <v>M</v>
      </c>
      <c r="M272" t="str">
        <f t="shared" si="14"/>
        <v>(271,"M0 II",4,7,0,10,6,14),</v>
      </c>
    </row>
    <row r="273" spans="1:13" x14ac:dyDescent="0.25">
      <c r="A273">
        <v>272</v>
      </c>
      <c r="B273" t="str">
        <f t="shared" si="12"/>
        <v>M1 II</v>
      </c>
      <c r="C273">
        <v>4</v>
      </c>
      <c r="D273">
        <v>7</v>
      </c>
      <c r="E273">
        <v>1</v>
      </c>
      <c r="F273">
        <v>5</v>
      </c>
      <c r="G273">
        <v>10</v>
      </c>
      <c r="H273">
        <f t="shared" si="13"/>
        <v>6</v>
      </c>
      <c r="I273" s="2">
        <f>I272-1*(I272-I277)/5</f>
        <v>14.4</v>
      </c>
      <c r="K273" t="str">
        <f>VLOOKUP(C273,StellarLuminosityClassTable!$A$2:$B$11,2)</f>
        <v>II</v>
      </c>
      <c r="L273" t="str">
        <f>VLOOKUP(D273,StellarSpectralClassTable!$A$2:$B$8,2)</f>
        <v>M</v>
      </c>
      <c r="M273" t="str">
        <f t="shared" si="14"/>
        <v>(272,"M1 II",4,7,1,10,6,14.4),</v>
      </c>
    </row>
    <row r="274" spans="1:13" x14ac:dyDescent="0.25">
      <c r="A274">
        <v>273</v>
      </c>
      <c r="B274" t="str">
        <f t="shared" si="12"/>
        <v>M2 II</v>
      </c>
      <c r="C274">
        <v>4</v>
      </c>
      <c r="D274">
        <v>7</v>
      </c>
      <c r="E274">
        <v>2</v>
      </c>
      <c r="F274">
        <v>5</v>
      </c>
      <c r="G274">
        <v>10</v>
      </c>
      <c r="H274">
        <f t="shared" si="13"/>
        <v>6</v>
      </c>
      <c r="I274" s="2">
        <f>I272-2*(I272-I277)/5</f>
        <v>14.8</v>
      </c>
      <c r="K274" t="str">
        <f>VLOOKUP(C274,StellarLuminosityClassTable!$A$2:$B$11,2)</f>
        <v>II</v>
      </c>
      <c r="L274" t="str">
        <f>VLOOKUP(D274,StellarSpectralClassTable!$A$2:$B$8,2)</f>
        <v>M</v>
      </c>
      <c r="M274" t="str">
        <f t="shared" si="14"/>
        <v>(273,"M2 II",4,7,2,10,6,14.8),</v>
      </c>
    </row>
    <row r="275" spans="1:13" x14ac:dyDescent="0.25">
      <c r="A275">
        <v>274</v>
      </c>
      <c r="B275" t="str">
        <f t="shared" si="12"/>
        <v>M3 II</v>
      </c>
      <c r="C275">
        <v>4</v>
      </c>
      <c r="D275">
        <v>7</v>
      </c>
      <c r="E275">
        <v>3</v>
      </c>
      <c r="F275">
        <v>5</v>
      </c>
      <c r="G275">
        <v>10</v>
      </c>
      <c r="H275">
        <f t="shared" si="13"/>
        <v>6</v>
      </c>
      <c r="I275" s="2">
        <f>I272-3*(I272-I277)/5</f>
        <v>15.2</v>
      </c>
      <c r="K275" t="str">
        <f>VLOOKUP(C275,StellarLuminosityClassTable!$A$2:$B$11,2)</f>
        <v>II</v>
      </c>
      <c r="L275" t="str">
        <f>VLOOKUP(D275,StellarSpectralClassTable!$A$2:$B$8,2)</f>
        <v>M</v>
      </c>
      <c r="M275" t="str">
        <f t="shared" si="14"/>
        <v>(274,"M3 II",4,7,3,10,6,15.2),</v>
      </c>
    </row>
    <row r="276" spans="1:13" x14ac:dyDescent="0.25">
      <c r="A276">
        <v>275</v>
      </c>
      <c r="B276" t="str">
        <f t="shared" si="12"/>
        <v>M4 II</v>
      </c>
      <c r="C276">
        <v>4</v>
      </c>
      <c r="D276">
        <v>7</v>
      </c>
      <c r="E276">
        <v>4</v>
      </c>
      <c r="F276">
        <v>5</v>
      </c>
      <c r="G276">
        <v>10</v>
      </c>
      <c r="H276">
        <f t="shared" si="13"/>
        <v>6</v>
      </c>
      <c r="I276" s="2">
        <f>I272-4*(I272-I277)/5</f>
        <v>15.6</v>
      </c>
      <c r="K276" t="str">
        <f>VLOOKUP(C276,StellarLuminosityClassTable!$A$2:$B$11,2)</f>
        <v>II</v>
      </c>
      <c r="L276" t="str">
        <f>VLOOKUP(D276,StellarSpectralClassTable!$A$2:$B$8,2)</f>
        <v>M</v>
      </c>
      <c r="M276" t="str">
        <f t="shared" si="14"/>
        <v>(275,"M4 II",4,7,4,10,6,15.6),</v>
      </c>
    </row>
    <row r="277" spans="1:13" x14ac:dyDescent="0.25">
      <c r="A277">
        <v>276</v>
      </c>
      <c r="B277" t="str">
        <f t="shared" si="12"/>
        <v>M5 II</v>
      </c>
      <c r="C277">
        <v>4</v>
      </c>
      <c r="D277">
        <v>7</v>
      </c>
      <c r="E277">
        <v>5</v>
      </c>
      <c r="F277">
        <v>6</v>
      </c>
      <c r="G277">
        <v>10</v>
      </c>
      <c r="H277">
        <f t="shared" si="13"/>
        <v>7</v>
      </c>
      <c r="I277" s="2">
        <v>16</v>
      </c>
      <c r="K277" t="str">
        <f>VLOOKUP(C277,StellarLuminosityClassTable!$A$2:$B$11,2)</f>
        <v>II</v>
      </c>
      <c r="L277" t="str">
        <f>VLOOKUP(D277,StellarSpectralClassTable!$A$2:$B$8,2)</f>
        <v>M</v>
      </c>
      <c r="M277" t="str">
        <f t="shared" si="14"/>
        <v>(276,"M5 II",4,7,5,10,7,16),</v>
      </c>
    </row>
    <row r="278" spans="1:13" x14ac:dyDescent="0.25">
      <c r="A278">
        <v>277</v>
      </c>
      <c r="B278" t="str">
        <f t="shared" si="12"/>
        <v>M6 II</v>
      </c>
      <c r="C278">
        <v>4</v>
      </c>
      <c r="D278">
        <v>7</v>
      </c>
      <c r="E278">
        <v>6</v>
      </c>
      <c r="F278">
        <v>6</v>
      </c>
      <c r="G278">
        <v>10</v>
      </c>
      <c r="H278">
        <f t="shared" si="13"/>
        <v>7</v>
      </c>
      <c r="I278" s="2">
        <f>I277-1*(I277-I281)/4</f>
        <v>16.5</v>
      </c>
      <c r="K278" t="str">
        <f>VLOOKUP(C278,StellarLuminosityClassTable!$A$2:$B$11,2)</f>
        <v>II</v>
      </c>
      <c r="L278" t="str">
        <f>VLOOKUP(D278,StellarSpectralClassTable!$A$2:$B$8,2)</f>
        <v>M</v>
      </c>
      <c r="M278" t="str">
        <f t="shared" si="14"/>
        <v>(277,"M6 II",4,7,6,10,7,16.5),</v>
      </c>
    </row>
    <row r="279" spans="1:13" x14ac:dyDescent="0.25">
      <c r="A279">
        <v>278</v>
      </c>
      <c r="B279" t="str">
        <f t="shared" si="12"/>
        <v>M7 II</v>
      </c>
      <c r="C279">
        <v>4</v>
      </c>
      <c r="D279">
        <v>7</v>
      </c>
      <c r="E279">
        <v>7</v>
      </c>
      <c r="F279">
        <v>6</v>
      </c>
      <c r="G279">
        <v>10</v>
      </c>
      <c r="H279">
        <f t="shared" si="13"/>
        <v>7</v>
      </c>
      <c r="I279" s="2">
        <f>I277-2*(I277-I281)/4</f>
        <v>17</v>
      </c>
      <c r="K279" t="str">
        <f>VLOOKUP(C279,StellarLuminosityClassTable!$A$2:$B$11,2)</f>
        <v>II</v>
      </c>
      <c r="L279" t="str">
        <f>VLOOKUP(D279,StellarSpectralClassTable!$A$2:$B$8,2)</f>
        <v>M</v>
      </c>
      <c r="M279" t="str">
        <f t="shared" si="14"/>
        <v>(278,"M7 II",4,7,7,10,7,17),</v>
      </c>
    </row>
    <row r="280" spans="1:13" x14ac:dyDescent="0.25">
      <c r="A280">
        <v>279</v>
      </c>
      <c r="B280" t="str">
        <f t="shared" si="12"/>
        <v>M8 II</v>
      </c>
      <c r="C280">
        <v>4</v>
      </c>
      <c r="D280">
        <v>7</v>
      </c>
      <c r="E280">
        <v>8</v>
      </c>
      <c r="F280">
        <v>6</v>
      </c>
      <c r="G280">
        <v>10</v>
      </c>
      <c r="H280">
        <f t="shared" si="13"/>
        <v>7</v>
      </c>
      <c r="I280" s="2">
        <f>I277-3*(I277-I281)/4</f>
        <v>17.5</v>
      </c>
      <c r="K280" t="str">
        <f>VLOOKUP(C280,StellarLuminosityClassTable!$A$2:$B$11,2)</f>
        <v>II</v>
      </c>
      <c r="L280" t="str">
        <f>VLOOKUP(D280,StellarSpectralClassTable!$A$2:$B$8,2)</f>
        <v>M</v>
      </c>
      <c r="M280" t="str">
        <f t="shared" si="14"/>
        <v>(279,"M8 II",4,7,8,10,7,17.5),</v>
      </c>
    </row>
    <row r="281" spans="1:13" x14ac:dyDescent="0.25">
      <c r="A281">
        <v>280</v>
      </c>
      <c r="B281" t="str">
        <f t="shared" si="12"/>
        <v>M9 II</v>
      </c>
      <c r="C281">
        <v>4</v>
      </c>
      <c r="D281">
        <v>7</v>
      </c>
      <c r="E281">
        <v>9</v>
      </c>
      <c r="F281">
        <v>7</v>
      </c>
      <c r="G281">
        <v>10</v>
      </c>
      <c r="H281">
        <f t="shared" si="13"/>
        <v>8</v>
      </c>
      <c r="I281" s="2">
        <v>18</v>
      </c>
      <c r="K281" t="str">
        <f>VLOOKUP(C281,StellarLuminosityClassTable!$A$2:$B$11,2)</f>
        <v>II</v>
      </c>
      <c r="L281" t="str">
        <f>VLOOKUP(D281,StellarSpectralClassTable!$A$2:$B$8,2)</f>
        <v>M</v>
      </c>
      <c r="M281" t="str">
        <f t="shared" si="14"/>
        <v>(280,"M9 II",4,7,9,10,8,18),</v>
      </c>
    </row>
    <row r="282" spans="1:13" x14ac:dyDescent="0.25">
      <c r="A282">
        <v>281</v>
      </c>
      <c r="B282" t="str">
        <f t="shared" si="12"/>
        <v>O0 III</v>
      </c>
      <c r="C282">
        <v>5</v>
      </c>
      <c r="D282">
        <v>1</v>
      </c>
      <c r="E282">
        <v>0</v>
      </c>
      <c r="F282">
        <v>-1</v>
      </c>
      <c r="G282">
        <v>13</v>
      </c>
      <c r="H282">
        <f t="shared" si="13"/>
        <v>0</v>
      </c>
      <c r="I282" s="2">
        <v>45</v>
      </c>
      <c r="K282" t="str">
        <f>VLOOKUP(C282,StellarLuminosityClassTable!$A$2:$B$11,2)</f>
        <v>III</v>
      </c>
      <c r="L282" t="str">
        <f>VLOOKUP(D282,StellarSpectralClassTable!$A$2:$B$8,2)</f>
        <v>O</v>
      </c>
      <c r="M282" t="str">
        <f t="shared" si="14"/>
        <v>(281,"O0 III",5,1,0,13,0,45),</v>
      </c>
    </row>
    <row r="283" spans="1:13" x14ac:dyDescent="0.25">
      <c r="A283">
        <v>282</v>
      </c>
      <c r="B283" t="str">
        <f t="shared" si="12"/>
        <v>O1 III</v>
      </c>
      <c r="C283">
        <v>5</v>
      </c>
      <c r="D283">
        <v>1</v>
      </c>
      <c r="E283">
        <v>1</v>
      </c>
      <c r="F283">
        <v>-1</v>
      </c>
      <c r="G283">
        <v>13</v>
      </c>
      <c r="H283">
        <f t="shared" si="13"/>
        <v>0</v>
      </c>
      <c r="I283" s="2">
        <v>43</v>
      </c>
      <c r="K283" t="str">
        <f>VLOOKUP(C283,StellarLuminosityClassTable!$A$2:$B$11,2)</f>
        <v>III</v>
      </c>
      <c r="L283" t="str">
        <f>VLOOKUP(D283,StellarSpectralClassTable!$A$2:$B$8,2)</f>
        <v>O</v>
      </c>
      <c r="M283" t="str">
        <f t="shared" si="14"/>
        <v>(282,"O1 III",5,1,1,13,0,43),</v>
      </c>
    </row>
    <row r="284" spans="1:13" x14ac:dyDescent="0.25">
      <c r="A284">
        <v>283</v>
      </c>
      <c r="B284" t="str">
        <f t="shared" si="12"/>
        <v>O2 III</v>
      </c>
      <c r="C284">
        <v>5</v>
      </c>
      <c r="D284">
        <v>1</v>
      </c>
      <c r="E284">
        <v>2</v>
      </c>
      <c r="F284">
        <v>-1</v>
      </c>
      <c r="G284">
        <v>13</v>
      </c>
      <c r="H284">
        <f t="shared" si="13"/>
        <v>0</v>
      </c>
      <c r="I284" s="2">
        <v>41</v>
      </c>
      <c r="K284" t="str">
        <f>VLOOKUP(C284,StellarLuminosityClassTable!$A$2:$B$11,2)</f>
        <v>III</v>
      </c>
      <c r="L284" t="str">
        <f>VLOOKUP(D284,StellarSpectralClassTable!$A$2:$B$8,2)</f>
        <v>O</v>
      </c>
      <c r="M284" t="str">
        <f t="shared" si="14"/>
        <v>(283,"O2 III",5,1,2,13,0,41),</v>
      </c>
    </row>
    <row r="285" spans="1:13" x14ac:dyDescent="0.25">
      <c r="A285">
        <v>284</v>
      </c>
      <c r="B285" t="str">
        <f t="shared" si="12"/>
        <v>O3 III</v>
      </c>
      <c r="C285">
        <v>5</v>
      </c>
      <c r="D285">
        <v>1</v>
      </c>
      <c r="E285">
        <v>3</v>
      </c>
      <c r="F285">
        <v>-1</v>
      </c>
      <c r="G285">
        <v>13</v>
      </c>
      <c r="H285">
        <f t="shared" si="13"/>
        <v>0</v>
      </c>
      <c r="I285" s="2">
        <v>39</v>
      </c>
      <c r="K285" t="str">
        <f>VLOOKUP(C285,StellarLuminosityClassTable!$A$2:$B$11,2)</f>
        <v>III</v>
      </c>
      <c r="L285" t="str">
        <f>VLOOKUP(D285,StellarSpectralClassTable!$A$2:$B$8,2)</f>
        <v>O</v>
      </c>
      <c r="M285" t="str">
        <f t="shared" si="14"/>
        <v>(284,"O3 III",5,1,3,13,0,39),</v>
      </c>
    </row>
    <row r="286" spans="1:13" x14ac:dyDescent="0.25">
      <c r="A286">
        <v>285</v>
      </c>
      <c r="B286" t="str">
        <f t="shared" si="12"/>
        <v>O4 III</v>
      </c>
      <c r="C286">
        <v>5</v>
      </c>
      <c r="D286">
        <v>1</v>
      </c>
      <c r="E286">
        <v>4</v>
      </c>
      <c r="F286">
        <v>-1</v>
      </c>
      <c r="G286">
        <v>13</v>
      </c>
      <c r="H286">
        <f t="shared" si="13"/>
        <v>0</v>
      </c>
      <c r="I286" s="2">
        <v>37</v>
      </c>
      <c r="K286" t="str">
        <f>VLOOKUP(C286,StellarLuminosityClassTable!$A$2:$B$11,2)</f>
        <v>III</v>
      </c>
      <c r="L286" t="str">
        <f>VLOOKUP(D286,StellarSpectralClassTable!$A$2:$B$8,2)</f>
        <v>O</v>
      </c>
      <c r="M286" t="str">
        <f t="shared" si="14"/>
        <v>(285,"O4 III",5,1,4,13,0,37),</v>
      </c>
    </row>
    <row r="287" spans="1:13" x14ac:dyDescent="0.25">
      <c r="A287">
        <v>286</v>
      </c>
      <c r="B287" t="str">
        <f t="shared" si="12"/>
        <v>O5 III</v>
      </c>
      <c r="C287">
        <v>5</v>
      </c>
      <c r="D287">
        <v>1</v>
      </c>
      <c r="E287">
        <v>5</v>
      </c>
      <c r="F287">
        <v>-1</v>
      </c>
      <c r="G287">
        <v>13</v>
      </c>
      <c r="H287">
        <f t="shared" si="13"/>
        <v>0</v>
      </c>
      <c r="I287" s="2">
        <v>35</v>
      </c>
      <c r="K287" t="str">
        <f>VLOOKUP(C287,StellarLuminosityClassTable!$A$2:$B$11,2)</f>
        <v>III</v>
      </c>
      <c r="L287" t="str">
        <f>VLOOKUP(D287,StellarSpectralClassTable!$A$2:$B$8,2)</f>
        <v>O</v>
      </c>
      <c r="M287" t="str">
        <f t="shared" si="14"/>
        <v>(286,"O5 III",5,1,5,13,0,35),</v>
      </c>
    </row>
    <row r="288" spans="1:13" x14ac:dyDescent="0.25">
      <c r="A288">
        <v>287</v>
      </c>
      <c r="B288" t="str">
        <f t="shared" si="12"/>
        <v>O6 III</v>
      </c>
      <c r="C288">
        <v>5</v>
      </c>
      <c r="D288">
        <v>1</v>
      </c>
      <c r="E288">
        <v>6</v>
      </c>
      <c r="F288">
        <v>-1</v>
      </c>
      <c r="G288">
        <v>13</v>
      </c>
      <c r="H288">
        <f t="shared" si="13"/>
        <v>0</v>
      </c>
      <c r="I288" s="2">
        <v>33</v>
      </c>
      <c r="K288" t="str">
        <f>VLOOKUP(C288,StellarLuminosityClassTable!$A$2:$B$11,2)</f>
        <v>III</v>
      </c>
      <c r="L288" t="str">
        <f>VLOOKUP(D288,StellarSpectralClassTable!$A$2:$B$8,2)</f>
        <v>O</v>
      </c>
      <c r="M288" t="str">
        <f t="shared" si="14"/>
        <v>(287,"O6 III",5,1,6,13,0,33),</v>
      </c>
    </row>
    <row r="289" spans="1:13" x14ac:dyDescent="0.25">
      <c r="A289">
        <v>288</v>
      </c>
      <c r="B289" t="str">
        <f t="shared" si="12"/>
        <v>O7 III</v>
      </c>
      <c r="C289">
        <v>5</v>
      </c>
      <c r="D289">
        <v>1</v>
      </c>
      <c r="E289">
        <v>7</v>
      </c>
      <c r="F289">
        <v>-1</v>
      </c>
      <c r="G289">
        <v>13</v>
      </c>
      <c r="H289">
        <f t="shared" si="13"/>
        <v>0</v>
      </c>
      <c r="I289" s="2">
        <v>31</v>
      </c>
      <c r="K289" t="str">
        <f>VLOOKUP(C289,StellarLuminosityClassTable!$A$2:$B$11,2)</f>
        <v>III</v>
      </c>
      <c r="L289" t="str">
        <f>VLOOKUP(D289,StellarSpectralClassTable!$A$2:$B$8,2)</f>
        <v>O</v>
      </c>
      <c r="M289" t="str">
        <f t="shared" si="14"/>
        <v>(288,"O7 III",5,1,7,13,0,31),</v>
      </c>
    </row>
    <row r="290" spans="1:13" x14ac:dyDescent="0.25">
      <c r="A290">
        <v>289</v>
      </c>
      <c r="B290" t="str">
        <f t="shared" si="12"/>
        <v>O8 III</v>
      </c>
      <c r="C290">
        <v>5</v>
      </c>
      <c r="D290">
        <v>1</v>
      </c>
      <c r="E290">
        <v>8</v>
      </c>
      <c r="F290">
        <v>-1</v>
      </c>
      <c r="G290">
        <v>12</v>
      </c>
      <c r="H290">
        <f t="shared" si="13"/>
        <v>0</v>
      </c>
      <c r="I290" s="2">
        <v>29</v>
      </c>
      <c r="K290" t="str">
        <f>VLOOKUP(C290,StellarLuminosityClassTable!$A$2:$B$11,2)</f>
        <v>III</v>
      </c>
      <c r="L290" t="str">
        <f>VLOOKUP(D290,StellarSpectralClassTable!$A$2:$B$8,2)</f>
        <v>O</v>
      </c>
      <c r="M290" t="str">
        <f t="shared" si="14"/>
        <v>(289,"O8 III",5,1,8,12,0,29),</v>
      </c>
    </row>
    <row r="291" spans="1:13" x14ac:dyDescent="0.25">
      <c r="A291">
        <v>290</v>
      </c>
      <c r="B291" t="str">
        <f t="shared" si="12"/>
        <v>O9 III</v>
      </c>
      <c r="C291">
        <v>5</v>
      </c>
      <c r="D291">
        <v>1</v>
      </c>
      <c r="E291">
        <v>9</v>
      </c>
      <c r="F291">
        <v>-1</v>
      </c>
      <c r="G291">
        <v>12</v>
      </c>
      <c r="H291">
        <f t="shared" si="13"/>
        <v>0</v>
      </c>
      <c r="I291" s="2">
        <v>27</v>
      </c>
      <c r="K291" t="str">
        <f>VLOOKUP(C291,StellarLuminosityClassTable!$A$2:$B$11,2)</f>
        <v>III</v>
      </c>
      <c r="L291" t="str">
        <f>VLOOKUP(D291,StellarSpectralClassTable!$A$2:$B$8,2)</f>
        <v>O</v>
      </c>
      <c r="M291" t="str">
        <f t="shared" si="14"/>
        <v>(290,"O9 III",5,1,9,12,0,27),</v>
      </c>
    </row>
    <row r="292" spans="1:13" x14ac:dyDescent="0.25">
      <c r="A292">
        <v>291</v>
      </c>
      <c r="B292" t="str">
        <f t="shared" si="12"/>
        <v>B0 III</v>
      </c>
      <c r="C292">
        <v>5</v>
      </c>
      <c r="D292">
        <v>2</v>
      </c>
      <c r="E292">
        <v>0</v>
      </c>
      <c r="F292">
        <v>-1</v>
      </c>
      <c r="G292">
        <v>11</v>
      </c>
      <c r="H292">
        <f t="shared" si="13"/>
        <v>0</v>
      </c>
      <c r="I292" s="2">
        <v>25</v>
      </c>
      <c r="K292" t="str">
        <f>VLOOKUP(C292,StellarLuminosityClassTable!$A$2:$B$11,2)</f>
        <v>III</v>
      </c>
      <c r="L292" t="str">
        <f>VLOOKUP(D292,StellarSpectralClassTable!$A$2:$B$8,2)</f>
        <v>B</v>
      </c>
      <c r="M292" t="str">
        <f t="shared" si="14"/>
        <v>(291,"B0 III",5,2,0,11,0,25),</v>
      </c>
    </row>
    <row r="293" spans="1:13" x14ac:dyDescent="0.25">
      <c r="A293">
        <v>292</v>
      </c>
      <c r="B293" t="str">
        <f t="shared" si="12"/>
        <v>B1 III</v>
      </c>
      <c r="C293">
        <v>5</v>
      </c>
      <c r="D293">
        <v>2</v>
      </c>
      <c r="E293">
        <v>1</v>
      </c>
      <c r="F293">
        <v>-1</v>
      </c>
      <c r="G293">
        <v>11</v>
      </c>
      <c r="H293">
        <f t="shared" si="13"/>
        <v>0</v>
      </c>
      <c r="I293" s="2">
        <f>I292-1*(I292-I297)/5</f>
        <v>23</v>
      </c>
      <c r="K293" t="str">
        <f>VLOOKUP(C293,StellarLuminosityClassTable!$A$2:$B$11,2)</f>
        <v>III</v>
      </c>
      <c r="L293" t="str">
        <f>VLOOKUP(D293,StellarSpectralClassTable!$A$2:$B$8,2)</f>
        <v>B</v>
      </c>
      <c r="M293" t="str">
        <f t="shared" si="14"/>
        <v>(292,"B1 III",5,2,1,11,0,23),</v>
      </c>
    </row>
    <row r="294" spans="1:13" x14ac:dyDescent="0.25">
      <c r="A294">
        <v>293</v>
      </c>
      <c r="B294" t="str">
        <f t="shared" si="12"/>
        <v>B2 III</v>
      </c>
      <c r="C294">
        <v>5</v>
      </c>
      <c r="D294">
        <v>2</v>
      </c>
      <c r="E294">
        <v>2</v>
      </c>
      <c r="F294">
        <v>-1</v>
      </c>
      <c r="G294">
        <v>11</v>
      </c>
      <c r="H294">
        <f t="shared" si="13"/>
        <v>0</v>
      </c>
      <c r="I294" s="2">
        <f>I292-2*(I292-I297)/5</f>
        <v>21</v>
      </c>
      <c r="K294" t="str">
        <f>VLOOKUP(C294,StellarLuminosityClassTable!$A$2:$B$11,2)</f>
        <v>III</v>
      </c>
      <c r="L294" t="str">
        <f>VLOOKUP(D294,StellarSpectralClassTable!$A$2:$B$8,2)</f>
        <v>B</v>
      </c>
      <c r="M294" t="str">
        <f t="shared" si="14"/>
        <v>(293,"B2 III",5,2,2,11,0,21),</v>
      </c>
    </row>
    <row r="295" spans="1:13" x14ac:dyDescent="0.25">
      <c r="A295">
        <v>294</v>
      </c>
      <c r="B295" t="str">
        <f t="shared" si="12"/>
        <v>B3 III</v>
      </c>
      <c r="C295">
        <v>5</v>
      </c>
      <c r="D295">
        <v>2</v>
      </c>
      <c r="E295">
        <v>3</v>
      </c>
      <c r="F295">
        <v>-1</v>
      </c>
      <c r="G295">
        <v>11</v>
      </c>
      <c r="H295">
        <f t="shared" si="13"/>
        <v>0</v>
      </c>
      <c r="I295" s="2">
        <f>I292-3*(I292-I297)/5</f>
        <v>19</v>
      </c>
      <c r="K295" t="str">
        <f>VLOOKUP(C295,StellarLuminosityClassTable!$A$2:$B$11,2)</f>
        <v>III</v>
      </c>
      <c r="L295" t="str">
        <f>VLOOKUP(D295,StellarSpectralClassTable!$A$2:$B$8,2)</f>
        <v>B</v>
      </c>
      <c r="M295" t="str">
        <f t="shared" si="14"/>
        <v>(294,"B3 III",5,2,3,11,0,19),</v>
      </c>
    </row>
    <row r="296" spans="1:13" x14ac:dyDescent="0.25">
      <c r="A296">
        <v>295</v>
      </c>
      <c r="B296" t="str">
        <f t="shared" si="12"/>
        <v>B4 III</v>
      </c>
      <c r="C296">
        <v>5</v>
      </c>
      <c r="D296">
        <v>2</v>
      </c>
      <c r="E296">
        <v>4</v>
      </c>
      <c r="F296">
        <v>-1</v>
      </c>
      <c r="G296">
        <v>11</v>
      </c>
      <c r="H296">
        <f t="shared" si="13"/>
        <v>0</v>
      </c>
      <c r="I296" s="2">
        <f>I292-4*(I292-I297)/5</f>
        <v>17</v>
      </c>
      <c r="K296" t="str">
        <f>VLOOKUP(C296,StellarLuminosityClassTable!$A$2:$B$11,2)</f>
        <v>III</v>
      </c>
      <c r="L296" t="str">
        <f>VLOOKUP(D296,StellarSpectralClassTable!$A$2:$B$8,2)</f>
        <v>B</v>
      </c>
      <c r="M296" t="str">
        <f t="shared" si="14"/>
        <v>(295,"B4 III",5,2,4,11,0,17),</v>
      </c>
    </row>
    <row r="297" spans="1:13" x14ac:dyDescent="0.25">
      <c r="A297">
        <v>296</v>
      </c>
      <c r="B297" t="str">
        <f t="shared" si="12"/>
        <v>B5 III</v>
      </c>
      <c r="C297">
        <v>5</v>
      </c>
      <c r="D297">
        <v>2</v>
      </c>
      <c r="E297">
        <v>5</v>
      </c>
      <c r="F297">
        <v>-1</v>
      </c>
      <c r="G297">
        <v>11</v>
      </c>
      <c r="H297">
        <f t="shared" si="13"/>
        <v>0</v>
      </c>
      <c r="I297" s="2">
        <v>15</v>
      </c>
      <c r="K297" t="str">
        <f>VLOOKUP(C297,StellarLuminosityClassTable!$A$2:$B$11,2)</f>
        <v>III</v>
      </c>
      <c r="L297" t="str">
        <f>VLOOKUP(D297,StellarSpectralClassTable!$A$2:$B$8,2)</f>
        <v>B</v>
      </c>
      <c r="M297" t="str">
        <f t="shared" si="14"/>
        <v>(296,"B5 III",5,2,5,11,0,15),</v>
      </c>
    </row>
    <row r="298" spans="1:13" x14ac:dyDescent="0.25">
      <c r="A298">
        <v>297</v>
      </c>
      <c r="B298" t="str">
        <f t="shared" si="12"/>
        <v>B6 III</v>
      </c>
      <c r="C298">
        <v>5</v>
      </c>
      <c r="D298">
        <v>2</v>
      </c>
      <c r="E298">
        <v>6</v>
      </c>
      <c r="F298">
        <v>-1</v>
      </c>
      <c r="G298">
        <v>10</v>
      </c>
      <c r="H298">
        <f t="shared" si="13"/>
        <v>0</v>
      </c>
      <c r="I298" s="2">
        <f>I297-1*(I297-I302)/5</f>
        <v>14.4</v>
      </c>
      <c r="K298" t="str">
        <f>VLOOKUP(C298,StellarLuminosityClassTable!$A$2:$B$11,2)</f>
        <v>III</v>
      </c>
      <c r="L298" t="str">
        <f>VLOOKUP(D298,StellarSpectralClassTable!$A$2:$B$8,2)</f>
        <v>B</v>
      </c>
      <c r="M298" t="str">
        <f t="shared" si="14"/>
        <v>(297,"B6 III",5,2,6,10,0,14.4),</v>
      </c>
    </row>
    <row r="299" spans="1:13" x14ac:dyDescent="0.25">
      <c r="A299">
        <v>298</v>
      </c>
      <c r="B299" t="str">
        <f t="shared" si="12"/>
        <v>B7 III</v>
      </c>
      <c r="C299">
        <v>5</v>
      </c>
      <c r="D299">
        <v>2</v>
      </c>
      <c r="E299">
        <v>7</v>
      </c>
      <c r="F299">
        <v>-1</v>
      </c>
      <c r="G299">
        <v>9</v>
      </c>
      <c r="H299">
        <f t="shared" si="13"/>
        <v>0</v>
      </c>
      <c r="I299" s="2">
        <f>I297-2*(I297-I302)/5</f>
        <v>13.8</v>
      </c>
      <c r="K299" t="str">
        <f>VLOOKUP(C299,StellarLuminosityClassTable!$A$2:$B$11,2)</f>
        <v>III</v>
      </c>
      <c r="L299" t="str">
        <f>VLOOKUP(D299,StellarSpectralClassTable!$A$2:$B$8,2)</f>
        <v>B</v>
      </c>
      <c r="M299" t="str">
        <f t="shared" si="14"/>
        <v>(298,"B7 III",5,2,7,9,0,13.8),</v>
      </c>
    </row>
    <row r="300" spans="1:13" x14ac:dyDescent="0.25">
      <c r="A300">
        <v>299</v>
      </c>
      <c r="B300" t="str">
        <f t="shared" si="12"/>
        <v>B8 III</v>
      </c>
      <c r="C300">
        <v>5</v>
      </c>
      <c r="D300">
        <v>2</v>
      </c>
      <c r="E300">
        <v>8</v>
      </c>
      <c r="F300">
        <v>-1</v>
      </c>
      <c r="G300">
        <v>8</v>
      </c>
      <c r="H300">
        <f t="shared" si="13"/>
        <v>0</v>
      </c>
      <c r="I300" s="2">
        <f>I297-3*(I297-I302)/5</f>
        <v>13.2</v>
      </c>
      <c r="K300" t="str">
        <f>VLOOKUP(C300,StellarLuminosityClassTable!$A$2:$B$11,2)</f>
        <v>III</v>
      </c>
      <c r="L300" t="str">
        <f>VLOOKUP(D300,StellarSpectralClassTable!$A$2:$B$8,2)</f>
        <v>B</v>
      </c>
      <c r="M300" t="str">
        <f t="shared" si="14"/>
        <v>(299,"B8 III",5,2,8,8,0,13.2),</v>
      </c>
    </row>
    <row r="301" spans="1:13" x14ac:dyDescent="0.25">
      <c r="A301">
        <v>300</v>
      </c>
      <c r="B301" t="str">
        <f t="shared" ref="B301:B364" si="15">CONCATENATE(L301,TEXT(E301,"#0")," ",K301)</f>
        <v>B9 III</v>
      </c>
      <c r="C301">
        <v>5</v>
      </c>
      <c r="D301">
        <v>2</v>
      </c>
      <c r="E301">
        <v>9</v>
      </c>
      <c r="F301">
        <v>-1</v>
      </c>
      <c r="G301">
        <v>8</v>
      </c>
      <c r="H301">
        <f t="shared" si="13"/>
        <v>0</v>
      </c>
      <c r="I301" s="2">
        <f>I297-4*(I297-I302)/5</f>
        <v>12.6</v>
      </c>
      <c r="K301" t="str">
        <f>VLOOKUP(C301,StellarLuminosityClassTable!$A$2:$B$11,2)</f>
        <v>III</v>
      </c>
      <c r="L301" t="str">
        <f>VLOOKUP(D301,StellarSpectralClassTable!$A$2:$B$8,2)</f>
        <v>B</v>
      </c>
      <c r="M301" t="str">
        <f t="shared" si="14"/>
        <v>(300,"B9 III",5,2,9,8,0,12.6),</v>
      </c>
    </row>
    <row r="302" spans="1:13" x14ac:dyDescent="0.25">
      <c r="A302">
        <v>301</v>
      </c>
      <c r="B302" t="str">
        <f t="shared" si="15"/>
        <v>A0 III</v>
      </c>
      <c r="C302">
        <v>5</v>
      </c>
      <c r="D302">
        <v>3</v>
      </c>
      <c r="E302">
        <v>0</v>
      </c>
      <c r="F302">
        <v>0</v>
      </c>
      <c r="G302">
        <v>7</v>
      </c>
      <c r="H302">
        <f t="shared" si="13"/>
        <v>1</v>
      </c>
      <c r="I302" s="2">
        <v>12</v>
      </c>
      <c r="K302" t="str">
        <f>VLOOKUP(C302,StellarLuminosityClassTable!$A$2:$B$11,2)</f>
        <v>III</v>
      </c>
      <c r="L302" t="str">
        <f>VLOOKUP(D302,StellarSpectralClassTable!$A$2:$B$8,2)</f>
        <v>A</v>
      </c>
      <c r="M302" t="str">
        <f t="shared" si="14"/>
        <v>(301,"A0 III",5,3,0,7,1,12),</v>
      </c>
    </row>
    <row r="303" spans="1:13" x14ac:dyDescent="0.25">
      <c r="A303">
        <v>302</v>
      </c>
      <c r="B303" t="str">
        <f t="shared" si="15"/>
        <v>A1 III</v>
      </c>
      <c r="C303">
        <v>5</v>
      </c>
      <c r="D303">
        <v>3</v>
      </c>
      <c r="E303">
        <v>1</v>
      </c>
      <c r="F303">
        <v>0</v>
      </c>
      <c r="G303">
        <v>7</v>
      </c>
      <c r="H303">
        <f t="shared" si="13"/>
        <v>1</v>
      </c>
      <c r="I303" s="2">
        <f>I302-1*(I302-I307)/5</f>
        <v>11.4</v>
      </c>
      <c r="K303" t="str">
        <f>VLOOKUP(C303,StellarLuminosityClassTable!$A$2:$B$11,2)</f>
        <v>III</v>
      </c>
      <c r="L303" t="str">
        <f>VLOOKUP(D303,StellarSpectralClassTable!$A$2:$B$8,2)</f>
        <v>A</v>
      </c>
      <c r="M303" t="str">
        <f t="shared" si="14"/>
        <v>(302,"A1 III",5,3,1,7,1,11.4),</v>
      </c>
    </row>
    <row r="304" spans="1:13" x14ac:dyDescent="0.25">
      <c r="A304">
        <v>303</v>
      </c>
      <c r="B304" t="str">
        <f t="shared" si="15"/>
        <v>A2 III</v>
      </c>
      <c r="C304">
        <v>5</v>
      </c>
      <c r="D304">
        <v>3</v>
      </c>
      <c r="E304">
        <v>2</v>
      </c>
      <c r="F304">
        <v>0</v>
      </c>
      <c r="G304">
        <v>7</v>
      </c>
      <c r="H304">
        <f t="shared" si="13"/>
        <v>1</v>
      </c>
      <c r="I304" s="2">
        <f>I302-2*(I302-I307)/5</f>
        <v>10.8</v>
      </c>
      <c r="K304" t="str">
        <f>VLOOKUP(C304,StellarLuminosityClassTable!$A$2:$B$11,2)</f>
        <v>III</v>
      </c>
      <c r="L304" t="str">
        <f>VLOOKUP(D304,StellarSpectralClassTable!$A$2:$B$8,2)</f>
        <v>A</v>
      </c>
      <c r="M304" t="str">
        <f t="shared" si="14"/>
        <v>(303,"A2 III",5,3,2,7,1,10.8),</v>
      </c>
    </row>
    <row r="305" spans="1:13" x14ac:dyDescent="0.25">
      <c r="A305">
        <v>304</v>
      </c>
      <c r="B305" t="str">
        <f t="shared" si="15"/>
        <v>A3 III</v>
      </c>
      <c r="C305">
        <v>5</v>
      </c>
      <c r="D305">
        <v>3</v>
      </c>
      <c r="E305">
        <v>3</v>
      </c>
      <c r="F305">
        <v>0</v>
      </c>
      <c r="G305">
        <v>7</v>
      </c>
      <c r="H305">
        <f t="shared" si="13"/>
        <v>1</v>
      </c>
      <c r="I305" s="2">
        <f>I302-3*(I302-I307)/5</f>
        <v>10.199999999999999</v>
      </c>
      <c r="K305" t="str">
        <f>VLOOKUP(C305,StellarLuminosityClassTable!$A$2:$B$11,2)</f>
        <v>III</v>
      </c>
      <c r="L305" t="str">
        <f>VLOOKUP(D305,StellarSpectralClassTable!$A$2:$B$8,2)</f>
        <v>A</v>
      </c>
      <c r="M305" t="str">
        <f t="shared" si="14"/>
        <v>(304,"A3 III",5,3,3,7,1,10.2),</v>
      </c>
    </row>
    <row r="306" spans="1:13" x14ac:dyDescent="0.25">
      <c r="A306">
        <v>305</v>
      </c>
      <c r="B306" t="str">
        <f t="shared" si="15"/>
        <v>A4 III</v>
      </c>
      <c r="C306">
        <v>5</v>
      </c>
      <c r="D306">
        <v>3</v>
      </c>
      <c r="E306">
        <v>4</v>
      </c>
      <c r="F306">
        <v>0</v>
      </c>
      <c r="G306">
        <v>7</v>
      </c>
      <c r="H306">
        <f t="shared" si="13"/>
        <v>1</v>
      </c>
      <c r="I306" s="2">
        <f>I302-4*(I302-I307)/5</f>
        <v>9.6</v>
      </c>
      <c r="K306" t="str">
        <f>VLOOKUP(C306,StellarLuminosityClassTable!$A$2:$B$11,2)</f>
        <v>III</v>
      </c>
      <c r="L306" t="str">
        <f>VLOOKUP(D306,StellarSpectralClassTable!$A$2:$B$8,2)</f>
        <v>A</v>
      </c>
      <c r="M306" t="str">
        <f t="shared" si="14"/>
        <v>(305,"A4 III",5,3,4,7,1,9.6),</v>
      </c>
    </row>
    <row r="307" spans="1:13" x14ac:dyDescent="0.25">
      <c r="A307">
        <v>306</v>
      </c>
      <c r="B307" t="str">
        <f t="shared" si="15"/>
        <v>A5 III</v>
      </c>
      <c r="C307">
        <v>5</v>
      </c>
      <c r="D307">
        <v>3</v>
      </c>
      <c r="E307">
        <v>5</v>
      </c>
      <c r="F307">
        <v>0</v>
      </c>
      <c r="G307">
        <v>7</v>
      </c>
      <c r="H307">
        <f t="shared" si="13"/>
        <v>1</v>
      </c>
      <c r="I307" s="2">
        <v>9</v>
      </c>
      <c r="K307" t="str">
        <f>VLOOKUP(C307,StellarLuminosityClassTable!$A$2:$B$11,2)</f>
        <v>III</v>
      </c>
      <c r="L307" t="str">
        <f>VLOOKUP(D307,StellarSpectralClassTable!$A$2:$B$8,2)</f>
        <v>A</v>
      </c>
      <c r="M307" t="str">
        <f t="shared" si="14"/>
        <v>(306,"A5 III",5,3,5,7,1,9),</v>
      </c>
    </row>
    <row r="308" spans="1:13" x14ac:dyDescent="0.25">
      <c r="A308">
        <v>307</v>
      </c>
      <c r="B308" t="str">
        <f t="shared" si="15"/>
        <v>A6 III</v>
      </c>
      <c r="C308">
        <v>5</v>
      </c>
      <c r="D308">
        <v>3</v>
      </c>
      <c r="E308">
        <v>6</v>
      </c>
      <c r="F308">
        <v>0</v>
      </c>
      <c r="G308">
        <v>7</v>
      </c>
      <c r="H308">
        <f t="shared" si="13"/>
        <v>1</v>
      </c>
      <c r="I308" s="2">
        <f>I307-1*(I307-I312)/5</f>
        <v>8.8000000000000007</v>
      </c>
      <c r="K308" t="str">
        <f>VLOOKUP(C308,StellarLuminosityClassTable!$A$2:$B$11,2)</f>
        <v>III</v>
      </c>
      <c r="L308" t="str">
        <f>VLOOKUP(D308,StellarSpectralClassTable!$A$2:$B$8,2)</f>
        <v>A</v>
      </c>
      <c r="M308" t="str">
        <f t="shared" si="14"/>
        <v>(307,"A6 III",5,3,6,7,1,8.8),</v>
      </c>
    </row>
    <row r="309" spans="1:13" x14ac:dyDescent="0.25">
      <c r="A309">
        <v>308</v>
      </c>
      <c r="B309" t="str">
        <f t="shared" si="15"/>
        <v>A7 III</v>
      </c>
      <c r="C309">
        <v>5</v>
      </c>
      <c r="D309">
        <v>3</v>
      </c>
      <c r="E309">
        <v>7</v>
      </c>
      <c r="F309">
        <v>0</v>
      </c>
      <c r="G309">
        <v>7</v>
      </c>
      <c r="H309">
        <f t="shared" si="13"/>
        <v>1</v>
      </c>
      <c r="I309" s="2">
        <f>I307-2*(I307-I312)/5</f>
        <v>8.6</v>
      </c>
      <c r="K309" t="str">
        <f>VLOOKUP(C309,StellarLuminosityClassTable!$A$2:$B$11,2)</f>
        <v>III</v>
      </c>
      <c r="L309" t="str">
        <f>VLOOKUP(D309,StellarSpectralClassTable!$A$2:$B$8,2)</f>
        <v>A</v>
      </c>
      <c r="M309" t="str">
        <f t="shared" si="14"/>
        <v>(308,"A7 III",5,3,7,7,1,8.6),</v>
      </c>
    </row>
    <row r="310" spans="1:13" x14ac:dyDescent="0.25">
      <c r="A310">
        <v>309</v>
      </c>
      <c r="B310" t="str">
        <f t="shared" si="15"/>
        <v>A8 III</v>
      </c>
      <c r="C310">
        <v>5</v>
      </c>
      <c r="D310">
        <v>3</v>
      </c>
      <c r="E310">
        <v>8</v>
      </c>
      <c r="F310">
        <v>0</v>
      </c>
      <c r="G310">
        <v>7</v>
      </c>
      <c r="H310">
        <f t="shared" si="13"/>
        <v>1</v>
      </c>
      <c r="I310" s="2">
        <f>I307-3*(I307-I312)/5</f>
        <v>8.4</v>
      </c>
      <c r="K310" t="str">
        <f>VLOOKUP(C310,StellarLuminosityClassTable!$A$2:$B$11,2)</f>
        <v>III</v>
      </c>
      <c r="L310" t="str">
        <f>VLOOKUP(D310,StellarSpectralClassTable!$A$2:$B$8,2)</f>
        <v>A</v>
      </c>
      <c r="M310" t="str">
        <f t="shared" si="14"/>
        <v>(309,"A8 III",5,3,8,7,1,8.4),</v>
      </c>
    </row>
    <row r="311" spans="1:13" x14ac:dyDescent="0.25">
      <c r="A311">
        <v>310</v>
      </c>
      <c r="B311" t="str">
        <f t="shared" si="15"/>
        <v>A9 III</v>
      </c>
      <c r="C311">
        <v>5</v>
      </c>
      <c r="D311">
        <v>3</v>
      </c>
      <c r="E311">
        <v>9</v>
      </c>
      <c r="F311">
        <v>0</v>
      </c>
      <c r="G311">
        <v>7</v>
      </c>
      <c r="H311">
        <f t="shared" si="13"/>
        <v>1</v>
      </c>
      <c r="I311" s="2">
        <f>I307-4*(I307-I312)/5</f>
        <v>8.1999999999999993</v>
      </c>
      <c r="K311" t="str">
        <f>VLOOKUP(C311,StellarLuminosityClassTable!$A$2:$B$11,2)</f>
        <v>III</v>
      </c>
      <c r="L311" t="str">
        <f>VLOOKUP(D311,StellarSpectralClassTable!$A$2:$B$8,2)</f>
        <v>A</v>
      </c>
      <c r="M311" t="str">
        <f t="shared" si="14"/>
        <v>(310,"A9 III",5,3,9,7,1,8.2),</v>
      </c>
    </row>
    <row r="312" spans="1:13" x14ac:dyDescent="0.25">
      <c r="A312">
        <v>311</v>
      </c>
      <c r="B312" t="str">
        <f t="shared" si="15"/>
        <v>F0 III</v>
      </c>
      <c r="C312">
        <v>5</v>
      </c>
      <c r="D312">
        <v>4</v>
      </c>
      <c r="E312">
        <v>0</v>
      </c>
      <c r="F312">
        <v>0</v>
      </c>
      <c r="G312">
        <v>6</v>
      </c>
      <c r="H312">
        <f t="shared" si="13"/>
        <v>1</v>
      </c>
      <c r="I312" s="2">
        <v>8</v>
      </c>
      <c r="K312" t="str">
        <f>VLOOKUP(C312,StellarLuminosityClassTable!$A$2:$B$11,2)</f>
        <v>III</v>
      </c>
      <c r="L312" t="str">
        <f>VLOOKUP(D312,StellarSpectralClassTable!$A$2:$B$8,2)</f>
        <v>F</v>
      </c>
      <c r="M312" t="str">
        <f t="shared" si="14"/>
        <v>(311,"F0 III",5,4,0,6,1,8),</v>
      </c>
    </row>
    <row r="313" spans="1:13" x14ac:dyDescent="0.25">
      <c r="A313">
        <v>312</v>
      </c>
      <c r="B313" t="str">
        <f t="shared" si="15"/>
        <v>F1 III</v>
      </c>
      <c r="C313">
        <v>5</v>
      </c>
      <c r="D313">
        <v>4</v>
      </c>
      <c r="E313">
        <v>1</v>
      </c>
      <c r="F313">
        <v>0</v>
      </c>
      <c r="G313">
        <v>6</v>
      </c>
      <c r="H313">
        <f t="shared" si="13"/>
        <v>1</v>
      </c>
      <c r="I313" s="2">
        <f>I312-1*(I312-I317)/5</f>
        <v>7.4</v>
      </c>
      <c r="K313" t="str">
        <f>VLOOKUP(C313,StellarLuminosityClassTable!$A$2:$B$11,2)</f>
        <v>III</v>
      </c>
      <c r="L313" t="str">
        <f>VLOOKUP(D313,StellarSpectralClassTable!$A$2:$B$8,2)</f>
        <v>F</v>
      </c>
      <c r="M313" t="str">
        <f t="shared" si="14"/>
        <v>(312,"F1 III",5,4,1,6,1,7.4),</v>
      </c>
    </row>
    <row r="314" spans="1:13" x14ac:dyDescent="0.25">
      <c r="A314">
        <v>313</v>
      </c>
      <c r="B314" t="str">
        <f t="shared" si="15"/>
        <v>F2 III</v>
      </c>
      <c r="C314">
        <v>5</v>
      </c>
      <c r="D314">
        <v>4</v>
      </c>
      <c r="E314">
        <v>2</v>
      </c>
      <c r="F314">
        <v>0</v>
      </c>
      <c r="G314">
        <v>6</v>
      </c>
      <c r="H314">
        <f t="shared" si="13"/>
        <v>1</v>
      </c>
      <c r="I314" s="2">
        <f>I312-2*(I312-I317)/5</f>
        <v>6.8</v>
      </c>
      <c r="K314" t="str">
        <f>VLOOKUP(C314,StellarLuminosityClassTable!$A$2:$B$11,2)</f>
        <v>III</v>
      </c>
      <c r="L314" t="str">
        <f>VLOOKUP(D314,StellarSpectralClassTable!$A$2:$B$8,2)</f>
        <v>F</v>
      </c>
      <c r="M314" t="str">
        <f t="shared" si="14"/>
        <v>(313,"F2 III",5,4,2,6,1,6.8),</v>
      </c>
    </row>
    <row r="315" spans="1:13" x14ac:dyDescent="0.25">
      <c r="A315">
        <v>314</v>
      </c>
      <c r="B315" t="str">
        <f t="shared" si="15"/>
        <v>F3 III</v>
      </c>
      <c r="C315">
        <v>5</v>
      </c>
      <c r="D315">
        <v>4</v>
      </c>
      <c r="E315">
        <v>3</v>
      </c>
      <c r="F315">
        <v>0</v>
      </c>
      <c r="G315">
        <v>6</v>
      </c>
      <c r="H315">
        <f t="shared" si="13"/>
        <v>1</v>
      </c>
      <c r="I315" s="2">
        <f>I312-3*(I312-I317)/5</f>
        <v>6.2</v>
      </c>
      <c r="K315" t="str">
        <f>VLOOKUP(C315,StellarLuminosityClassTable!$A$2:$B$11,2)</f>
        <v>III</v>
      </c>
      <c r="L315" t="str">
        <f>VLOOKUP(D315,StellarSpectralClassTable!$A$2:$B$8,2)</f>
        <v>F</v>
      </c>
      <c r="M315" t="str">
        <f t="shared" si="14"/>
        <v>(314,"F3 III",5,4,3,6,1,6.2),</v>
      </c>
    </row>
    <row r="316" spans="1:13" x14ac:dyDescent="0.25">
      <c r="A316">
        <v>315</v>
      </c>
      <c r="B316" t="str">
        <f t="shared" si="15"/>
        <v>F4 III</v>
      </c>
      <c r="C316">
        <v>5</v>
      </c>
      <c r="D316">
        <v>4</v>
      </c>
      <c r="E316">
        <v>4</v>
      </c>
      <c r="F316">
        <v>0</v>
      </c>
      <c r="G316">
        <v>6</v>
      </c>
      <c r="H316">
        <f t="shared" si="13"/>
        <v>1</v>
      </c>
      <c r="I316" s="2">
        <f>I312-4*(I312-I317)/5</f>
        <v>5.6</v>
      </c>
      <c r="K316" t="str">
        <f>VLOOKUP(C316,StellarLuminosityClassTable!$A$2:$B$11,2)</f>
        <v>III</v>
      </c>
      <c r="L316" t="str">
        <f>VLOOKUP(D316,StellarSpectralClassTable!$A$2:$B$8,2)</f>
        <v>F</v>
      </c>
      <c r="M316" t="str">
        <f t="shared" si="14"/>
        <v>(315,"F4 III",5,4,4,6,1,5.6),</v>
      </c>
    </row>
    <row r="317" spans="1:13" x14ac:dyDescent="0.25">
      <c r="A317">
        <v>316</v>
      </c>
      <c r="B317" t="str">
        <f t="shared" si="15"/>
        <v>F5 III</v>
      </c>
      <c r="C317">
        <v>5</v>
      </c>
      <c r="D317">
        <v>4</v>
      </c>
      <c r="E317">
        <v>5</v>
      </c>
      <c r="F317">
        <v>0</v>
      </c>
      <c r="G317">
        <v>6</v>
      </c>
      <c r="H317">
        <f t="shared" si="13"/>
        <v>1</v>
      </c>
      <c r="I317" s="2">
        <v>5</v>
      </c>
      <c r="K317" t="str">
        <f>VLOOKUP(C317,StellarLuminosityClassTable!$A$2:$B$11,2)</f>
        <v>III</v>
      </c>
      <c r="L317" t="str">
        <f>VLOOKUP(D317,StellarSpectralClassTable!$A$2:$B$8,2)</f>
        <v>F</v>
      </c>
      <c r="M317" t="str">
        <f t="shared" si="14"/>
        <v>(316,"F5 III",5,4,5,6,1,5),</v>
      </c>
    </row>
    <row r="318" spans="1:13" x14ac:dyDescent="0.25">
      <c r="A318">
        <v>317</v>
      </c>
      <c r="B318" t="str">
        <f t="shared" si="15"/>
        <v>F6 III</v>
      </c>
      <c r="C318">
        <v>5</v>
      </c>
      <c r="D318">
        <v>4</v>
      </c>
      <c r="E318">
        <v>6</v>
      </c>
      <c r="F318">
        <v>0</v>
      </c>
      <c r="G318">
        <v>6</v>
      </c>
      <c r="H318">
        <f t="shared" si="13"/>
        <v>1</v>
      </c>
      <c r="I318" s="2">
        <f>I317-1*(I317-I322)/5</f>
        <v>4.5</v>
      </c>
      <c r="K318" t="str">
        <f>VLOOKUP(C318,StellarLuminosityClassTable!$A$2:$B$11,2)</f>
        <v>III</v>
      </c>
      <c r="L318" t="str">
        <f>VLOOKUP(D318,StellarSpectralClassTable!$A$2:$B$8,2)</f>
        <v>F</v>
      </c>
      <c r="M318" t="str">
        <f t="shared" si="14"/>
        <v>(317,"F6 III",5,4,6,6,1,4.5),</v>
      </c>
    </row>
    <row r="319" spans="1:13" x14ac:dyDescent="0.25">
      <c r="A319">
        <v>318</v>
      </c>
      <c r="B319" t="str">
        <f t="shared" si="15"/>
        <v>F7 III</v>
      </c>
      <c r="C319">
        <v>5</v>
      </c>
      <c r="D319">
        <v>4</v>
      </c>
      <c r="E319">
        <v>7</v>
      </c>
      <c r="F319">
        <v>0</v>
      </c>
      <c r="G319">
        <v>6</v>
      </c>
      <c r="H319">
        <f t="shared" si="13"/>
        <v>1</v>
      </c>
      <c r="I319" s="2">
        <f>I317-2*(I317-I322)/5</f>
        <v>4</v>
      </c>
      <c r="K319" t="str">
        <f>VLOOKUP(C319,StellarLuminosityClassTable!$A$2:$B$11,2)</f>
        <v>III</v>
      </c>
      <c r="L319" t="str">
        <f>VLOOKUP(D319,StellarSpectralClassTable!$A$2:$B$8,2)</f>
        <v>F</v>
      </c>
      <c r="M319" t="str">
        <f t="shared" si="14"/>
        <v>(318,"F7 III",5,4,7,6,1,4),</v>
      </c>
    </row>
    <row r="320" spans="1:13" x14ac:dyDescent="0.25">
      <c r="A320">
        <v>319</v>
      </c>
      <c r="B320" t="str">
        <f t="shared" si="15"/>
        <v>F8 III</v>
      </c>
      <c r="C320">
        <v>5</v>
      </c>
      <c r="D320">
        <v>4</v>
      </c>
      <c r="E320">
        <v>8</v>
      </c>
      <c r="F320">
        <v>0</v>
      </c>
      <c r="G320">
        <v>6</v>
      </c>
      <c r="H320">
        <f t="shared" si="13"/>
        <v>1</v>
      </c>
      <c r="I320" s="2">
        <f>I317-3*(I317-I322)/5</f>
        <v>3.5</v>
      </c>
      <c r="K320" t="str">
        <f>VLOOKUP(C320,StellarLuminosityClassTable!$A$2:$B$11,2)</f>
        <v>III</v>
      </c>
      <c r="L320" t="str">
        <f>VLOOKUP(D320,StellarSpectralClassTable!$A$2:$B$8,2)</f>
        <v>F</v>
      </c>
      <c r="M320" t="str">
        <f t="shared" si="14"/>
        <v>(319,"F8 III",5,4,8,6,1,3.5),</v>
      </c>
    </row>
    <row r="321" spans="1:13" x14ac:dyDescent="0.25">
      <c r="A321">
        <v>320</v>
      </c>
      <c r="B321" t="str">
        <f t="shared" si="15"/>
        <v>F9 III</v>
      </c>
      <c r="C321">
        <v>5</v>
      </c>
      <c r="D321">
        <v>4</v>
      </c>
      <c r="E321">
        <v>9</v>
      </c>
      <c r="F321">
        <v>0</v>
      </c>
      <c r="G321">
        <v>6</v>
      </c>
      <c r="H321">
        <f t="shared" si="13"/>
        <v>1</v>
      </c>
      <c r="I321" s="2">
        <f>I317-4*(I317-I322)/5</f>
        <v>3</v>
      </c>
      <c r="K321" t="str">
        <f>VLOOKUP(C321,StellarLuminosityClassTable!$A$2:$B$11,2)</f>
        <v>III</v>
      </c>
      <c r="L321" t="str">
        <f>VLOOKUP(D321,StellarSpectralClassTable!$A$2:$B$8,2)</f>
        <v>F</v>
      </c>
      <c r="M321" t="str">
        <f t="shared" si="14"/>
        <v>(320,"F9 III",5,4,9,6,1,3),</v>
      </c>
    </row>
    <row r="322" spans="1:13" x14ac:dyDescent="0.25">
      <c r="A322">
        <v>321</v>
      </c>
      <c r="B322" t="str">
        <f t="shared" si="15"/>
        <v>G0 III</v>
      </c>
      <c r="C322">
        <v>5</v>
      </c>
      <c r="D322">
        <v>5</v>
      </c>
      <c r="E322">
        <v>0</v>
      </c>
      <c r="F322">
        <v>0</v>
      </c>
      <c r="G322">
        <v>7</v>
      </c>
      <c r="H322">
        <f t="shared" si="13"/>
        <v>1</v>
      </c>
      <c r="I322" s="2">
        <v>2.5</v>
      </c>
      <c r="K322" t="str">
        <f>VLOOKUP(C322,StellarLuminosityClassTable!$A$2:$B$11,2)</f>
        <v>III</v>
      </c>
      <c r="L322" t="str">
        <f>VLOOKUP(D322,StellarSpectralClassTable!$A$2:$B$8,2)</f>
        <v>G</v>
      </c>
      <c r="M322" t="str">
        <f t="shared" si="14"/>
        <v>(321,"G0 III",5,5,0,7,1,2.5),</v>
      </c>
    </row>
    <row r="323" spans="1:13" x14ac:dyDescent="0.25">
      <c r="A323">
        <v>322</v>
      </c>
      <c r="B323" t="str">
        <f t="shared" si="15"/>
        <v>G1 III</v>
      </c>
      <c r="C323">
        <v>5</v>
      </c>
      <c r="D323">
        <v>5</v>
      </c>
      <c r="E323">
        <v>1</v>
      </c>
      <c r="F323">
        <v>0</v>
      </c>
      <c r="G323">
        <v>7</v>
      </c>
      <c r="H323">
        <f t="shared" ref="H323:H386" si="16">F323+1</f>
        <v>1</v>
      </c>
      <c r="I323" s="2">
        <f>I322-1*(I322-I327)/5</f>
        <v>2.64</v>
      </c>
      <c r="K323" t="str">
        <f>VLOOKUP(C323,StellarLuminosityClassTable!$A$2:$B$11,2)</f>
        <v>III</v>
      </c>
      <c r="L323" t="str">
        <f>VLOOKUP(D323,StellarSpectralClassTable!$A$2:$B$8,2)</f>
        <v>G</v>
      </c>
      <c r="M323" t="str">
        <f t="shared" ref="M323:M386" si="17">CONCATENATE("(",A323,",""",B323,""",",C323,",",D323,",",E323,",",G323,",",H323,",",I323,"),")</f>
        <v>(322,"G1 III",5,5,1,7,1,2.64),</v>
      </c>
    </row>
    <row r="324" spans="1:13" x14ac:dyDescent="0.25">
      <c r="A324">
        <v>323</v>
      </c>
      <c r="B324" t="str">
        <f t="shared" si="15"/>
        <v>G2 III</v>
      </c>
      <c r="C324">
        <v>5</v>
      </c>
      <c r="D324">
        <v>5</v>
      </c>
      <c r="E324">
        <v>2</v>
      </c>
      <c r="F324">
        <v>0</v>
      </c>
      <c r="G324">
        <v>7</v>
      </c>
      <c r="H324">
        <f t="shared" si="16"/>
        <v>1</v>
      </c>
      <c r="I324" s="2">
        <f>I322-2*(I322-I327)/5</f>
        <v>2.7800000000000002</v>
      </c>
      <c r="K324" t="str">
        <f>VLOOKUP(C324,StellarLuminosityClassTable!$A$2:$B$11,2)</f>
        <v>III</v>
      </c>
      <c r="L324" t="str">
        <f>VLOOKUP(D324,StellarSpectralClassTable!$A$2:$B$8,2)</f>
        <v>G</v>
      </c>
      <c r="M324" t="str">
        <f t="shared" si="17"/>
        <v>(323,"G2 III",5,5,2,7,1,2.78),</v>
      </c>
    </row>
    <row r="325" spans="1:13" x14ac:dyDescent="0.25">
      <c r="A325">
        <v>324</v>
      </c>
      <c r="B325" t="str">
        <f t="shared" si="15"/>
        <v>G3 III</v>
      </c>
      <c r="C325">
        <v>5</v>
      </c>
      <c r="D325">
        <v>5</v>
      </c>
      <c r="E325">
        <v>3</v>
      </c>
      <c r="F325">
        <v>0</v>
      </c>
      <c r="G325">
        <v>7</v>
      </c>
      <c r="H325">
        <f t="shared" si="16"/>
        <v>1</v>
      </c>
      <c r="I325" s="2">
        <f>I322-3*(I322-I327)/5</f>
        <v>2.92</v>
      </c>
      <c r="K325" t="str">
        <f>VLOOKUP(C325,StellarLuminosityClassTable!$A$2:$B$11,2)</f>
        <v>III</v>
      </c>
      <c r="L325" t="str">
        <f>VLOOKUP(D325,StellarSpectralClassTable!$A$2:$B$8,2)</f>
        <v>G</v>
      </c>
      <c r="M325" t="str">
        <f t="shared" si="17"/>
        <v>(324,"G3 III",5,5,3,7,1,2.92),</v>
      </c>
    </row>
    <row r="326" spans="1:13" x14ac:dyDescent="0.25">
      <c r="A326">
        <v>325</v>
      </c>
      <c r="B326" t="str">
        <f t="shared" si="15"/>
        <v>G4 III</v>
      </c>
      <c r="C326">
        <v>5</v>
      </c>
      <c r="D326">
        <v>5</v>
      </c>
      <c r="E326">
        <v>4</v>
      </c>
      <c r="F326">
        <v>0</v>
      </c>
      <c r="G326">
        <v>7</v>
      </c>
      <c r="H326">
        <f t="shared" si="16"/>
        <v>1</v>
      </c>
      <c r="I326" s="2">
        <f>I322-4*(I322-I327)/5</f>
        <v>3.06</v>
      </c>
      <c r="K326" t="str">
        <f>VLOOKUP(C326,StellarLuminosityClassTable!$A$2:$B$11,2)</f>
        <v>III</v>
      </c>
      <c r="L326" t="str">
        <f>VLOOKUP(D326,StellarSpectralClassTable!$A$2:$B$8,2)</f>
        <v>G</v>
      </c>
      <c r="M326" t="str">
        <f t="shared" si="17"/>
        <v>(325,"G4 III",5,5,4,7,1,3.06),</v>
      </c>
    </row>
    <row r="327" spans="1:13" x14ac:dyDescent="0.25">
      <c r="A327">
        <v>326</v>
      </c>
      <c r="B327" t="str">
        <f t="shared" si="15"/>
        <v>G5 III</v>
      </c>
      <c r="C327">
        <v>5</v>
      </c>
      <c r="D327">
        <v>5</v>
      </c>
      <c r="E327">
        <v>5</v>
      </c>
      <c r="F327">
        <v>0</v>
      </c>
      <c r="G327">
        <v>7</v>
      </c>
      <c r="H327">
        <f t="shared" si="16"/>
        <v>1</v>
      </c>
      <c r="I327" s="2">
        <v>3.2</v>
      </c>
      <c r="K327" t="str">
        <f>VLOOKUP(C327,StellarLuminosityClassTable!$A$2:$B$11,2)</f>
        <v>III</v>
      </c>
      <c r="L327" t="str">
        <f>VLOOKUP(D327,StellarSpectralClassTable!$A$2:$B$8,2)</f>
        <v>G</v>
      </c>
      <c r="M327" t="str">
        <f t="shared" si="17"/>
        <v>(326,"G5 III",5,5,5,7,1,3.2),</v>
      </c>
    </row>
    <row r="328" spans="1:13" x14ac:dyDescent="0.25">
      <c r="A328">
        <v>327</v>
      </c>
      <c r="B328" t="str">
        <f t="shared" si="15"/>
        <v>G6 III</v>
      </c>
      <c r="C328">
        <v>5</v>
      </c>
      <c r="D328">
        <v>5</v>
      </c>
      <c r="E328">
        <v>6</v>
      </c>
      <c r="F328">
        <v>0</v>
      </c>
      <c r="G328">
        <v>7</v>
      </c>
      <c r="H328">
        <f t="shared" si="16"/>
        <v>1</v>
      </c>
      <c r="I328" s="2">
        <f>I327-1*(I327-I332)/5</f>
        <v>3.3600000000000003</v>
      </c>
      <c r="K328" t="str">
        <f>VLOOKUP(C328,StellarLuminosityClassTable!$A$2:$B$11,2)</f>
        <v>III</v>
      </c>
      <c r="L328" t="str">
        <f>VLOOKUP(D328,StellarSpectralClassTable!$A$2:$B$8,2)</f>
        <v>G</v>
      </c>
      <c r="M328" t="str">
        <f t="shared" si="17"/>
        <v>(327,"G6 III",5,5,6,7,1,3.36),</v>
      </c>
    </row>
    <row r="329" spans="1:13" x14ac:dyDescent="0.25">
      <c r="A329">
        <v>328</v>
      </c>
      <c r="B329" t="str">
        <f t="shared" si="15"/>
        <v>G7 III</v>
      </c>
      <c r="C329">
        <v>5</v>
      </c>
      <c r="D329">
        <v>5</v>
      </c>
      <c r="E329">
        <v>7</v>
      </c>
      <c r="F329">
        <v>0</v>
      </c>
      <c r="G329">
        <v>7</v>
      </c>
      <c r="H329">
        <f t="shared" si="16"/>
        <v>1</v>
      </c>
      <c r="I329" s="2">
        <f>I327-2*(I327-I332)/5</f>
        <v>3.52</v>
      </c>
      <c r="K329" t="str">
        <f>VLOOKUP(C329,StellarLuminosityClassTable!$A$2:$B$11,2)</f>
        <v>III</v>
      </c>
      <c r="L329" t="str">
        <f>VLOOKUP(D329,StellarSpectralClassTable!$A$2:$B$8,2)</f>
        <v>G</v>
      </c>
      <c r="M329" t="str">
        <f t="shared" si="17"/>
        <v>(328,"G7 III",5,5,7,7,1,3.52),</v>
      </c>
    </row>
    <row r="330" spans="1:13" x14ac:dyDescent="0.25">
      <c r="A330">
        <v>329</v>
      </c>
      <c r="B330" t="str">
        <f t="shared" si="15"/>
        <v>G8 III</v>
      </c>
      <c r="C330">
        <v>5</v>
      </c>
      <c r="D330">
        <v>5</v>
      </c>
      <c r="E330">
        <v>8</v>
      </c>
      <c r="F330">
        <v>0</v>
      </c>
      <c r="G330">
        <v>7</v>
      </c>
      <c r="H330">
        <f t="shared" si="16"/>
        <v>1</v>
      </c>
      <c r="I330" s="2">
        <f>I327-3*(I327-I332)/5</f>
        <v>3.68</v>
      </c>
      <c r="K330" t="str">
        <f>VLOOKUP(C330,StellarLuminosityClassTable!$A$2:$B$11,2)</f>
        <v>III</v>
      </c>
      <c r="L330" t="str">
        <f>VLOOKUP(D330,StellarSpectralClassTable!$A$2:$B$8,2)</f>
        <v>G</v>
      </c>
      <c r="M330" t="str">
        <f t="shared" si="17"/>
        <v>(329,"G8 III",5,5,8,7,1,3.68),</v>
      </c>
    </row>
    <row r="331" spans="1:13" x14ac:dyDescent="0.25">
      <c r="A331">
        <v>330</v>
      </c>
      <c r="B331" t="str">
        <f t="shared" si="15"/>
        <v>G9 III</v>
      </c>
      <c r="C331">
        <v>5</v>
      </c>
      <c r="D331">
        <v>5</v>
      </c>
      <c r="E331">
        <v>9</v>
      </c>
      <c r="F331">
        <v>0</v>
      </c>
      <c r="G331">
        <v>7</v>
      </c>
      <c r="H331">
        <f t="shared" si="16"/>
        <v>1</v>
      </c>
      <c r="I331" s="2">
        <f>I327-4*(I327-I332)/5</f>
        <v>3.84</v>
      </c>
      <c r="K331" t="str">
        <f>VLOOKUP(C331,StellarLuminosityClassTable!$A$2:$B$11,2)</f>
        <v>III</v>
      </c>
      <c r="L331" t="str">
        <f>VLOOKUP(D331,StellarSpectralClassTable!$A$2:$B$8,2)</f>
        <v>G</v>
      </c>
      <c r="M331" t="str">
        <f t="shared" si="17"/>
        <v>(330,"G9 III",5,5,9,7,1,3.84),</v>
      </c>
    </row>
    <row r="332" spans="1:13" x14ac:dyDescent="0.25">
      <c r="A332">
        <v>331</v>
      </c>
      <c r="B332" t="str">
        <f t="shared" si="15"/>
        <v>K0 III</v>
      </c>
      <c r="C332">
        <v>5</v>
      </c>
      <c r="D332">
        <v>6</v>
      </c>
      <c r="E332">
        <v>0</v>
      </c>
      <c r="F332">
        <v>0</v>
      </c>
      <c r="G332">
        <v>8</v>
      </c>
      <c r="H332">
        <f t="shared" si="16"/>
        <v>1</v>
      </c>
      <c r="I332" s="2">
        <v>4</v>
      </c>
      <c r="K332" t="str">
        <f>VLOOKUP(C332,StellarLuminosityClassTable!$A$2:$B$11,2)</f>
        <v>III</v>
      </c>
      <c r="L332" t="str">
        <f>VLOOKUP(D332,StellarSpectralClassTable!$A$2:$B$8,2)</f>
        <v>K</v>
      </c>
      <c r="M332" t="str">
        <f t="shared" si="17"/>
        <v>(331,"K0 III",5,6,0,8,1,4),</v>
      </c>
    </row>
    <row r="333" spans="1:13" x14ac:dyDescent="0.25">
      <c r="A333">
        <v>332</v>
      </c>
      <c r="B333" t="str">
        <f t="shared" si="15"/>
        <v>K1 III</v>
      </c>
      <c r="C333">
        <v>5</v>
      </c>
      <c r="D333">
        <v>6</v>
      </c>
      <c r="E333">
        <v>1</v>
      </c>
      <c r="F333">
        <v>0</v>
      </c>
      <c r="G333">
        <v>8</v>
      </c>
      <c r="H333">
        <f t="shared" si="16"/>
        <v>1</v>
      </c>
      <c r="I333" s="2">
        <f>I332-1*(I332-I337)/5</f>
        <v>4.2</v>
      </c>
      <c r="K333" t="str">
        <f>VLOOKUP(C333,StellarLuminosityClassTable!$A$2:$B$11,2)</f>
        <v>III</v>
      </c>
      <c r="L333" t="str">
        <f>VLOOKUP(D333,StellarSpectralClassTable!$A$2:$B$8,2)</f>
        <v>K</v>
      </c>
      <c r="M333" t="str">
        <f t="shared" si="17"/>
        <v>(332,"K1 III",5,6,1,8,1,4.2),</v>
      </c>
    </row>
    <row r="334" spans="1:13" x14ac:dyDescent="0.25">
      <c r="A334">
        <v>333</v>
      </c>
      <c r="B334" t="str">
        <f t="shared" si="15"/>
        <v>K2 III</v>
      </c>
      <c r="C334">
        <v>5</v>
      </c>
      <c r="D334">
        <v>6</v>
      </c>
      <c r="E334">
        <v>2</v>
      </c>
      <c r="F334">
        <v>0</v>
      </c>
      <c r="G334">
        <v>8</v>
      </c>
      <c r="H334">
        <f t="shared" si="16"/>
        <v>1</v>
      </c>
      <c r="I334" s="2">
        <f>I332-2*(I332-I337)/5</f>
        <v>4.4000000000000004</v>
      </c>
      <c r="K334" t="str">
        <f>VLOOKUP(C334,StellarLuminosityClassTable!$A$2:$B$11,2)</f>
        <v>III</v>
      </c>
      <c r="L334" t="str">
        <f>VLOOKUP(D334,StellarSpectralClassTable!$A$2:$B$8,2)</f>
        <v>K</v>
      </c>
      <c r="M334" t="str">
        <f t="shared" si="17"/>
        <v>(333,"K2 III",5,6,2,8,1,4.4),</v>
      </c>
    </row>
    <row r="335" spans="1:13" x14ac:dyDescent="0.25">
      <c r="A335">
        <v>334</v>
      </c>
      <c r="B335" t="str">
        <f t="shared" si="15"/>
        <v>K3 III</v>
      </c>
      <c r="C335">
        <v>5</v>
      </c>
      <c r="D335">
        <v>6</v>
      </c>
      <c r="E335">
        <v>3</v>
      </c>
      <c r="F335">
        <v>0</v>
      </c>
      <c r="G335">
        <v>8</v>
      </c>
      <c r="H335">
        <f t="shared" si="16"/>
        <v>1</v>
      </c>
      <c r="I335" s="2">
        <f>I332-3*(I332-I337)/5</f>
        <v>4.5999999999999996</v>
      </c>
      <c r="K335" t="str">
        <f>VLOOKUP(C335,StellarLuminosityClassTable!$A$2:$B$11,2)</f>
        <v>III</v>
      </c>
      <c r="L335" t="str">
        <f>VLOOKUP(D335,StellarSpectralClassTable!$A$2:$B$8,2)</f>
        <v>K</v>
      </c>
      <c r="M335" t="str">
        <f t="shared" si="17"/>
        <v>(334,"K3 III",5,6,3,8,1,4.6),</v>
      </c>
    </row>
    <row r="336" spans="1:13" x14ac:dyDescent="0.25">
      <c r="A336">
        <v>335</v>
      </c>
      <c r="B336" t="str">
        <f t="shared" si="15"/>
        <v>K4 III</v>
      </c>
      <c r="C336">
        <v>5</v>
      </c>
      <c r="D336">
        <v>6</v>
      </c>
      <c r="E336">
        <v>4</v>
      </c>
      <c r="F336">
        <v>0</v>
      </c>
      <c r="G336">
        <v>8</v>
      </c>
      <c r="H336">
        <f t="shared" si="16"/>
        <v>1</v>
      </c>
      <c r="I336" s="2">
        <f>I332-4*(I332-I337)/5</f>
        <v>4.8</v>
      </c>
      <c r="K336" t="str">
        <f>VLOOKUP(C336,StellarLuminosityClassTable!$A$2:$B$11,2)</f>
        <v>III</v>
      </c>
      <c r="L336" t="str">
        <f>VLOOKUP(D336,StellarSpectralClassTable!$A$2:$B$8,2)</f>
        <v>K</v>
      </c>
      <c r="M336" t="str">
        <f t="shared" si="17"/>
        <v>(335,"K4 III",5,6,4,8,1,4.8),</v>
      </c>
    </row>
    <row r="337" spans="1:13" x14ac:dyDescent="0.25">
      <c r="A337">
        <v>336</v>
      </c>
      <c r="B337" t="str">
        <f t="shared" si="15"/>
        <v>K5 III</v>
      </c>
      <c r="C337">
        <v>5</v>
      </c>
      <c r="D337">
        <v>6</v>
      </c>
      <c r="E337">
        <v>5</v>
      </c>
      <c r="F337">
        <v>1</v>
      </c>
      <c r="G337">
        <v>8</v>
      </c>
      <c r="H337">
        <f t="shared" si="16"/>
        <v>2</v>
      </c>
      <c r="I337" s="2">
        <v>5</v>
      </c>
      <c r="K337" t="str">
        <f>VLOOKUP(C337,StellarLuminosityClassTable!$A$2:$B$11,2)</f>
        <v>III</v>
      </c>
      <c r="L337" t="str">
        <f>VLOOKUP(D337,StellarSpectralClassTable!$A$2:$B$8,2)</f>
        <v>K</v>
      </c>
      <c r="M337" t="str">
        <f t="shared" si="17"/>
        <v>(336,"K5 III",5,6,5,8,2,5),</v>
      </c>
    </row>
    <row r="338" spans="1:13" x14ac:dyDescent="0.25">
      <c r="A338">
        <v>337</v>
      </c>
      <c r="B338" t="str">
        <f t="shared" si="15"/>
        <v>K6 III</v>
      </c>
      <c r="C338">
        <v>5</v>
      </c>
      <c r="D338">
        <v>6</v>
      </c>
      <c r="E338">
        <v>6</v>
      </c>
      <c r="F338">
        <v>1</v>
      </c>
      <c r="G338">
        <v>8</v>
      </c>
      <c r="H338">
        <f t="shared" si="16"/>
        <v>2</v>
      </c>
      <c r="I338" s="2">
        <f>I337-1*(I337-I342)/5</f>
        <v>5.26</v>
      </c>
      <c r="K338" t="str">
        <f>VLOOKUP(C338,StellarLuminosityClassTable!$A$2:$B$11,2)</f>
        <v>III</v>
      </c>
      <c r="L338" t="str">
        <f>VLOOKUP(D338,StellarSpectralClassTable!$A$2:$B$8,2)</f>
        <v>K</v>
      </c>
      <c r="M338" t="str">
        <f t="shared" si="17"/>
        <v>(337,"K6 III",5,6,6,8,2,5.26),</v>
      </c>
    </row>
    <row r="339" spans="1:13" x14ac:dyDescent="0.25">
      <c r="A339">
        <v>338</v>
      </c>
      <c r="B339" t="str">
        <f t="shared" si="15"/>
        <v>K7 III</v>
      </c>
      <c r="C339">
        <v>5</v>
      </c>
      <c r="D339">
        <v>6</v>
      </c>
      <c r="E339">
        <v>7</v>
      </c>
      <c r="F339">
        <v>1</v>
      </c>
      <c r="G339">
        <v>8</v>
      </c>
      <c r="H339">
        <f t="shared" si="16"/>
        <v>2</v>
      </c>
      <c r="I339" s="2">
        <f>I337-2*(I337-I342)/5</f>
        <v>5.52</v>
      </c>
      <c r="K339" t="str">
        <f>VLOOKUP(C339,StellarLuminosityClassTable!$A$2:$B$11,2)</f>
        <v>III</v>
      </c>
      <c r="L339" t="str">
        <f>VLOOKUP(D339,StellarSpectralClassTable!$A$2:$B$8,2)</f>
        <v>K</v>
      </c>
      <c r="M339" t="str">
        <f t="shared" si="17"/>
        <v>(338,"K7 III",5,6,7,8,2,5.52),</v>
      </c>
    </row>
    <row r="340" spans="1:13" x14ac:dyDescent="0.25">
      <c r="A340">
        <v>339</v>
      </c>
      <c r="B340" t="str">
        <f t="shared" si="15"/>
        <v>K8 III</v>
      </c>
      <c r="C340">
        <v>5</v>
      </c>
      <c r="D340">
        <v>6</v>
      </c>
      <c r="E340">
        <v>8</v>
      </c>
      <c r="F340">
        <v>1</v>
      </c>
      <c r="G340">
        <v>8</v>
      </c>
      <c r="H340">
        <f t="shared" si="16"/>
        <v>2</v>
      </c>
      <c r="I340" s="2">
        <f>I337-3*(I337-I342)/5</f>
        <v>5.78</v>
      </c>
      <c r="K340" t="str">
        <f>VLOOKUP(C340,StellarLuminosityClassTable!$A$2:$B$11,2)</f>
        <v>III</v>
      </c>
      <c r="L340" t="str">
        <f>VLOOKUP(D340,StellarSpectralClassTable!$A$2:$B$8,2)</f>
        <v>K</v>
      </c>
      <c r="M340" t="str">
        <f t="shared" si="17"/>
        <v>(339,"K8 III",5,6,8,8,2,5.78),</v>
      </c>
    </row>
    <row r="341" spans="1:13" x14ac:dyDescent="0.25">
      <c r="A341">
        <v>340</v>
      </c>
      <c r="B341" t="str">
        <f t="shared" si="15"/>
        <v>K9 III</v>
      </c>
      <c r="C341">
        <v>5</v>
      </c>
      <c r="D341">
        <v>6</v>
      </c>
      <c r="E341">
        <v>9</v>
      </c>
      <c r="F341">
        <v>1</v>
      </c>
      <c r="G341">
        <v>8</v>
      </c>
      <c r="H341">
        <f t="shared" si="16"/>
        <v>2</v>
      </c>
      <c r="I341" s="2">
        <f>I337-4*(I337-I342)/5</f>
        <v>6.04</v>
      </c>
      <c r="K341" t="str">
        <f>VLOOKUP(C341,StellarLuminosityClassTable!$A$2:$B$11,2)</f>
        <v>III</v>
      </c>
      <c r="L341" t="str">
        <f>VLOOKUP(D341,StellarSpectralClassTable!$A$2:$B$8,2)</f>
        <v>K</v>
      </c>
      <c r="M341" t="str">
        <f t="shared" si="17"/>
        <v>(340,"K9 III",5,6,9,8,2,6.04),</v>
      </c>
    </row>
    <row r="342" spans="1:13" x14ac:dyDescent="0.25">
      <c r="A342">
        <v>341</v>
      </c>
      <c r="B342" t="str">
        <f t="shared" si="15"/>
        <v>M0 III</v>
      </c>
      <c r="C342">
        <v>5</v>
      </c>
      <c r="D342">
        <v>7</v>
      </c>
      <c r="E342">
        <v>0</v>
      </c>
      <c r="F342">
        <v>2</v>
      </c>
      <c r="G342">
        <v>9</v>
      </c>
      <c r="H342">
        <f t="shared" si="16"/>
        <v>3</v>
      </c>
      <c r="I342" s="2">
        <v>6.3</v>
      </c>
      <c r="K342" t="str">
        <f>VLOOKUP(C342,StellarLuminosityClassTable!$A$2:$B$11,2)</f>
        <v>III</v>
      </c>
      <c r="L342" t="str">
        <f>VLOOKUP(D342,StellarSpectralClassTable!$A$2:$B$8,2)</f>
        <v>M</v>
      </c>
      <c r="M342" t="str">
        <f t="shared" si="17"/>
        <v>(341,"M0 III",5,7,0,9,3,6.3),</v>
      </c>
    </row>
    <row r="343" spans="1:13" x14ac:dyDescent="0.25">
      <c r="A343">
        <v>342</v>
      </c>
      <c r="B343" t="str">
        <f t="shared" si="15"/>
        <v>M1 III</v>
      </c>
      <c r="C343">
        <v>5</v>
      </c>
      <c r="D343">
        <v>7</v>
      </c>
      <c r="E343">
        <v>1</v>
      </c>
      <c r="F343">
        <v>2</v>
      </c>
      <c r="G343">
        <v>9</v>
      </c>
      <c r="H343">
        <f t="shared" si="16"/>
        <v>3</v>
      </c>
      <c r="I343" s="2">
        <f>I342-1*(I342-I347)/5</f>
        <v>6.52</v>
      </c>
      <c r="K343" t="str">
        <f>VLOOKUP(C343,StellarLuminosityClassTable!$A$2:$B$11,2)</f>
        <v>III</v>
      </c>
      <c r="L343" t="str">
        <f>VLOOKUP(D343,StellarSpectralClassTable!$A$2:$B$8,2)</f>
        <v>M</v>
      </c>
      <c r="M343" t="str">
        <f t="shared" si="17"/>
        <v>(342,"M1 III",5,7,1,9,3,6.52),</v>
      </c>
    </row>
    <row r="344" spans="1:13" x14ac:dyDescent="0.25">
      <c r="A344">
        <v>343</v>
      </c>
      <c r="B344" t="str">
        <f t="shared" si="15"/>
        <v>M2 III</v>
      </c>
      <c r="C344">
        <v>5</v>
      </c>
      <c r="D344">
        <v>7</v>
      </c>
      <c r="E344">
        <v>2</v>
      </c>
      <c r="F344">
        <v>2</v>
      </c>
      <c r="G344">
        <v>9</v>
      </c>
      <c r="H344">
        <f t="shared" si="16"/>
        <v>3</v>
      </c>
      <c r="I344" s="2">
        <f>I342-2*(I342-I347)/5</f>
        <v>6.74</v>
      </c>
      <c r="K344" t="str">
        <f>VLOOKUP(C344,StellarLuminosityClassTable!$A$2:$B$11,2)</f>
        <v>III</v>
      </c>
      <c r="L344" t="str">
        <f>VLOOKUP(D344,StellarSpectralClassTable!$A$2:$B$8,2)</f>
        <v>M</v>
      </c>
      <c r="M344" t="str">
        <f t="shared" si="17"/>
        <v>(343,"M2 III",5,7,2,9,3,6.74),</v>
      </c>
    </row>
    <row r="345" spans="1:13" x14ac:dyDescent="0.25">
      <c r="A345">
        <v>344</v>
      </c>
      <c r="B345" t="str">
        <f t="shared" si="15"/>
        <v>M3 III</v>
      </c>
      <c r="C345">
        <v>5</v>
      </c>
      <c r="D345">
        <v>7</v>
      </c>
      <c r="E345">
        <v>3</v>
      </c>
      <c r="F345">
        <v>3</v>
      </c>
      <c r="G345">
        <v>9</v>
      </c>
      <c r="H345">
        <f t="shared" si="16"/>
        <v>4</v>
      </c>
      <c r="I345" s="2">
        <f>I342-3*(I342-I347)/5</f>
        <v>6.96</v>
      </c>
      <c r="K345" t="str">
        <f>VLOOKUP(C345,StellarLuminosityClassTable!$A$2:$B$11,2)</f>
        <v>III</v>
      </c>
      <c r="L345" t="str">
        <f>VLOOKUP(D345,StellarSpectralClassTable!$A$2:$B$8,2)</f>
        <v>M</v>
      </c>
      <c r="M345" t="str">
        <f t="shared" si="17"/>
        <v>(344,"M3 III",5,7,3,9,4,6.96),</v>
      </c>
    </row>
    <row r="346" spans="1:13" x14ac:dyDescent="0.25">
      <c r="A346">
        <v>345</v>
      </c>
      <c r="B346" t="str">
        <f t="shared" si="15"/>
        <v>M4 III</v>
      </c>
      <c r="C346">
        <v>5</v>
      </c>
      <c r="D346">
        <v>7</v>
      </c>
      <c r="E346">
        <v>4</v>
      </c>
      <c r="F346">
        <v>4</v>
      </c>
      <c r="G346">
        <v>9</v>
      </c>
      <c r="H346">
        <f t="shared" si="16"/>
        <v>5</v>
      </c>
      <c r="I346" s="2">
        <f>I342-4*(I342-I347)/5</f>
        <v>7.1800000000000006</v>
      </c>
      <c r="K346" t="str">
        <f>VLOOKUP(C346,StellarLuminosityClassTable!$A$2:$B$11,2)</f>
        <v>III</v>
      </c>
      <c r="L346" t="str">
        <f>VLOOKUP(D346,StellarSpectralClassTable!$A$2:$B$8,2)</f>
        <v>M</v>
      </c>
      <c r="M346" t="str">
        <f t="shared" si="17"/>
        <v>(345,"M4 III",5,7,4,9,5,7.18),</v>
      </c>
    </row>
    <row r="347" spans="1:13" x14ac:dyDescent="0.25">
      <c r="A347">
        <v>346</v>
      </c>
      <c r="B347" t="str">
        <f t="shared" si="15"/>
        <v>M5 III</v>
      </c>
      <c r="C347">
        <v>5</v>
      </c>
      <c r="D347">
        <v>7</v>
      </c>
      <c r="E347">
        <v>5</v>
      </c>
      <c r="F347">
        <v>5</v>
      </c>
      <c r="G347">
        <v>9</v>
      </c>
      <c r="H347">
        <f t="shared" si="16"/>
        <v>6</v>
      </c>
      <c r="I347" s="2">
        <v>7.4</v>
      </c>
      <c r="K347" t="str">
        <f>VLOOKUP(C347,StellarLuminosityClassTable!$A$2:$B$11,2)</f>
        <v>III</v>
      </c>
      <c r="L347" t="str">
        <f>VLOOKUP(D347,StellarSpectralClassTable!$A$2:$B$8,2)</f>
        <v>M</v>
      </c>
      <c r="M347" t="str">
        <f t="shared" si="17"/>
        <v>(346,"M5 III",5,7,5,9,6,7.4),</v>
      </c>
    </row>
    <row r="348" spans="1:13" x14ac:dyDescent="0.25">
      <c r="A348">
        <v>347</v>
      </c>
      <c r="B348" t="str">
        <f t="shared" si="15"/>
        <v>M6 III</v>
      </c>
      <c r="C348">
        <v>5</v>
      </c>
      <c r="D348">
        <v>7</v>
      </c>
      <c r="E348">
        <v>6</v>
      </c>
      <c r="F348">
        <v>5</v>
      </c>
      <c r="G348">
        <v>9</v>
      </c>
      <c r="H348">
        <f t="shared" si="16"/>
        <v>6</v>
      </c>
      <c r="I348" s="2">
        <f>I347-1*(I347-I351)/4</f>
        <v>7.85</v>
      </c>
      <c r="K348" t="str">
        <f>VLOOKUP(C348,StellarLuminosityClassTable!$A$2:$B$11,2)</f>
        <v>III</v>
      </c>
      <c r="L348" t="str">
        <f>VLOOKUP(D348,StellarSpectralClassTable!$A$2:$B$8,2)</f>
        <v>M</v>
      </c>
      <c r="M348" t="str">
        <f t="shared" si="17"/>
        <v>(347,"M6 III",5,7,6,9,6,7.85),</v>
      </c>
    </row>
    <row r="349" spans="1:13" x14ac:dyDescent="0.25">
      <c r="A349">
        <v>348</v>
      </c>
      <c r="B349" t="str">
        <f t="shared" si="15"/>
        <v>M7 III</v>
      </c>
      <c r="C349">
        <v>5</v>
      </c>
      <c r="D349">
        <v>7</v>
      </c>
      <c r="E349">
        <v>7</v>
      </c>
      <c r="F349">
        <v>5</v>
      </c>
      <c r="G349">
        <v>9</v>
      </c>
      <c r="H349">
        <f t="shared" si="16"/>
        <v>6</v>
      </c>
      <c r="I349" s="2">
        <f>I347-2*(I347-I351)/4</f>
        <v>8.3000000000000007</v>
      </c>
      <c r="K349" t="str">
        <f>VLOOKUP(C349,StellarLuminosityClassTable!$A$2:$B$11,2)</f>
        <v>III</v>
      </c>
      <c r="L349" t="str">
        <f>VLOOKUP(D349,StellarSpectralClassTable!$A$2:$B$8,2)</f>
        <v>M</v>
      </c>
      <c r="M349" t="str">
        <f t="shared" si="17"/>
        <v>(348,"M7 III",5,7,7,9,6,8.3),</v>
      </c>
    </row>
    <row r="350" spans="1:13" x14ac:dyDescent="0.25">
      <c r="A350">
        <v>349</v>
      </c>
      <c r="B350" t="str">
        <f t="shared" si="15"/>
        <v>M8 III</v>
      </c>
      <c r="C350">
        <v>5</v>
      </c>
      <c r="D350">
        <v>7</v>
      </c>
      <c r="E350">
        <v>8</v>
      </c>
      <c r="F350">
        <v>5</v>
      </c>
      <c r="G350">
        <v>9</v>
      </c>
      <c r="H350">
        <f t="shared" si="16"/>
        <v>6</v>
      </c>
      <c r="I350" s="2">
        <f>I347-3*(I347-I351)/4</f>
        <v>8.75</v>
      </c>
      <c r="K350" t="str">
        <f>VLOOKUP(C350,StellarLuminosityClassTable!$A$2:$B$11,2)</f>
        <v>III</v>
      </c>
      <c r="L350" t="str">
        <f>VLOOKUP(D350,StellarSpectralClassTable!$A$2:$B$8,2)</f>
        <v>M</v>
      </c>
      <c r="M350" t="str">
        <f t="shared" si="17"/>
        <v>(349,"M8 III",5,7,8,9,6,8.75),</v>
      </c>
    </row>
    <row r="351" spans="1:13" x14ac:dyDescent="0.25">
      <c r="A351">
        <v>350</v>
      </c>
      <c r="B351" t="str">
        <f t="shared" si="15"/>
        <v>M9 III</v>
      </c>
      <c r="C351">
        <v>5</v>
      </c>
      <c r="D351">
        <v>7</v>
      </c>
      <c r="E351">
        <v>9</v>
      </c>
      <c r="F351">
        <v>6</v>
      </c>
      <c r="G351">
        <v>9</v>
      </c>
      <c r="H351">
        <f t="shared" si="16"/>
        <v>7</v>
      </c>
      <c r="I351" s="2">
        <v>9.1999999999999993</v>
      </c>
      <c r="K351" t="str">
        <f>VLOOKUP(C351,StellarLuminosityClassTable!$A$2:$B$11,2)</f>
        <v>III</v>
      </c>
      <c r="L351" t="str">
        <f>VLOOKUP(D351,StellarSpectralClassTable!$A$2:$B$8,2)</f>
        <v>M</v>
      </c>
      <c r="M351" t="str">
        <f t="shared" si="17"/>
        <v>(350,"M9 III",5,7,9,9,7,9.2),</v>
      </c>
    </row>
    <row r="352" spans="1:13" x14ac:dyDescent="0.25">
      <c r="A352">
        <v>351</v>
      </c>
      <c r="B352" t="str">
        <f t="shared" si="15"/>
        <v>O0 IV</v>
      </c>
      <c r="C352">
        <v>6</v>
      </c>
      <c r="D352">
        <v>1</v>
      </c>
      <c r="E352">
        <v>0</v>
      </c>
      <c r="F352">
        <v>-1</v>
      </c>
      <c r="G352">
        <v>12</v>
      </c>
      <c r="H352">
        <f t="shared" si="16"/>
        <v>0</v>
      </c>
      <c r="I352" s="2">
        <v>40</v>
      </c>
      <c r="K352" t="str">
        <f>VLOOKUP(C352,StellarLuminosityClassTable!$A$2:$B$11,2)</f>
        <v>IV</v>
      </c>
      <c r="L352" t="str">
        <f>VLOOKUP(D352,StellarSpectralClassTable!$A$2:$B$8,2)</f>
        <v>O</v>
      </c>
      <c r="M352" t="str">
        <f t="shared" si="17"/>
        <v>(351,"O0 IV",6,1,0,12,0,40),</v>
      </c>
    </row>
    <row r="353" spans="1:13" x14ac:dyDescent="0.25">
      <c r="A353">
        <v>352</v>
      </c>
      <c r="B353" t="str">
        <f t="shared" si="15"/>
        <v>O1 IV</v>
      </c>
      <c r="C353">
        <v>6</v>
      </c>
      <c r="D353">
        <v>1</v>
      </c>
      <c r="E353">
        <v>1</v>
      </c>
      <c r="F353">
        <v>-1</v>
      </c>
      <c r="G353">
        <v>12</v>
      </c>
      <c r="H353">
        <f t="shared" si="16"/>
        <v>0</v>
      </c>
      <c r="I353" s="2">
        <v>38</v>
      </c>
      <c r="K353" t="str">
        <f>VLOOKUP(C353,StellarLuminosityClassTable!$A$2:$B$11,2)</f>
        <v>IV</v>
      </c>
      <c r="L353" t="str">
        <f>VLOOKUP(D353,StellarSpectralClassTable!$A$2:$B$8,2)</f>
        <v>O</v>
      </c>
      <c r="M353" t="str">
        <f t="shared" si="17"/>
        <v>(352,"O1 IV",6,1,1,12,0,38),</v>
      </c>
    </row>
    <row r="354" spans="1:13" x14ac:dyDescent="0.25">
      <c r="A354">
        <v>353</v>
      </c>
      <c r="B354" t="str">
        <f t="shared" si="15"/>
        <v>O2 IV</v>
      </c>
      <c r="C354">
        <v>6</v>
      </c>
      <c r="D354">
        <v>1</v>
      </c>
      <c r="E354">
        <v>2</v>
      </c>
      <c r="F354">
        <v>-1</v>
      </c>
      <c r="G354">
        <v>12</v>
      </c>
      <c r="H354">
        <f t="shared" si="16"/>
        <v>0</v>
      </c>
      <c r="I354" s="2">
        <v>36</v>
      </c>
      <c r="K354" t="str">
        <f>VLOOKUP(C354,StellarLuminosityClassTable!$A$2:$B$11,2)</f>
        <v>IV</v>
      </c>
      <c r="L354" t="str">
        <f>VLOOKUP(D354,StellarSpectralClassTable!$A$2:$B$8,2)</f>
        <v>O</v>
      </c>
      <c r="M354" t="str">
        <f t="shared" si="17"/>
        <v>(353,"O2 IV",6,1,2,12,0,36),</v>
      </c>
    </row>
    <row r="355" spans="1:13" x14ac:dyDescent="0.25">
      <c r="A355">
        <v>354</v>
      </c>
      <c r="B355" t="str">
        <f t="shared" si="15"/>
        <v>O3 IV</v>
      </c>
      <c r="C355">
        <v>6</v>
      </c>
      <c r="D355">
        <v>1</v>
      </c>
      <c r="E355">
        <v>3</v>
      </c>
      <c r="F355">
        <v>-1</v>
      </c>
      <c r="G355">
        <v>12</v>
      </c>
      <c r="H355">
        <f t="shared" si="16"/>
        <v>0</v>
      </c>
      <c r="I355" s="2">
        <v>34</v>
      </c>
      <c r="K355" t="str">
        <f>VLOOKUP(C355,StellarLuminosityClassTable!$A$2:$B$11,2)</f>
        <v>IV</v>
      </c>
      <c r="L355" t="str">
        <f>VLOOKUP(D355,StellarSpectralClassTable!$A$2:$B$8,2)</f>
        <v>O</v>
      </c>
      <c r="M355" t="str">
        <f t="shared" si="17"/>
        <v>(354,"O3 IV",6,1,3,12,0,34),</v>
      </c>
    </row>
    <row r="356" spans="1:13" x14ac:dyDescent="0.25">
      <c r="A356">
        <v>355</v>
      </c>
      <c r="B356" t="str">
        <f t="shared" si="15"/>
        <v>O4 IV</v>
      </c>
      <c r="C356">
        <v>6</v>
      </c>
      <c r="D356">
        <v>1</v>
      </c>
      <c r="E356">
        <v>4</v>
      </c>
      <c r="F356">
        <v>-1</v>
      </c>
      <c r="G356">
        <v>12</v>
      </c>
      <c r="H356">
        <f t="shared" si="16"/>
        <v>0</v>
      </c>
      <c r="I356" s="2">
        <v>32</v>
      </c>
      <c r="K356" t="str">
        <f>VLOOKUP(C356,StellarLuminosityClassTable!$A$2:$B$11,2)</f>
        <v>IV</v>
      </c>
      <c r="L356" t="str">
        <f>VLOOKUP(D356,StellarSpectralClassTable!$A$2:$B$8,2)</f>
        <v>O</v>
      </c>
      <c r="M356" t="str">
        <f t="shared" si="17"/>
        <v>(355,"O4 IV",6,1,4,12,0,32),</v>
      </c>
    </row>
    <row r="357" spans="1:13" x14ac:dyDescent="0.25">
      <c r="A357">
        <v>356</v>
      </c>
      <c r="B357" t="str">
        <f t="shared" si="15"/>
        <v>O5 IV</v>
      </c>
      <c r="C357">
        <v>6</v>
      </c>
      <c r="D357">
        <v>1</v>
      </c>
      <c r="E357">
        <v>5</v>
      </c>
      <c r="F357">
        <v>-1</v>
      </c>
      <c r="G357">
        <v>12</v>
      </c>
      <c r="H357">
        <f t="shared" si="16"/>
        <v>0</v>
      </c>
      <c r="I357" s="2">
        <v>30</v>
      </c>
      <c r="K357" t="str">
        <f>VLOOKUP(C357,StellarLuminosityClassTable!$A$2:$B$11,2)</f>
        <v>IV</v>
      </c>
      <c r="L357" t="str">
        <f>VLOOKUP(D357,StellarSpectralClassTable!$A$2:$B$8,2)</f>
        <v>O</v>
      </c>
      <c r="M357" t="str">
        <f t="shared" si="17"/>
        <v>(356,"O5 IV",6,1,5,12,0,30),</v>
      </c>
    </row>
    <row r="358" spans="1:13" x14ac:dyDescent="0.25">
      <c r="A358">
        <v>357</v>
      </c>
      <c r="B358" t="str">
        <f t="shared" si="15"/>
        <v>O6 IV</v>
      </c>
      <c r="C358">
        <v>6</v>
      </c>
      <c r="D358">
        <v>1</v>
      </c>
      <c r="E358">
        <v>6</v>
      </c>
      <c r="F358">
        <v>-1</v>
      </c>
      <c r="G358">
        <v>12</v>
      </c>
      <c r="H358">
        <f t="shared" si="16"/>
        <v>0</v>
      </c>
      <c r="I358" s="2">
        <v>28</v>
      </c>
      <c r="K358" t="str">
        <f>VLOOKUP(C358,StellarLuminosityClassTable!$A$2:$B$11,2)</f>
        <v>IV</v>
      </c>
      <c r="L358" t="str">
        <f>VLOOKUP(D358,StellarSpectralClassTable!$A$2:$B$8,2)</f>
        <v>O</v>
      </c>
      <c r="M358" t="str">
        <f t="shared" si="17"/>
        <v>(357,"O6 IV",6,1,6,12,0,28),</v>
      </c>
    </row>
    <row r="359" spans="1:13" x14ac:dyDescent="0.25">
      <c r="A359">
        <v>358</v>
      </c>
      <c r="B359" t="str">
        <f t="shared" si="15"/>
        <v>O7 IV</v>
      </c>
      <c r="C359">
        <v>6</v>
      </c>
      <c r="D359">
        <v>1</v>
      </c>
      <c r="E359">
        <v>7</v>
      </c>
      <c r="F359">
        <v>-1</v>
      </c>
      <c r="G359">
        <v>12</v>
      </c>
      <c r="H359">
        <f t="shared" si="16"/>
        <v>0</v>
      </c>
      <c r="I359" s="2">
        <v>26</v>
      </c>
      <c r="K359" t="str">
        <f>VLOOKUP(C359,StellarLuminosityClassTable!$A$2:$B$11,2)</f>
        <v>IV</v>
      </c>
      <c r="L359" t="str">
        <f>VLOOKUP(D359,StellarSpectralClassTable!$A$2:$B$8,2)</f>
        <v>O</v>
      </c>
      <c r="M359" t="str">
        <f t="shared" si="17"/>
        <v>(358,"O7 IV",6,1,7,12,0,26),</v>
      </c>
    </row>
    <row r="360" spans="1:13" x14ac:dyDescent="0.25">
      <c r="A360">
        <v>359</v>
      </c>
      <c r="B360" t="str">
        <f t="shared" si="15"/>
        <v>O8 IV</v>
      </c>
      <c r="C360">
        <v>6</v>
      </c>
      <c r="D360">
        <v>1</v>
      </c>
      <c r="E360">
        <v>8</v>
      </c>
      <c r="F360">
        <v>-1</v>
      </c>
      <c r="G360">
        <v>11</v>
      </c>
      <c r="H360">
        <f t="shared" si="16"/>
        <v>0</v>
      </c>
      <c r="I360" s="2">
        <v>24</v>
      </c>
      <c r="K360" t="str">
        <f>VLOOKUP(C360,StellarLuminosityClassTable!$A$2:$B$11,2)</f>
        <v>IV</v>
      </c>
      <c r="L360" t="str">
        <f>VLOOKUP(D360,StellarSpectralClassTable!$A$2:$B$8,2)</f>
        <v>O</v>
      </c>
      <c r="M360" t="str">
        <f t="shared" si="17"/>
        <v>(359,"O8 IV",6,1,8,11,0,24),</v>
      </c>
    </row>
    <row r="361" spans="1:13" x14ac:dyDescent="0.25">
      <c r="A361">
        <v>360</v>
      </c>
      <c r="B361" t="str">
        <f t="shared" si="15"/>
        <v>O9 IV</v>
      </c>
      <c r="C361">
        <v>6</v>
      </c>
      <c r="D361">
        <v>1</v>
      </c>
      <c r="E361">
        <v>9</v>
      </c>
      <c r="F361">
        <v>-1</v>
      </c>
      <c r="G361">
        <v>11</v>
      </c>
      <c r="H361">
        <f t="shared" si="16"/>
        <v>0</v>
      </c>
      <c r="I361" s="2">
        <v>22</v>
      </c>
      <c r="K361" t="str">
        <f>VLOOKUP(C361,StellarLuminosityClassTable!$A$2:$B$11,2)</f>
        <v>IV</v>
      </c>
      <c r="L361" t="str">
        <f>VLOOKUP(D361,StellarSpectralClassTable!$A$2:$B$8,2)</f>
        <v>O</v>
      </c>
      <c r="M361" t="str">
        <f t="shared" si="17"/>
        <v>(360,"O9 IV",6,1,9,11,0,22),</v>
      </c>
    </row>
    <row r="362" spans="1:13" x14ac:dyDescent="0.25">
      <c r="A362">
        <v>361</v>
      </c>
      <c r="B362" t="str">
        <f t="shared" si="15"/>
        <v>B0 IV</v>
      </c>
      <c r="C362">
        <v>6</v>
      </c>
      <c r="D362">
        <v>2</v>
      </c>
      <c r="E362">
        <v>0</v>
      </c>
      <c r="F362">
        <v>-1</v>
      </c>
      <c r="G362">
        <v>10</v>
      </c>
      <c r="H362">
        <f t="shared" si="16"/>
        <v>0</v>
      </c>
      <c r="I362" s="2">
        <v>20</v>
      </c>
      <c r="K362" t="str">
        <f>VLOOKUP(C362,StellarLuminosityClassTable!$A$2:$B$11,2)</f>
        <v>IV</v>
      </c>
      <c r="L362" t="str">
        <f>VLOOKUP(D362,StellarSpectralClassTable!$A$2:$B$8,2)</f>
        <v>B</v>
      </c>
      <c r="M362" t="str">
        <f t="shared" si="17"/>
        <v>(361,"B0 IV",6,2,0,10,0,20),</v>
      </c>
    </row>
    <row r="363" spans="1:13" x14ac:dyDescent="0.25">
      <c r="A363">
        <v>362</v>
      </c>
      <c r="B363" t="str">
        <f t="shared" si="15"/>
        <v>B1 IV</v>
      </c>
      <c r="C363">
        <v>6</v>
      </c>
      <c r="D363">
        <v>2</v>
      </c>
      <c r="E363">
        <v>1</v>
      </c>
      <c r="F363">
        <v>-1</v>
      </c>
      <c r="G363">
        <v>10</v>
      </c>
      <c r="H363">
        <f t="shared" si="16"/>
        <v>0</v>
      </c>
      <c r="I363" s="2">
        <f>I362-1*(I362-I367)/5</f>
        <v>18</v>
      </c>
      <c r="K363" t="str">
        <f>VLOOKUP(C363,StellarLuminosityClassTable!$A$2:$B$11,2)</f>
        <v>IV</v>
      </c>
      <c r="L363" t="str">
        <f>VLOOKUP(D363,StellarSpectralClassTable!$A$2:$B$8,2)</f>
        <v>B</v>
      </c>
      <c r="M363" t="str">
        <f t="shared" si="17"/>
        <v>(362,"B1 IV",6,2,1,10,0,18),</v>
      </c>
    </row>
    <row r="364" spans="1:13" x14ac:dyDescent="0.25">
      <c r="A364">
        <v>363</v>
      </c>
      <c r="B364" t="str">
        <f t="shared" si="15"/>
        <v>B2 IV</v>
      </c>
      <c r="C364">
        <v>6</v>
      </c>
      <c r="D364">
        <v>2</v>
      </c>
      <c r="E364">
        <v>2</v>
      </c>
      <c r="F364">
        <v>-1</v>
      </c>
      <c r="G364">
        <v>10</v>
      </c>
      <c r="H364">
        <f t="shared" si="16"/>
        <v>0</v>
      </c>
      <c r="I364" s="2">
        <f>I362-2*(I362-I367)/5</f>
        <v>16</v>
      </c>
      <c r="K364" t="str">
        <f>VLOOKUP(C364,StellarLuminosityClassTable!$A$2:$B$11,2)</f>
        <v>IV</v>
      </c>
      <c r="L364" t="str">
        <f>VLOOKUP(D364,StellarSpectralClassTable!$A$2:$B$8,2)</f>
        <v>B</v>
      </c>
      <c r="M364" t="str">
        <f t="shared" si="17"/>
        <v>(363,"B2 IV",6,2,2,10,0,16),</v>
      </c>
    </row>
    <row r="365" spans="1:13" x14ac:dyDescent="0.25">
      <c r="A365">
        <v>364</v>
      </c>
      <c r="B365" t="str">
        <f t="shared" ref="B365:B413" si="18">CONCATENATE(L365,TEXT(E365,"#0")," ",K365)</f>
        <v>B3 IV</v>
      </c>
      <c r="C365">
        <v>6</v>
      </c>
      <c r="D365">
        <v>2</v>
      </c>
      <c r="E365">
        <v>3</v>
      </c>
      <c r="F365">
        <v>-1</v>
      </c>
      <c r="G365">
        <v>10</v>
      </c>
      <c r="H365">
        <f t="shared" si="16"/>
        <v>0</v>
      </c>
      <c r="I365" s="2">
        <f>I362-3*(I362-I367)/5</f>
        <v>14</v>
      </c>
      <c r="K365" t="str">
        <f>VLOOKUP(C365,StellarLuminosityClassTable!$A$2:$B$11,2)</f>
        <v>IV</v>
      </c>
      <c r="L365" t="str">
        <f>VLOOKUP(D365,StellarSpectralClassTable!$A$2:$B$8,2)</f>
        <v>B</v>
      </c>
      <c r="M365" t="str">
        <f t="shared" si="17"/>
        <v>(364,"B3 IV",6,2,3,10,0,14),</v>
      </c>
    </row>
    <row r="366" spans="1:13" x14ac:dyDescent="0.25">
      <c r="A366">
        <v>365</v>
      </c>
      <c r="B366" t="str">
        <f t="shared" si="18"/>
        <v>B4 IV</v>
      </c>
      <c r="C366">
        <v>6</v>
      </c>
      <c r="D366">
        <v>2</v>
      </c>
      <c r="E366">
        <v>4</v>
      </c>
      <c r="F366">
        <v>-1</v>
      </c>
      <c r="G366">
        <v>10</v>
      </c>
      <c r="H366">
        <f t="shared" si="16"/>
        <v>0</v>
      </c>
      <c r="I366" s="2">
        <f>I362-4*(I362-I367)/5</f>
        <v>12</v>
      </c>
      <c r="K366" t="str">
        <f>VLOOKUP(C366,StellarLuminosityClassTable!$A$2:$B$11,2)</f>
        <v>IV</v>
      </c>
      <c r="L366" t="str">
        <f>VLOOKUP(D366,StellarSpectralClassTable!$A$2:$B$8,2)</f>
        <v>B</v>
      </c>
      <c r="M366" t="str">
        <f t="shared" si="17"/>
        <v>(365,"B4 IV",6,2,4,10,0,12),</v>
      </c>
    </row>
    <row r="367" spans="1:13" x14ac:dyDescent="0.25">
      <c r="A367">
        <v>366</v>
      </c>
      <c r="B367" t="str">
        <f t="shared" si="18"/>
        <v>B5 IV</v>
      </c>
      <c r="C367">
        <v>6</v>
      </c>
      <c r="D367">
        <v>2</v>
      </c>
      <c r="E367">
        <v>5</v>
      </c>
      <c r="F367">
        <v>-1</v>
      </c>
      <c r="G367">
        <v>10</v>
      </c>
      <c r="H367">
        <f t="shared" si="16"/>
        <v>0</v>
      </c>
      <c r="I367" s="2">
        <v>10</v>
      </c>
      <c r="K367" t="str">
        <f>VLOOKUP(C367,StellarLuminosityClassTable!$A$2:$B$11,2)</f>
        <v>IV</v>
      </c>
      <c r="L367" t="str">
        <f>VLOOKUP(D367,StellarSpectralClassTable!$A$2:$B$8,2)</f>
        <v>B</v>
      </c>
      <c r="M367" t="str">
        <f t="shared" si="17"/>
        <v>(366,"B5 IV",6,2,5,10,0,10),</v>
      </c>
    </row>
    <row r="368" spans="1:13" x14ac:dyDescent="0.25">
      <c r="A368">
        <v>367</v>
      </c>
      <c r="B368" t="str">
        <f t="shared" si="18"/>
        <v>B6 IV</v>
      </c>
      <c r="C368">
        <v>6</v>
      </c>
      <c r="D368">
        <v>2</v>
      </c>
      <c r="E368">
        <v>6</v>
      </c>
      <c r="F368">
        <v>-1</v>
      </c>
      <c r="G368">
        <v>9</v>
      </c>
      <c r="H368">
        <f t="shared" si="16"/>
        <v>0</v>
      </c>
      <c r="I368" s="2">
        <f>I367-1*(I367-I372)/5</f>
        <v>9.1999999999999993</v>
      </c>
      <c r="K368" t="str">
        <f>VLOOKUP(C368,StellarLuminosityClassTable!$A$2:$B$11,2)</f>
        <v>IV</v>
      </c>
      <c r="L368" t="str">
        <f>VLOOKUP(D368,StellarSpectralClassTable!$A$2:$B$8,2)</f>
        <v>B</v>
      </c>
      <c r="M368" t="str">
        <f t="shared" si="17"/>
        <v>(367,"B6 IV",6,2,6,9,0,9.2),</v>
      </c>
    </row>
    <row r="369" spans="1:13" x14ac:dyDescent="0.25">
      <c r="A369">
        <v>368</v>
      </c>
      <c r="B369" t="str">
        <f t="shared" si="18"/>
        <v>B7 IV</v>
      </c>
      <c r="C369">
        <v>6</v>
      </c>
      <c r="D369">
        <v>2</v>
      </c>
      <c r="E369">
        <v>7</v>
      </c>
      <c r="F369">
        <v>-1</v>
      </c>
      <c r="G369">
        <v>9</v>
      </c>
      <c r="H369">
        <f t="shared" si="16"/>
        <v>0</v>
      </c>
      <c r="I369" s="2">
        <f>I367-2*(I367-I372)/5</f>
        <v>8.4</v>
      </c>
      <c r="K369" t="str">
        <f>VLOOKUP(C369,StellarLuminosityClassTable!$A$2:$B$11,2)</f>
        <v>IV</v>
      </c>
      <c r="L369" t="str">
        <f>VLOOKUP(D369,StellarSpectralClassTable!$A$2:$B$8,2)</f>
        <v>B</v>
      </c>
      <c r="M369" t="str">
        <f t="shared" si="17"/>
        <v>(368,"B7 IV",6,2,7,9,0,8.4),</v>
      </c>
    </row>
    <row r="370" spans="1:13" x14ac:dyDescent="0.25">
      <c r="A370">
        <v>369</v>
      </c>
      <c r="B370" t="str">
        <f t="shared" si="18"/>
        <v>B8 IV</v>
      </c>
      <c r="C370">
        <v>6</v>
      </c>
      <c r="D370">
        <v>2</v>
      </c>
      <c r="E370">
        <v>8</v>
      </c>
      <c r="F370">
        <v>-1</v>
      </c>
      <c r="G370">
        <v>8</v>
      </c>
      <c r="H370">
        <f t="shared" si="16"/>
        <v>0</v>
      </c>
      <c r="I370" s="2">
        <f>I367-3*(I367-I372)/5</f>
        <v>7.6</v>
      </c>
      <c r="K370" t="str">
        <f>VLOOKUP(C370,StellarLuminosityClassTable!$A$2:$B$11,2)</f>
        <v>IV</v>
      </c>
      <c r="L370" t="str">
        <f>VLOOKUP(D370,StellarSpectralClassTable!$A$2:$B$8,2)</f>
        <v>B</v>
      </c>
      <c r="M370" t="str">
        <f t="shared" si="17"/>
        <v>(369,"B8 IV",6,2,8,8,0,7.6),</v>
      </c>
    </row>
    <row r="371" spans="1:13" x14ac:dyDescent="0.25">
      <c r="A371">
        <v>370</v>
      </c>
      <c r="B371" t="str">
        <f t="shared" si="18"/>
        <v>B9 IV</v>
      </c>
      <c r="C371">
        <v>6</v>
      </c>
      <c r="D371">
        <v>2</v>
      </c>
      <c r="E371">
        <v>9</v>
      </c>
      <c r="F371">
        <v>-1</v>
      </c>
      <c r="G371">
        <v>8</v>
      </c>
      <c r="H371">
        <f t="shared" si="16"/>
        <v>0</v>
      </c>
      <c r="I371" s="2">
        <f>I367-4*(I367-I372)/5</f>
        <v>6.8</v>
      </c>
      <c r="K371" t="str">
        <f>VLOOKUP(C371,StellarLuminosityClassTable!$A$2:$B$11,2)</f>
        <v>IV</v>
      </c>
      <c r="L371" t="str">
        <f>VLOOKUP(D371,StellarSpectralClassTable!$A$2:$B$8,2)</f>
        <v>B</v>
      </c>
      <c r="M371" t="str">
        <f t="shared" si="17"/>
        <v>(370,"B9 IV",6,2,9,8,0,6.8),</v>
      </c>
    </row>
    <row r="372" spans="1:13" x14ac:dyDescent="0.25">
      <c r="A372">
        <v>371</v>
      </c>
      <c r="B372" t="str">
        <f t="shared" si="18"/>
        <v>A0 IV</v>
      </c>
      <c r="C372">
        <v>6</v>
      </c>
      <c r="D372">
        <v>3</v>
      </c>
      <c r="E372">
        <v>0</v>
      </c>
      <c r="F372">
        <v>-1</v>
      </c>
      <c r="G372">
        <v>7</v>
      </c>
      <c r="H372">
        <f t="shared" si="16"/>
        <v>0</v>
      </c>
      <c r="I372" s="2">
        <v>6</v>
      </c>
      <c r="K372" t="str">
        <f>VLOOKUP(C372,StellarLuminosityClassTable!$A$2:$B$11,2)</f>
        <v>IV</v>
      </c>
      <c r="L372" t="str">
        <f>VLOOKUP(D372,StellarSpectralClassTable!$A$2:$B$8,2)</f>
        <v>A</v>
      </c>
      <c r="M372" t="str">
        <f t="shared" si="17"/>
        <v>(371,"A0 IV",6,3,0,7,0,6),</v>
      </c>
    </row>
    <row r="373" spans="1:13" x14ac:dyDescent="0.25">
      <c r="A373">
        <v>372</v>
      </c>
      <c r="B373" t="str">
        <f t="shared" si="18"/>
        <v>A1 IV</v>
      </c>
      <c r="C373">
        <v>6</v>
      </c>
      <c r="D373">
        <v>3</v>
      </c>
      <c r="E373">
        <v>1</v>
      </c>
      <c r="F373">
        <v>-1</v>
      </c>
      <c r="G373">
        <v>7</v>
      </c>
      <c r="H373">
        <f t="shared" si="16"/>
        <v>0</v>
      </c>
      <c r="I373" s="2">
        <f>I372-1*(I372-I377)/5</f>
        <v>5.6</v>
      </c>
      <c r="K373" t="str">
        <f>VLOOKUP(C373,StellarLuminosityClassTable!$A$2:$B$11,2)</f>
        <v>IV</v>
      </c>
      <c r="L373" t="str">
        <f>VLOOKUP(D373,StellarSpectralClassTable!$A$2:$B$8,2)</f>
        <v>A</v>
      </c>
      <c r="M373" t="str">
        <f t="shared" si="17"/>
        <v>(372,"A1 IV",6,3,1,7,0,5.6),</v>
      </c>
    </row>
    <row r="374" spans="1:13" x14ac:dyDescent="0.25">
      <c r="A374">
        <v>373</v>
      </c>
      <c r="B374" t="str">
        <f t="shared" si="18"/>
        <v>A2 IV</v>
      </c>
      <c r="C374">
        <v>6</v>
      </c>
      <c r="D374">
        <v>3</v>
      </c>
      <c r="E374">
        <v>2</v>
      </c>
      <c r="F374">
        <v>-1</v>
      </c>
      <c r="G374">
        <v>7</v>
      </c>
      <c r="H374">
        <f t="shared" si="16"/>
        <v>0</v>
      </c>
      <c r="I374" s="2">
        <f>I372-2*(I372-I377)/5</f>
        <v>5.2</v>
      </c>
      <c r="K374" t="str">
        <f>VLOOKUP(C374,StellarLuminosityClassTable!$A$2:$B$11,2)</f>
        <v>IV</v>
      </c>
      <c r="L374" t="str">
        <f>VLOOKUP(D374,StellarSpectralClassTable!$A$2:$B$8,2)</f>
        <v>A</v>
      </c>
      <c r="M374" t="str">
        <f t="shared" si="17"/>
        <v>(373,"A2 IV",6,3,2,7,0,5.2),</v>
      </c>
    </row>
    <row r="375" spans="1:13" x14ac:dyDescent="0.25">
      <c r="A375">
        <v>374</v>
      </c>
      <c r="B375" t="str">
        <f t="shared" si="18"/>
        <v>A3 IV</v>
      </c>
      <c r="C375">
        <v>6</v>
      </c>
      <c r="D375">
        <v>3</v>
      </c>
      <c r="E375">
        <v>3</v>
      </c>
      <c r="F375">
        <v>-1</v>
      </c>
      <c r="G375">
        <v>7</v>
      </c>
      <c r="H375">
        <f t="shared" si="16"/>
        <v>0</v>
      </c>
      <c r="I375" s="2">
        <f>I372-3*(I372-I377)/5</f>
        <v>4.8</v>
      </c>
      <c r="K375" t="str">
        <f>VLOOKUP(C375,StellarLuminosityClassTable!$A$2:$B$11,2)</f>
        <v>IV</v>
      </c>
      <c r="L375" t="str">
        <f>VLOOKUP(D375,StellarSpectralClassTable!$A$2:$B$8,2)</f>
        <v>A</v>
      </c>
      <c r="M375" t="str">
        <f t="shared" si="17"/>
        <v>(374,"A3 IV",6,3,3,7,0,4.8),</v>
      </c>
    </row>
    <row r="376" spans="1:13" x14ac:dyDescent="0.25">
      <c r="A376">
        <v>375</v>
      </c>
      <c r="B376" t="str">
        <f t="shared" si="18"/>
        <v>A4 IV</v>
      </c>
      <c r="C376">
        <v>6</v>
      </c>
      <c r="D376">
        <v>3</v>
      </c>
      <c r="E376">
        <v>4</v>
      </c>
      <c r="F376">
        <v>-1</v>
      </c>
      <c r="G376">
        <v>7</v>
      </c>
      <c r="H376">
        <f t="shared" si="16"/>
        <v>0</v>
      </c>
      <c r="I376" s="2">
        <f>I372-4*(I372-I377)/5</f>
        <v>4.4000000000000004</v>
      </c>
      <c r="K376" t="str">
        <f>VLOOKUP(C376,StellarLuminosityClassTable!$A$2:$B$11,2)</f>
        <v>IV</v>
      </c>
      <c r="L376" t="str">
        <f>VLOOKUP(D376,StellarSpectralClassTable!$A$2:$B$8,2)</f>
        <v>A</v>
      </c>
      <c r="M376" t="str">
        <f t="shared" si="17"/>
        <v>(375,"A4 IV",6,3,4,7,0,4.4),</v>
      </c>
    </row>
    <row r="377" spans="1:13" x14ac:dyDescent="0.25">
      <c r="A377">
        <v>376</v>
      </c>
      <c r="B377" t="str">
        <f t="shared" si="18"/>
        <v>A5 IV</v>
      </c>
      <c r="C377">
        <v>6</v>
      </c>
      <c r="D377">
        <v>3</v>
      </c>
      <c r="E377">
        <v>5</v>
      </c>
      <c r="F377">
        <v>-1</v>
      </c>
      <c r="G377">
        <v>7</v>
      </c>
      <c r="H377">
        <f t="shared" si="16"/>
        <v>0</v>
      </c>
      <c r="I377" s="2">
        <v>4</v>
      </c>
      <c r="K377" t="str">
        <f>VLOOKUP(C377,StellarLuminosityClassTable!$A$2:$B$11,2)</f>
        <v>IV</v>
      </c>
      <c r="L377" t="str">
        <f>VLOOKUP(D377,StellarSpectralClassTable!$A$2:$B$8,2)</f>
        <v>A</v>
      </c>
      <c r="M377" t="str">
        <f t="shared" si="17"/>
        <v>(376,"A5 IV",6,3,5,7,0,4),</v>
      </c>
    </row>
    <row r="378" spans="1:13" x14ac:dyDescent="0.25">
      <c r="A378">
        <v>377</v>
      </c>
      <c r="B378" t="str">
        <f t="shared" si="18"/>
        <v>A6 IV</v>
      </c>
      <c r="C378">
        <v>6</v>
      </c>
      <c r="D378">
        <v>3</v>
      </c>
      <c r="E378">
        <v>6</v>
      </c>
      <c r="F378">
        <v>-1</v>
      </c>
      <c r="G378">
        <v>7</v>
      </c>
      <c r="H378">
        <f t="shared" si="16"/>
        <v>0</v>
      </c>
      <c r="I378" s="2">
        <f>I377-1*(I377-I382)/5</f>
        <v>3.7</v>
      </c>
      <c r="K378" t="str">
        <f>VLOOKUP(C378,StellarLuminosityClassTable!$A$2:$B$11,2)</f>
        <v>IV</v>
      </c>
      <c r="L378" t="str">
        <f>VLOOKUP(D378,StellarSpectralClassTable!$A$2:$B$8,2)</f>
        <v>A</v>
      </c>
      <c r="M378" t="str">
        <f t="shared" si="17"/>
        <v>(377,"A6 IV",6,3,6,7,0,3.7),</v>
      </c>
    </row>
    <row r="379" spans="1:13" x14ac:dyDescent="0.25">
      <c r="A379">
        <v>378</v>
      </c>
      <c r="B379" t="str">
        <f t="shared" si="18"/>
        <v>A7 IV</v>
      </c>
      <c r="C379">
        <v>6</v>
      </c>
      <c r="D379">
        <v>3</v>
      </c>
      <c r="E379">
        <v>7</v>
      </c>
      <c r="F379">
        <v>-1</v>
      </c>
      <c r="G379">
        <v>7</v>
      </c>
      <c r="H379">
        <f t="shared" si="16"/>
        <v>0</v>
      </c>
      <c r="I379" s="2">
        <f>I377-2*(I377-I382)/5</f>
        <v>3.4</v>
      </c>
      <c r="K379" t="str">
        <f>VLOOKUP(C379,StellarLuminosityClassTable!$A$2:$B$11,2)</f>
        <v>IV</v>
      </c>
      <c r="L379" t="str">
        <f>VLOOKUP(D379,StellarSpectralClassTable!$A$2:$B$8,2)</f>
        <v>A</v>
      </c>
      <c r="M379" t="str">
        <f t="shared" si="17"/>
        <v>(378,"A7 IV",6,3,7,7,0,3.4),</v>
      </c>
    </row>
    <row r="380" spans="1:13" x14ac:dyDescent="0.25">
      <c r="A380">
        <v>379</v>
      </c>
      <c r="B380" t="str">
        <f t="shared" si="18"/>
        <v>A8 IV</v>
      </c>
      <c r="C380">
        <v>6</v>
      </c>
      <c r="D380">
        <v>3</v>
      </c>
      <c r="E380">
        <v>8</v>
      </c>
      <c r="F380">
        <v>-1</v>
      </c>
      <c r="G380">
        <v>7</v>
      </c>
      <c r="H380">
        <f t="shared" si="16"/>
        <v>0</v>
      </c>
      <c r="I380" s="2">
        <f>I377-3*(I377-I382)/5</f>
        <v>3.1</v>
      </c>
      <c r="K380" t="str">
        <f>VLOOKUP(C380,StellarLuminosityClassTable!$A$2:$B$11,2)</f>
        <v>IV</v>
      </c>
      <c r="L380" t="str">
        <f>VLOOKUP(D380,StellarSpectralClassTable!$A$2:$B$8,2)</f>
        <v>A</v>
      </c>
      <c r="M380" t="str">
        <f t="shared" si="17"/>
        <v>(379,"A8 IV",6,3,8,7,0,3.1),</v>
      </c>
    </row>
    <row r="381" spans="1:13" x14ac:dyDescent="0.25">
      <c r="A381">
        <v>380</v>
      </c>
      <c r="B381" t="str">
        <f t="shared" si="18"/>
        <v>A9 IV</v>
      </c>
      <c r="C381">
        <v>6</v>
      </c>
      <c r="D381">
        <v>3</v>
      </c>
      <c r="E381">
        <v>9</v>
      </c>
      <c r="F381">
        <v>-1</v>
      </c>
      <c r="G381">
        <v>7</v>
      </c>
      <c r="H381">
        <f t="shared" si="16"/>
        <v>0</v>
      </c>
      <c r="I381" s="2">
        <f>I377-4*(I377-I382)/5</f>
        <v>2.8</v>
      </c>
      <c r="K381" t="str">
        <f>VLOOKUP(C381,StellarLuminosityClassTable!$A$2:$B$11,2)</f>
        <v>IV</v>
      </c>
      <c r="L381" t="str">
        <f>VLOOKUP(D381,StellarSpectralClassTable!$A$2:$B$8,2)</f>
        <v>A</v>
      </c>
      <c r="M381" t="str">
        <f t="shared" si="17"/>
        <v>(380,"A9 IV",6,3,9,7,0,2.8),</v>
      </c>
    </row>
    <row r="382" spans="1:13" x14ac:dyDescent="0.25">
      <c r="A382">
        <v>381</v>
      </c>
      <c r="B382" t="str">
        <f t="shared" si="18"/>
        <v>F0 IV</v>
      </c>
      <c r="C382">
        <v>6</v>
      </c>
      <c r="D382">
        <v>4</v>
      </c>
      <c r="E382">
        <v>0</v>
      </c>
      <c r="F382">
        <v>-1</v>
      </c>
      <c r="G382">
        <v>6</v>
      </c>
      <c r="H382">
        <f t="shared" si="16"/>
        <v>0</v>
      </c>
      <c r="I382" s="2">
        <v>2.5</v>
      </c>
      <c r="K382" t="str">
        <f>VLOOKUP(C382,StellarLuminosityClassTable!$A$2:$B$11,2)</f>
        <v>IV</v>
      </c>
      <c r="L382" t="str">
        <f>VLOOKUP(D382,StellarSpectralClassTable!$A$2:$B$8,2)</f>
        <v>F</v>
      </c>
      <c r="M382" t="str">
        <f t="shared" si="17"/>
        <v>(381,"F0 IV",6,4,0,6,0,2.5),</v>
      </c>
    </row>
    <row r="383" spans="1:13" x14ac:dyDescent="0.25">
      <c r="A383">
        <v>382</v>
      </c>
      <c r="B383" t="str">
        <f t="shared" si="18"/>
        <v>F1 IV</v>
      </c>
      <c r="C383">
        <v>6</v>
      </c>
      <c r="D383">
        <v>4</v>
      </c>
      <c r="E383">
        <v>1</v>
      </c>
      <c r="F383">
        <v>-1</v>
      </c>
      <c r="G383">
        <v>6</v>
      </c>
      <c r="H383">
        <f t="shared" si="16"/>
        <v>0</v>
      </c>
      <c r="I383" s="2">
        <f>I382-1*(I382-I387)/5</f>
        <v>2.4</v>
      </c>
      <c r="K383" t="str">
        <f>VLOOKUP(C383,StellarLuminosityClassTable!$A$2:$B$11,2)</f>
        <v>IV</v>
      </c>
      <c r="L383" t="str">
        <f>VLOOKUP(D383,StellarSpectralClassTable!$A$2:$B$8,2)</f>
        <v>F</v>
      </c>
      <c r="M383" t="str">
        <f t="shared" si="17"/>
        <v>(382,"F1 IV",6,4,1,6,0,2.4),</v>
      </c>
    </row>
    <row r="384" spans="1:13" x14ac:dyDescent="0.25">
      <c r="A384">
        <v>383</v>
      </c>
      <c r="B384" t="str">
        <f t="shared" si="18"/>
        <v>F2 IV</v>
      </c>
      <c r="C384">
        <v>6</v>
      </c>
      <c r="D384">
        <v>4</v>
      </c>
      <c r="E384">
        <v>2</v>
      </c>
      <c r="F384">
        <v>-1</v>
      </c>
      <c r="G384">
        <v>6</v>
      </c>
      <c r="H384">
        <f t="shared" si="16"/>
        <v>0</v>
      </c>
      <c r="I384" s="2">
        <f>I382-2*(I382-I387)/5</f>
        <v>2.2999999999999998</v>
      </c>
      <c r="K384" t="str">
        <f>VLOOKUP(C384,StellarLuminosityClassTable!$A$2:$B$11,2)</f>
        <v>IV</v>
      </c>
      <c r="L384" t="str">
        <f>VLOOKUP(D384,StellarSpectralClassTable!$A$2:$B$8,2)</f>
        <v>F</v>
      </c>
      <c r="M384" t="str">
        <f t="shared" si="17"/>
        <v>(383,"F2 IV",6,4,2,6,0,2.3),</v>
      </c>
    </row>
    <row r="385" spans="1:13" x14ac:dyDescent="0.25">
      <c r="A385">
        <v>384</v>
      </c>
      <c r="B385" t="str">
        <f t="shared" si="18"/>
        <v>F3 IV</v>
      </c>
      <c r="C385">
        <v>6</v>
      </c>
      <c r="D385">
        <v>4</v>
      </c>
      <c r="E385">
        <v>3</v>
      </c>
      <c r="F385">
        <v>-1</v>
      </c>
      <c r="G385">
        <v>6</v>
      </c>
      <c r="H385">
        <f t="shared" si="16"/>
        <v>0</v>
      </c>
      <c r="I385" s="2">
        <f>I382-3*(I382-I387)/5</f>
        <v>2.2000000000000002</v>
      </c>
      <c r="K385" t="str">
        <f>VLOOKUP(C385,StellarLuminosityClassTable!$A$2:$B$11,2)</f>
        <v>IV</v>
      </c>
      <c r="L385" t="str">
        <f>VLOOKUP(D385,StellarSpectralClassTable!$A$2:$B$8,2)</f>
        <v>F</v>
      </c>
      <c r="M385" t="str">
        <f t="shared" si="17"/>
        <v>(384,"F3 IV",6,4,3,6,0,2.2),</v>
      </c>
    </row>
    <row r="386" spans="1:13" x14ac:dyDescent="0.25">
      <c r="A386">
        <v>385</v>
      </c>
      <c r="B386" t="str">
        <f t="shared" si="18"/>
        <v>F4 IV</v>
      </c>
      <c r="C386">
        <v>6</v>
      </c>
      <c r="D386">
        <v>4</v>
      </c>
      <c r="E386">
        <v>4</v>
      </c>
      <c r="F386">
        <v>-1</v>
      </c>
      <c r="G386">
        <v>6</v>
      </c>
      <c r="H386">
        <f t="shared" si="16"/>
        <v>0</v>
      </c>
      <c r="I386" s="2">
        <f>I382-4*(I382-I387)/5</f>
        <v>2.1</v>
      </c>
      <c r="K386" t="str">
        <f>VLOOKUP(C386,StellarLuminosityClassTable!$A$2:$B$11,2)</f>
        <v>IV</v>
      </c>
      <c r="L386" t="str">
        <f>VLOOKUP(D386,StellarSpectralClassTable!$A$2:$B$8,2)</f>
        <v>F</v>
      </c>
      <c r="M386" t="str">
        <f t="shared" si="17"/>
        <v>(385,"F4 IV",6,4,4,6,0,2.1),</v>
      </c>
    </row>
    <row r="387" spans="1:13" x14ac:dyDescent="0.25">
      <c r="A387">
        <v>386</v>
      </c>
      <c r="B387" t="str">
        <f t="shared" si="18"/>
        <v>F5 IV</v>
      </c>
      <c r="C387">
        <v>6</v>
      </c>
      <c r="D387">
        <v>4</v>
      </c>
      <c r="E387">
        <v>5</v>
      </c>
      <c r="F387">
        <v>-1</v>
      </c>
      <c r="G387">
        <v>6</v>
      </c>
      <c r="H387">
        <f t="shared" ref="H387:H450" si="19">F387+1</f>
        <v>0</v>
      </c>
      <c r="I387" s="2">
        <v>2</v>
      </c>
      <c r="K387" t="str">
        <f>VLOOKUP(C387,StellarLuminosityClassTable!$A$2:$B$11,2)</f>
        <v>IV</v>
      </c>
      <c r="L387" t="str">
        <f>VLOOKUP(D387,StellarSpectralClassTable!$A$2:$B$8,2)</f>
        <v>F</v>
      </c>
      <c r="M387" t="str">
        <f t="shared" ref="M387:M450" si="20">CONCATENATE("(",A387,",""",B387,""",",C387,",",D387,",",E387,",",G387,",",H387,",",I387,"),")</f>
        <v>(386,"F5 IV",6,4,5,6,0,2),</v>
      </c>
    </row>
    <row r="388" spans="1:13" x14ac:dyDescent="0.25">
      <c r="A388">
        <v>387</v>
      </c>
      <c r="B388" t="str">
        <f t="shared" si="18"/>
        <v>F6 IV</v>
      </c>
      <c r="C388">
        <v>6</v>
      </c>
      <c r="D388">
        <v>4</v>
      </c>
      <c r="E388">
        <v>6</v>
      </c>
      <c r="F388">
        <v>-1</v>
      </c>
      <c r="G388">
        <v>6</v>
      </c>
      <c r="H388">
        <f t="shared" si="19"/>
        <v>0</v>
      </c>
      <c r="I388" s="2">
        <f>I387-1*(I387-I392)/5</f>
        <v>1.95</v>
      </c>
      <c r="K388" t="str">
        <f>VLOOKUP(C388,StellarLuminosityClassTable!$A$2:$B$11,2)</f>
        <v>IV</v>
      </c>
      <c r="L388" t="str">
        <f>VLOOKUP(D388,StellarSpectralClassTable!$A$2:$B$8,2)</f>
        <v>F</v>
      </c>
      <c r="M388" t="str">
        <f t="shared" si="20"/>
        <v>(387,"F6 IV",6,4,6,6,0,1.95),</v>
      </c>
    </row>
    <row r="389" spans="1:13" x14ac:dyDescent="0.25">
      <c r="A389">
        <v>388</v>
      </c>
      <c r="B389" t="str">
        <f t="shared" si="18"/>
        <v>F7 IV</v>
      </c>
      <c r="C389">
        <v>6</v>
      </c>
      <c r="D389">
        <v>4</v>
      </c>
      <c r="E389">
        <v>7</v>
      </c>
      <c r="F389">
        <v>-1</v>
      </c>
      <c r="G389">
        <v>6</v>
      </c>
      <c r="H389">
        <f t="shared" si="19"/>
        <v>0</v>
      </c>
      <c r="I389" s="2">
        <f>I387-2*(I387-I392)/5</f>
        <v>1.9</v>
      </c>
      <c r="K389" t="str">
        <f>VLOOKUP(C389,StellarLuminosityClassTable!$A$2:$B$11,2)</f>
        <v>IV</v>
      </c>
      <c r="L389" t="str">
        <f>VLOOKUP(D389,StellarSpectralClassTable!$A$2:$B$8,2)</f>
        <v>F</v>
      </c>
      <c r="M389" t="str">
        <f t="shared" si="20"/>
        <v>(388,"F7 IV",6,4,7,6,0,1.9),</v>
      </c>
    </row>
    <row r="390" spans="1:13" x14ac:dyDescent="0.25">
      <c r="A390">
        <v>389</v>
      </c>
      <c r="B390" t="str">
        <f t="shared" si="18"/>
        <v>F8 IV</v>
      </c>
      <c r="C390">
        <v>6</v>
      </c>
      <c r="D390">
        <v>4</v>
      </c>
      <c r="E390">
        <v>8</v>
      </c>
      <c r="F390">
        <v>-1</v>
      </c>
      <c r="G390">
        <v>6</v>
      </c>
      <c r="H390">
        <f t="shared" si="19"/>
        <v>0</v>
      </c>
      <c r="I390" s="2">
        <f>I387-3*(I387-I392)/5</f>
        <v>1.85</v>
      </c>
      <c r="K390" t="str">
        <f>VLOOKUP(C390,StellarLuminosityClassTable!$A$2:$B$11,2)</f>
        <v>IV</v>
      </c>
      <c r="L390" t="str">
        <f>VLOOKUP(D390,StellarSpectralClassTable!$A$2:$B$8,2)</f>
        <v>F</v>
      </c>
      <c r="M390" t="str">
        <f t="shared" si="20"/>
        <v>(389,"F8 IV",6,4,8,6,0,1.85),</v>
      </c>
    </row>
    <row r="391" spans="1:13" x14ac:dyDescent="0.25">
      <c r="A391">
        <v>390</v>
      </c>
      <c r="B391" t="str">
        <f t="shared" si="18"/>
        <v>F9 IV</v>
      </c>
      <c r="C391">
        <v>6</v>
      </c>
      <c r="D391">
        <v>4</v>
      </c>
      <c r="E391">
        <v>9</v>
      </c>
      <c r="F391">
        <v>-1</v>
      </c>
      <c r="G391">
        <v>6</v>
      </c>
      <c r="H391">
        <f t="shared" si="19"/>
        <v>0</v>
      </c>
      <c r="I391" s="2">
        <f>I387-4*(I387-I392)/5</f>
        <v>1.8</v>
      </c>
      <c r="K391" t="str">
        <f>VLOOKUP(C391,StellarLuminosityClassTable!$A$2:$B$11,2)</f>
        <v>IV</v>
      </c>
      <c r="L391" t="str">
        <f>VLOOKUP(D391,StellarSpectralClassTable!$A$2:$B$8,2)</f>
        <v>F</v>
      </c>
      <c r="M391" t="str">
        <f t="shared" si="20"/>
        <v>(390,"F9 IV",6,4,9,6,0,1.8),</v>
      </c>
    </row>
    <row r="392" spans="1:13" x14ac:dyDescent="0.25">
      <c r="A392">
        <v>391</v>
      </c>
      <c r="B392" t="str">
        <f t="shared" si="18"/>
        <v>G0 IV</v>
      </c>
      <c r="C392">
        <v>6</v>
      </c>
      <c r="D392">
        <v>5</v>
      </c>
      <c r="E392">
        <v>0</v>
      </c>
      <c r="F392">
        <v>-1</v>
      </c>
      <c r="G392">
        <v>5</v>
      </c>
      <c r="H392">
        <f t="shared" si="19"/>
        <v>0</v>
      </c>
      <c r="I392" s="2">
        <v>1.75</v>
      </c>
      <c r="K392" t="str">
        <f>VLOOKUP(C392,StellarLuminosityClassTable!$A$2:$B$11,2)</f>
        <v>IV</v>
      </c>
      <c r="L392" t="str">
        <f>VLOOKUP(D392,StellarSpectralClassTable!$A$2:$B$8,2)</f>
        <v>G</v>
      </c>
      <c r="M392" t="str">
        <f t="shared" si="20"/>
        <v>(391,"G0 IV",6,5,0,5,0,1.75),</v>
      </c>
    </row>
    <row r="393" spans="1:13" x14ac:dyDescent="0.25">
      <c r="A393">
        <v>392</v>
      </c>
      <c r="B393" t="str">
        <f t="shared" si="18"/>
        <v>G1 IV</v>
      </c>
      <c r="C393">
        <v>6</v>
      </c>
      <c r="D393">
        <v>5</v>
      </c>
      <c r="E393">
        <v>1</v>
      </c>
      <c r="F393">
        <v>-1</v>
      </c>
      <c r="G393">
        <v>5</v>
      </c>
      <c r="H393">
        <f t="shared" si="19"/>
        <v>0</v>
      </c>
      <c r="I393" s="2">
        <f>I392-1*(I392-I397)/5</f>
        <v>1.8</v>
      </c>
      <c r="K393" t="str">
        <f>VLOOKUP(C393,StellarLuminosityClassTable!$A$2:$B$11,2)</f>
        <v>IV</v>
      </c>
      <c r="L393" t="str">
        <f>VLOOKUP(D393,StellarSpectralClassTable!$A$2:$B$8,2)</f>
        <v>G</v>
      </c>
      <c r="M393" t="str">
        <f t="shared" si="20"/>
        <v>(392,"G1 IV",6,5,1,5,0,1.8),</v>
      </c>
    </row>
    <row r="394" spans="1:13" x14ac:dyDescent="0.25">
      <c r="A394">
        <v>393</v>
      </c>
      <c r="B394" t="str">
        <f t="shared" si="18"/>
        <v>G2 IV</v>
      </c>
      <c r="C394">
        <v>6</v>
      </c>
      <c r="D394">
        <v>5</v>
      </c>
      <c r="E394">
        <v>2</v>
      </c>
      <c r="F394">
        <v>-1</v>
      </c>
      <c r="G394">
        <v>5</v>
      </c>
      <c r="H394">
        <f t="shared" si="19"/>
        <v>0</v>
      </c>
      <c r="I394" s="2">
        <f>I392-2*(I392-I397)/5</f>
        <v>1.85</v>
      </c>
      <c r="K394" t="str">
        <f>VLOOKUP(C394,StellarLuminosityClassTable!$A$2:$B$11,2)</f>
        <v>IV</v>
      </c>
      <c r="L394" t="str">
        <f>VLOOKUP(D394,StellarSpectralClassTable!$A$2:$B$8,2)</f>
        <v>G</v>
      </c>
      <c r="M394" t="str">
        <f t="shared" si="20"/>
        <v>(393,"G2 IV",6,5,2,5,0,1.85),</v>
      </c>
    </row>
    <row r="395" spans="1:13" x14ac:dyDescent="0.25">
      <c r="A395">
        <v>394</v>
      </c>
      <c r="B395" t="str">
        <f t="shared" si="18"/>
        <v>G3 IV</v>
      </c>
      <c r="C395">
        <v>6</v>
      </c>
      <c r="D395">
        <v>5</v>
      </c>
      <c r="E395">
        <v>3</v>
      </c>
      <c r="F395">
        <v>-1</v>
      </c>
      <c r="G395">
        <v>5</v>
      </c>
      <c r="H395">
        <f t="shared" si="19"/>
        <v>0</v>
      </c>
      <c r="I395" s="2">
        <f>I392-3*(I392-I397)/5</f>
        <v>1.9</v>
      </c>
      <c r="K395" t="str">
        <f>VLOOKUP(C395,StellarLuminosityClassTable!$A$2:$B$11,2)</f>
        <v>IV</v>
      </c>
      <c r="L395" t="str">
        <f>VLOOKUP(D395,StellarSpectralClassTable!$A$2:$B$8,2)</f>
        <v>G</v>
      </c>
      <c r="M395" t="str">
        <f t="shared" si="20"/>
        <v>(394,"G3 IV",6,5,3,5,0,1.9),</v>
      </c>
    </row>
    <row r="396" spans="1:13" x14ac:dyDescent="0.25">
      <c r="A396">
        <v>395</v>
      </c>
      <c r="B396" t="str">
        <f t="shared" si="18"/>
        <v>G4 IV</v>
      </c>
      <c r="C396">
        <v>6</v>
      </c>
      <c r="D396">
        <v>5</v>
      </c>
      <c r="E396">
        <v>4</v>
      </c>
      <c r="F396">
        <v>-1</v>
      </c>
      <c r="G396">
        <v>5</v>
      </c>
      <c r="H396">
        <f t="shared" si="19"/>
        <v>0</v>
      </c>
      <c r="I396" s="2">
        <f>I392-4*(I392-I397)/5</f>
        <v>1.95</v>
      </c>
      <c r="K396" t="str">
        <f>VLOOKUP(C396,StellarLuminosityClassTable!$A$2:$B$11,2)</f>
        <v>IV</v>
      </c>
      <c r="L396" t="str">
        <f>VLOOKUP(D396,StellarSpectralClassTable!$A$2:$B$8,2)</f>
        <v>G</v>
      </c>
      <c r="M396" t="str">
        <f t="shared" si="20"/>
        <v>(395,"G4 IV",6,5,4,5,0,1.95),</v>
      </c>
    </row>
    <row r="397" spans="1:13" x14ac:dyDescent="0.25">
      <c r="A397">
        <v>396</v>
      </c>
      <c r="B397" t="str">
        <f t="shared" si="18"/>
        <v>G5 IV</v>
      </c>
      <c r="C397">
        <v>6</v>
      </c>
      <c r="D397">
        <v>5</v>
      </c>
      <c r="E397">
        <v>5</v>
      </c>
      <c r="F397">
        <v>-1</v>
      </c>
      <c r="G397">
        <v>5</v>
      </c>
      <c r="H397">
        <f t="shared" si="19"/>
        <v>0</v>
      </c>
      <c r="I397" s="2">
        <v>2</v>
      </c>
      <c r="K397" t="str">
        <f>VLOOKUP(C397,StellarLuminosityClassTable!$A$2:$B$11,2)</f>
        <v>IV</v>
      </c>
      <c r="L397" t="str">
        <f>VLOOKUP(D397,StellarSpectralClassTable!$A$2:$B$8,2)</f>
        <v>G</v>
      </c>
      <c r="M397" t="str">
        <f t="shared" si="20"/>
        <v>(396,"G5 IV",6,5,5,5,0,2),</v>
      </c>
    </row>
    <row r="398" spans="1:13" x14ac:dyDescent="0.25">
      <c r="A398">
        <v>397</v>
      </c>
      <c r="B398" t="str">
        <f t="shared" si="18"/>
        <v>G6 IV</v>
      </c>
      <c r="C398">
        <v>6</v>
      </c>
      <c r="D398">
        <v>5</v>
      </c>
      <c r="E398">
        <v>6</v>
      </c>
      <c r="F398">
        <v>-1</v>
      </c>
      <c r="G398">
        <v>5</v>
      </c>
      <c r="H398">
        <f t="shared" si="19"/>
        <v>0</v>
      </c>
      <c r="I398" s="2">
        <f>I397-1*(I397-I402)/5</f>
        <v>2.06</v>
      </c>
      <c r="K398" t="str">
        <f>VLOOKUP(C398,StellarLuminosityClassTable!$A$2:$B$11,2)</f>
        <v>IV</v>
      </c>
      <c r="L398" t="str">
        <f>VLOOKUP(D398,StellarSpectralClassTable!$A$2:$B$8,2)</f>
        <v>G</v>
      </c>
      <c r="M398" t="str">
        <f t="shared" si="20"/>
        <v>(397,"G6 IV",6,5,6,5,0,2.06),</v>
      </c>
    </row>
    <row r="399" spans="1:13" x14ac:dyDescent="0.25">
      <c r="A399">
        <v>398</v>
      </c>
      <c r="B399" t="str">
        <f t="shared" si="18"/>
        <v>G7 IV</v>
      </c>
      <c r="C399">
        <v>6</v>
      </c>
      <c r="D399">
        <v>5</v>
      </c>
      <c r="E399">
        <v>7</v>
      </c>
      <c r="F399">
        <v>-1</v>
      </c>
      <c r="G399">
        <v>5</v>
      </c>
      <c r="H399">
        <f t="shared" si="19"/>
        <v>0</v>
      </c>
      <c r="I399" s="2">
        <f>I397-2*(I397-I402)/5</f>
        <v>2.12</v>
      </c>
      <c r="K399" t="str">
        <f>VLOOKUP(C399,StellarLuminosityClassTable!$A$2:$B$11,2)</f>
        <v>IV</v>
      </c>
      <c r="L399" t="str">
        <f>VLOOKUP(D399,StellarSpectralClassTable!$A$2:$B$8,2)</f>
        <v>G</v>
      </c>
      <c r="M399" t="str">
        <f t="shared" si="20"/>
        <v>(398,"G7 IV",6,5,7,5,0,2.12),</v>
      </c>
    </row>
    <row r="400" spans="1:13" x14ac:dyDescent="0.25">
      <c r="A400">
        <v>399</v>
      </c>
      <c r="B400" t="str">
        <f t="shared" si="18"/>
        <v>G8 IV</v>
      </c>
      <c r="C400">
        <v>6</v>
      </c>
      <c r="D400">
        <v>5</v>
      </c>
      <c r="E400">
        <v>8</v>
      </c>
      <c r="F400">
        <v>-1</v>
      </c>
      <c r="G400">
        <v>5</v>
      </c>
      <c r="H400">
        <f t="shared" si="19"/>
        <v>0</v>
      </c>
      <c r="I400" s="2">
        <f>I397-3*(I397-I402)/5</f>
        <v>2.1799999999999997</v>
      </c>
      <c r="K400" t="str">
        <f>VLOOKUP(C400,StellarLuminosityClassTable!$A$2:$B$11,2)</f>
        <v>IV</v>
      </c>
      <c r="L400" t="str">
        <f>VLOOKUP(D400,StellarSpectralClassTable!$A$2:$B$8,2)</f>
        <v>G</v>
      </c>
      <c r="M400" t="str">
        <f t="shared" si="20"/>
        <v>(399,"G8 IV",6,5,8,5,0,2.18),</v>
      </c>
    </row>
    <row r="401" spans="1:13" x14ac:dyDescent="0.25">
      <c r="A401">
        <v>400</v>
      </c>
      <c r="B401" t="str">
        <f t="shared" si="18"/>
        <v>G9 IV</v>
      </c>
      <c r="C401">
        <v>6</v>
      </c>
      <c r="D401">
        <v>5</v>
      </c>
      <c r="E401">
        <v>9</v>
      </c>
      <c r="F401">
        <v>-1</v>
      </c>
      <c r="G401">
        <v>5</v>
      </c>
      <c r="H401">
        <f t="shared" si="19"/>
        <v>0</v>
      </c>
      <c r="I401" s="2">
        <f>I397-4*(I397-I402)/5</f>
        <v>2.2399999999999998</v>
      </c>
      <c r="K401" t="str">
        <f>VLOOKUP(C401,StellarLuminosityClassTable!$A$2:$B$11,2)</f>
        <v>IV</v>
      </c>
      <c r="L401" t="str">
        <f>VLOOKUP(D401,StellarSpectralClassTable!$A$2:$B$8,2)</f>
        <v>G</v>
      </c>
      <c r="M401" t="str">
        <f t="shared" si="20"/>
        <v>(400,"G9 IV",6,5,9,5,0,2.24),</v>
      </c>
    </row>
    <row r="402" spans="1:13" x14ac:dyDescent="0.25">
      <c r="A402">
        <v>401</v>
      </c>
      <c r="B402" t="str">
        <f t="shared" si="18"/>
        <v>K0 IV</v>
      </c>
      <c r="C402">
        <v>6</v>
      </c>
      <c r="D402">
        <v>6</v>
      </c>
      <c r="E402">
        <v>0</v>
      </c>
      <c r="F402">
        <v>-1</v>
      </c>
      <c r="G402">
        <v>5</v>
      </c>
      <c r="H402">
        <f t="shared" si="19"/>
        <v>0</v>
      </c>
      <c r="I402" s="2">
        <v>2.2999999999999998</v>
      </c>
      <c r="K402" t="str">
        <f>VLOOKUP(C402,StellarLuminosityClassTable!$A$2:$B$11,2)</f>
        <v>IV</v>
      </c>
      <c r="L402" t="str">
        <f>VLOOKUP(D402,StellarSpectralClassTable!$A$2:$B$8,2)</f>
        <v>K</v>
      </c>
      <c r="M402" t="str">
        <f t="shared" si="20"/>
        <v>(401,"K0 IV",6,6,0,5,0,2.3),</v>
      </c>
    </row>
    <row r="403" spans="1:13" x14ac:dyDescent="0.25">
      <c r="A403">
        <v>402</v>
      </c>
      <c r="B403" t="str">
        <f t="shared" si="18"/>
        <v>K1 IV</v>
      </c>
      <c r="C403">
        <v>6</v>
      </c>
      <c r="D403">
        <v>6</v>
      </c>
      <c r="E403">
        <v>1</v>
      </c>
      <c r="F403">
        <v>-1</v>
      </c>
      <c r="G403">
        <v>5</v>
      </c>
      <c r="H403">
        <f t="shared" si="19"/>
        <v>0</v>
      </c>
      <c r="I403" s="2">
        <v>2.2999999999999998</v>
      </c>
      <c r="K403" t="str">
        <f>VLOOKUP(C403,StellarLuminosityClassTable!$A$2:$B$11,2)</f>
        <v>IV</v>
      </c>
      <c r="L403" t="str">
        <f>VLOOKUP(D403,StellarSpectralClassTable!$A$2:$B$8,2)</f>
        <v>K</v>
      </c>
      <c r="M403" t="str">
        <f t="shared" si="20"/>
        <v>(402,"K1 IV",6,6,1,5,0,2.3),</v>
      </c>
    </row>
    <row r="404" spans="1:13" x14ac:dyDescent="0.25">
      <c r="A404">
        <v>403</v>
      </c>
      <c r="B404" t="str">
        <f t="shared" si="18"/>
        <v>K2 IV</v>
      </c>
      <c r="C404">
        <v>6</v>
      </c>
      <c r="D404">
        <v>6</v>
      </c>
      <c r="E404">
        <v>2</v>
      </c>
      <c r="F404">
        <v>-1</v>
      </c>
      <c r="G404">
        <v>5</v>
      </c>
      <c r="H404">
        <f t="shared" si="19"/>
        <v>0</v>
      </c>
      <c r="I404" s="2">
        <v>2.2999999999999998</v>
      </c>
      <c r="K404" t="str">
        <f>VLOOKUP(C404,StellarLuminosityClassTable!$A$2:$B$11,2)</f>
        <v>IV</v>
      </c>
      <c r="L404" t="str">
        <f>VLOOKUP(D404,StellarSpectralClassTable!$A$2:$B$8,2)</f>
        <v>K</v>
      </c>
      <c r="M404" t="str">
        <f t="shared" si="20"/>
        <v>(403,"K2 IV",6,6,2,5,0,2.3),</v>
      </c>
    </row>
    <row r="405" spans="1:13" x14ac:dyDescent="0.25">
      <c r="A405">
        <v>404</v>
      </c>
      <c r="B405" t="str">
        <f t="shared" si="18"/>
        <v>K3 IV</v>
      </c>
      <c r="C405">
        <v>6</v>
      </c>
      <c r="D405">
        <v>6</v>
      </c>
      <c r="E405">
        <v>3</v>
      </c>
      <c r="F405">
        <v>-1</v>
      </c>
      <c r="G405">
        <v>5</v>
      </c>
      <c r="H405">
        <f t="shared" si="19"/>
        <v>0</v>
      </c>
      <c r="I405" s="2">
        <v>2.2999999999999998</v>
      </c>
      <c r="K405" t="str">
        <f>VLOOKUP(C405,StellarLuminosityClassTable!$A$2:$B$11,2)</f>
        <v>IV</v>
      </c>
      <c r="L405" t="str">
        <f>VLOOKUP(D405,StellarSpectralClassTable!$A$2:$B$8,2)</f>
        <v>K</v>
      </c>
      <c r="M405" t="str">
        <f t="shared" si="20"/>
        <v>(404,"K3 IV",6,6,3,5,0,2.3),</v>
      </c>
    </row>
    <row r="406" spans="1:13" x14ac:dyDescent="0.25">
      <c r="A406">
        <v>405</v>
      </c>
      <c r="B406" t="str">
        <f t="shared" si="18"/>
        <v>K4 IV</v>
      </c>
      <c r="C406">
        <v>6</v>
      </c>
      <c r="D406">
        <v>6</v>
      </c>
      <c r="E406">
        <v>4</v>
      </c>
      <c r="F406">
        <v>-1</v>
      </c>
      <c r="G406">
        <v>5</v>
      </c>
      <c r="H406">
        <f t="shared" si="19"/>
        <v>0</v>
      </c>
      <c r="I406" s="2">
        <v>2.2999999999999998</v>
      </c>
      <c r="K406" t="str">
        <f>VLOOKUP(C406,StellarLuminosityClassTable!$A$2:$B$11,2)</f>
        <v>IV</v>
      </c>
      <c r="L406" t="str">
        <f>VLOOKUP(D406,StellarSpectralClassTable!$A$2:$B$8,2)</f>
        <v>K</v>
      </c>
      <c r="M406" t="str">
        <f t="shared" si="20"/>
        <v>(405,"K4 IV",6,6,4,5,0,2.3),</v>
      </c>
    </row>
    <row r="407" spans="1:13" x14ac:dyDescent="0.25">
      <c r="A407">
        <v>421</v>
      </c>
      <c r="B407" t="str">
        <f t="shared" si="18"/>
        <v>O0 V</v>
      </c>
      <c r="C407">
        <v>7</v>
      </c>
      <c r="D407">
        <v>1</v>
      </c>
      <c r="E407">
        <v>0</v>
      </c>
      <c r="F407">
        <v>-1</v>
      </c>
      <c r="G407">
        <v>11</v>
      </c>
      <c r="H407">
        <f t="shared" si="19"/>
        <v>0</v>
      </c>
      <c r="I407" s="2">
        <f t="shared" ref="I407:I415" si="21">I408+(I408-I409)</f>
        <v>41.000000000000021</v>
      </c>
      <c r="K407" t="str">
        <f>VLOOKUP(C407,StellarLuminosityClassTable!$A$2:$B$11,2)</f>
        <v>V</v>
      </c>
      <c r="L407" t="str">
        <f>VLOOKUP(D407,StellarSpectralClassTable!$A$2:$B$8,2)</f>
        <v>O</v>
      </c>
      <c r="M407" t="str">
        <f t="shared" si="20"/>
        <v>(421,"O0 V",7,1,0,11,0,41),</v>
      </c>
    </row>
    <row r="408" spans="1:13" x14ac:dyDescent="0.25">
      <c r="A408">
        <v>422</v>
      </c>
      <c r="B408" t="str">
        <f t="shared" si="18"/>
        <v>O1 V</v>
      </c>
      <c r="C408">
        <v>7</v>
      </c>
      <c r="D408">
        <v>1</v>
      </c>
      <c r="E408">
        <v>1</v>
      </c>
      <c r="F408">
        <v>-1</v>
      </c>
      <c r="G408">
        <v>11</v>
      </c>
      <c r="H408">
        <f t="shared" si="19"/>
        <v>0</v>
      </c>
      <c r="I408" s="2">
        <f t="shared" si="21"/>
        <v>38.700000000000017</v>
      </c>
      <c r="K408" t="str">
        <f>VLOOKUP(C408,StellarLuminosityClassTable!$A$2:$B$11,2)</f>
        <v>V</v>
      </c>
      <c r="L408" t="str">
        <f>VLOOKUP(D408,StellarSpectralClassTable!$A$2:$B$8,2)</f>
        <v>O</v>
      </c>
      <c r="M408" t="str">
        <f t="shared" si="20"/>
        <v>(422,"O1 V",7,1,1,11,0,38.7),</v>
      </c>
    </row>
    <row r="409" spans="1:13" x14ac:dyDescent="0.25">
      <c r="A409">
        <v>423</v>
      </c>
      <c r="B409" t="str">
        <f t="shared" si="18"/>
        <v>O2 V</v>
      </c>
      <c r="C409">
        <v>7</v>
      </c>
      <c r="D409">
        <v>1</v>
      </c>
      <c r="E409">
        <v>2</v>
      </c>
      <c r="F409">
        <v>-1</v>
      </c>
      <c r="G409">
        <v>11</v>
      </c>
      <c r="H409">
        <f t="shared" si="19"/>
        <v>0</v>
      </c>
      <c r="I409" s="2">
        <f t="shared" si="21"/>
        <v>36.400000000000013</v>
      </c>
      <c r="K409" t="str">
        <f>VLOOKUP(C409,StellarLuminosityClassTable!$A$2:$B$11,2)</f>
        <v>V</v>
      </c>
      <c r="L409" t="str">
        <f>VLOOKUP(D409,StellarSpectralClassTable!$A$2:$B$8,2)</f>
        <v>O</v>
      </c>
      <c r="M409" t="str">
        <f t="shared" si="20"/>
        <v>(423,"O2 V",7,1,2,11,0,36.4),</v>
      </c>
    </row>
    <row r="410" spans="1:13" x14ac:dyDescent="0.25">
      <c r="A410">
        <v>424</v>
      </c>
      <c r="B410" t="str">
        <f t="shared" si="18"/>
        <v>O3 V</v>
      </c>
      <c r="C410">
        <v>7</v>
      </c>
      <c r="D410">
        <v>1</v>
      </c>
      <c r="E410">
        <v>3</v>
      </c>
      <c r="F410">
        <v>-1</v>
      </c>
      <c r="G410">
        <v>11</v>
      </c>
      <c r="H410">
        <f t="shared" si="19"/>
        <v>0</v>
      </c>
      <c r="I410" s="2">
        <f t="shared" si="21"/>
        <v>34.100000000000009</v>
      </c>
      <c r="K410" t="str">
        <f>VLOOKUP(C410,StellarLuminosityClassTable!$A$2:$B$11,2)</f>
        <v>V</v>
      </c>
      <c r="L410" t="str">
        <f>VLOOKUP(D410,StellarSpectralClassTable!$A$2:$B$8,2)</f>
        <v>O</v>
      </c>
      <c r="M410" t="str">
        <f t="shared" si="20"/>
        <v>(424,"O3 V",7,1,3,11,0,34.1),</v>
      </c>
    </row>
    <row r="411" spans="1:13" x14ac:dyDescent="0.25">
      <c r="A411">
        <v>425</v>
      </c>
      <c r="B411" t="str">
        <f t="shared" si="18"/>
        <v>O4 V</v>
      </c>
      <c r="C411">
        <v>7</v>
      </c>
      <c r="D411">
        <v>1</v>
      </c>
      <c r="E411">
        <v>4</v>
      </c>
      <c r="F411">
        <v>-1</v>
      </c>
      <c r="G411">
        <v>11</v>
      </c>
      <c r="H411">
        <f t="shared" si="19"/>
        <v>0</v>
      </c>
      <c r="I411" s="2">
        <f t="shared" si="21"/>
        <v>31.800000000000004</v>
      </c>
      <c r="K411" t="str">
        <f>VLOOKUP(C411,StellarLuminosityClassTable!$A$2:$B$11,2)</f>
        <v>V</v>
      </c>
      <c r="L411" t="str">
        <f>VLOOKUP(D411,StellarSpectralClassTable!$A$2:$B$8,2)</f>
        <v>O</v>
      </c>
      <c r="M411" t="str">
        <f t="shared" si="20"/>
        <v>(425,"O4 V",7,1,4,11,0,31.8),</v>
      </c>
    </row>
    <row r="412" spans="1:13" x14ac:dyDescent="0.25">
      <c r="A412">
        <v>426</v>
      </c>
      <c r="B412" t="str">
        <f t="shared" si="18"/>
        <v>O5 V</v>
      </c>
      <c r="C412">
        <v>7</v>
      </c>
      <c r="D412">
        <v>1</v>
      </c>
      <c r="E412">
        <v>5</v>
      </c>
      <c r="F412">
        <v>-1</v>
      </c>
      <c r="G412">
        <v>11</v>
      </c>
      <c r="H412">
        <f t="shared" si="19"/>
        <v>0</v>
      </c>
      <c r="I412" s="2">
        <f t="shared" si="21"/>
        <v>29.500000000000004</v>
      </c>
      <c r="K412" t="str">
        <f>VLOOKUP(C412,StellarLuminosityClassTable!$A$2:$B$11,2)</f>
        <v>V</v>
      </c>
      <c r="L412" t="str">
        <f>VLOOKUP(D412,StellarSpectralClassTable!$A$2:$B$8,2)</f>
        <v>O</v>
      </c>
      <c r="M412" t="str">
        <f t="shared" si="20"/>
        <v>(426,"O5 V",7,1,5,11,0,29.5),</v>
      </c>
    </row>
    <row r="413" spans="1:13" x14ac:dyDescent="0.25">
      <c r="A413">
        <v>427</v>
      </c>
      <c r="B413" t="str">
        <f t="shared" si="18"/>
        <v>O6 V</v>
      </c>
      <c r="C413">
        <v>7</v>
      </c>
      <c r="D413">
        <v>1</v>
      </c>
      <c r="E413">
        <v>6</v>
      </c>
      <c r="F413">
        <v>-1</v>
      </c>
      <c r="G413">
        <v>11</v>
      </c>
      <c r="H413">
        <f t="shared" si="19"/>
        <v>0</v>
      </c>
      <c r="I413" s="2">
        <f t="shared" si="21"/>
        <v>27.200000000000003</v>
      </c>
      <c r="K413" t="str">
        <f>VLOOKUP(C413,StellarLuminosityClassTable!$A$2:$B$11,2)</f>
        <v>V</v>
      </c>
      <c r="L413" t="str">
        <f>VLOOKUP(D413,StellarSpectralClassTable!$A$2:$B$8,2)</f>
        <v>O</v>
      </c>
      <c r="M413" t="str">
        <f t="shared" si="20"/>
        <v>(427,"O6 V",7,1,6,11,0,27.2),</v>
      </c>
    </row>
    <row r="414" spans="1:13" x14ac:dyDescent="0.25">
      <c r="A414">
        <v>428</v>
      </c>
      <c r="B414" t="str">
        <f t="shared" ref="B414:B476" si="22">CONCATENATE(L414,TEXT(E414,"#0")," ",K414)</f>
        <v>O7 V</v>
      </c>
      <c r="C414">
        <v>7</v>
      </c>
      <c r="D414">
        <v>1</v>
      </c>
      <c r="E414">
        <v>7</v>
      </c>
      <c r="F414">
        <v>-1</v>
      </c>
      <c r="G414">
        <v>11</v>
      </c>
      <c r="H414">
        <f t="shared" si="19"/>
        <v>0</v>
      </c>
      <c r="I414" s="2">
        <f t="shared" si="21"/>
        <v>24.900000000000002</v>
      </c>
      <c r="K414" t="str">
        <f>VLOOKUP(C414,StellarLuminosityClassTable!$A$2:$B$11,2)</f>
        <v>V</v>
      </c>
      <c r="L414" t="str">
        <f>VLOOKUP(D414,StellarSpectralClassTable!$A$2:$B$8,2)</f>
        <v>O</v>
      </c>
      <c r="M414" t="str">
        <f t="shared" si="20"/>
        <v>(428,"O7 V",7,1,7,11,0,24.9),</v>
      </c>
    </row>
    <row r="415" spans="1:13" x14ac:dyDescent="0.25">
      <c r="A415">
        <v>429</v>
      </c>
      <c r="B415" t="str">
        <f t="shared" si="22"/>
        <v>O8 V</v>
      </c>
      <c r="C415">
        <v>7</v>
      </c>
      <c r="D415">
        <v>1</v>
      </c>
      <c r="E415">
        <v>8</v>
      </c>
      <c r="F415">
        <v>-1</v>
      </c>
      <c r="G415">
        <v>10</v>
      </c>
      <c r="H415">
        <f t="shared" si="19"/>
        <v>0</v>
      </c>
      <c r="I415" s="2">
        <f t="shared" si="21"/>
        <v>22.6</v>
      </c>
      <c r="K415" t="str">
        <f>VLOOKUP(C415,StellarLuminosityClassTable!$A$2:$B$11,2)</f>
        <v>V</v>
      </c>
      <c r="L415" t="str">
        <f>VLOOKUP(D415,StellarSpectralClassTable!$A$2:$B$8,2)</f>
        <v>O</v>
      </c>
      <c r="M415" t="str">
        <f t="shared" si="20"/>
        <v>(429,"O8 V",7,1,8,10,0,22.6),</v>
      </c>
    </row>
    <row r="416" spans="1:13" x14ac:dyDescent="0.25">
      <c r="A416">
        <v>430</v>
      </c>
      <c r="B416" t="str">
        <f t="shared" si="22"/>
        <v>O9 V</v>
      </c>
      <c r="C416">
        <v>7</v>
      </c>
      <c r="D416">
        <v>1</v>
      </c>
      <c r="E416">
        <v>9</v>
      </c>
      <c r="F416">
        <v>-1</v>
      </c>
      <c r="G416">
        <v>10</v>
      </c>
      <c r="H416">
        <f t="shared" si="19"/>
        <v>0</v>
      </c>
      <c r="I416" s="2">
        <f>I417+(I417-I418)</f>
        <v>20.3</v>
      </c>
      <c r="K416" t="str">
        <f>VLOOKUP(C416,StellarLuminosityClassTable!$A$2:$B$11,2)</f>
        <v>V</v>
      </c>
      <c r="L416" t="str">
        <f>VLOOKUP(D416,StellarSpectralClassTable!$A$2:$B$8,2)</f>
        <v>O</v>
      </c>
      <c r="M416" t="str">
        <f t="shared" si="20"/>
        <v>(430,"O9 V",7,1,9,10,0,20.3),</v>
      </c>
    </row>
    <row r="417" spans="1:13" x14ac:dyDescent="0.25">
      <c r="A417">
        <v>431</v>
      </c>
      <c r="B417" t="str">
        <f t="shared" si="22"/>
        <v>B0 V</v>
      </c>
      <c r="C417">
        <v>7</v>
      </c>
      <c r="D417">
        <v>2</v>
      </c>
      <c r="E417">
        <v>0</v>
      </c>
      <c r="F417">
        <v>-1</v>
      </c>
      <c r="G417">
        <v>9</v>
      </c>
      <c r="H417">
        <f t="shared" si="19"/>
        <v>0</v>
      </c>
      <c r="I417" s="2">
        <v>18</v>
      </c>
      <c r="K417" t="str">
        <f>VLOOKUP(C417,StellarLuminosityClassTable!$A$2:$B$11,2)</f>
        <v>V</v>
      </c>
      <c r="L417" t="str">
        <f>VLOOKUP(D417,StellarSpectralClassTable!$A$2:$B$8,2)</f>
        <v>B</v>
      </c>
      <c r="M417" t="str">
        <f t="shared" si="20"/>
        <v>(431,"B0 V",7,2,0,9,0,18),</v>
      </c>
    </row>
    <row r="418" spans="1:13" x14ac:dyDescent="0.25">
      <c r="A418">
        <v>432</v>
      </c>
      <c r="B418" t="str">
        <f t="shared" si="22"/>
        <v>B1 V</v>
      </c>
      <c r="C418">
        <v>7</v>
      </c>
      <c r="D418">
        <v>2</v>
      </c>
      <c r="E418">
        <v>1</v>
      </c>
      <c r="F418">
        <v>-1</v>
      </c>
      <c r="G418">
        <v>9</v>
      </c>
      <c r="H418">
        <f t="shared" si="19"/>
        <v>0</v>
      </c>
      <c r="I418" s="2">
        <f>I417-1*(I417-I422)/5</f>
        <v>15.7</v>
      </c>
      <c r="K418" t="str">
        <f>VLOOKUP(C418,StellarLuminosityClassTable!$A$2:$B$11,2)</f>
        <v>V</v>
      </c>
      <c r="L418" t="str">
        <f>VLOOKUP(D418,StellarSpectralClassTable!$A$2:$B$8,2)</f>
        <v>B</v>
      </c>
      <c r="M418" t="str">
        <f t="shared" si="20"/>
        <v>(432,"B1 V",7,2,1,9,0,15.7),</v>
      </c>
    </row>
    <row r="419" spans="1:13" x14ac:dyDescent="0.25">
      <c r="A419">
        <v>433</v>
      </c>
      <c r="B419" t="str">
        <f t="shared" si="22"/>
        <v>B2 V</v>
      </c>
      <c r="C419">
        <v>7</v>
      </c>
      <c r="D419">
        <v>2</v>
      </c>
      <c r="E419">
        <v>2</v>
      </c>
      <c r="F419">
        <v>-1</v>
      </c>
      <c r="G419">
        <v>9</v>
      </c>
      <c r="H419">
        <f t="shared" si="19"/>
        <v>0</v>
      </c>
      <c r="I419" s="2">
        <f>I417-2*(I417-I422)/5</f>
        <v>13.4</v>
      </c>
      <c r="K419" t="str">
        <f>VLOOKUP(C419,StellarLuminosityClassTable!$A$2:$B$11,2)</f>
        <v>V</v>
      </c>
      <c r="L419" t="str">
        <f>VLOOKUP(D419,StellarSpectralClassTable!$A$2:$B$8,2)</f>
        <v>B</v>
      </c>
      <c r="M419" t="str">
        <f t="shared" si="20"/>
        <v>(433,"B2 V",7,2,2,9,0,13.4),</v>
      </c>
    </row>
    <row r="420" spans="1:13" x14ac:dyDescent="0.25">
      <c r="A420">
        <v>434</v>
      </c>
      <c r="B420" t="str">
        <f t="shared" si="22"/>
        <v>B3 V</v>
      </c>
      <c r="C420">
        <v>7</v>
      </c>
      <c r="D420">
        <v>2</v>
      </c>
      <c r="E420">
        <v>3</v>
      </c>
      <c r="F420">
        <v>-1</v>
      </c>
      <c r="G420">
        <v>9</v>
      </c>
      <c r="H420">
        <f t="shared" si="19"/>
        <v>0</v>
      </c>
      <c r="I420" s="2">
        <f>I417-3*(I417-I422)/5</f>
        <v>11.1</v>
      </c>
      <c r="K420" t="str">
        <f>VLOOKUP(C420,StellarLuminosityClassTable!$A$2:$B$11,2)</f>
        <v>V</v>
      </c>
      <c r="L420" t="str">
        <f>VLOOKUP(D420,StellarSpectralClassTable!$A$2:$B$8,2)</f>
        <v>B</v>
      </c>
      <c r="M420" t="str">
        <f t="shared" si="20"/>
        <v>(434,"B3 V",7,2,3,9,0,11.1),</v>
      </c>
    </row>
    <row r="421" spans="1:13" x14ac:dyDescent="0.25">
      <c r="A421">
        <v>435</v>
      </c>
      <c r="B421" t="str">
        <f t="shared" si="22"/>
        <v>B4 V</v>
      </c>
      <c r="C421">
        <v>7</v>
      </c>
      <c r="D421">
        <v>2</v>
      </c>
      <c r="E421">
        <v>4</v>
      </c>
      <c r="F421">
        <v>-1</v>
      </c>
      <c r="G421">
        <v>9</v>
      </c>
      <c r="H421">
        <f t="shared" si="19"/>
        <v>0</v>
      </c>
      <c r="I421" s="2">
        <f>I417-4*(I417-I422)/5</f>
        <v>8.8000000000000007</v>
      </c>
      <c r="K421" t="str">
        <f>VLOOKUP(C421,StellarLuminosityClassTable!$A$2:$B$11,2)</f>
        <v>V</v>
      </c>
      <c r="L421" t="str">
        <f>VLOOKUP(D421,StellarSpectralClassTable!$A$2:$B$8,2)</f>
        <v>B</v>
      </c>
      <c r="M421" t="str">
        <f t="shared" si="20"/>
        <v>(435,"B4 V",7,2,4,9,0,8.8),</v>
      </c>
    </row>
    <row r="422" spans="1:13" x14ac:dyDescent="0.25">
      <c r="A422">
        <v>436</v>
      </c>
      <c r="B422" t="str">
        <f t="shared" si="22"/>
        <v>B5 V</v>
      </c>
      <c r="C422">
        <v>7</v>
      </c>
      <c r="D422">
        <v>2</v>
      </c>
      <c r="E422">
        <v>5</v>
      </c>
      <c r="F422">
        <v>-1</v>
      </c>
      <c r="G422">
        <v>9</v>
      </c>
      <c r="H422">
        <f t="shared" si="19"/>
        <v>0</v>
      </c>
      <c r="I422" s="2">
        <v>6.5</v>
      </c>
      <c r="K422" t="str">
        <f>VLOOKUP(C422,StellarLuminosityClassTable!$A$2:$B$11,2)</f>
        <v>V</v>
      </c>
      <c r="L422" t="str">
        <f>VLOOKUP(D422,StellarSpectralClassTable!$A$2:$B$8,2)</f>
        <v>B</v>
      </c>
      <c r="M422" t="str">
        <f t="shared" si="20"/>
        <v>(436,"B5 V",7,2,5,9,0,6.5),</v>
      </c>
    </row>
    <row r="423" spans="1:13" x14ac:dyDescent="0.25">
      <c r="A423">
        <v>437</v>
      </c>
      <c r="B423" t="str">
        <f t="shared" si="22"/>
        <v>B6 V</v>
      </c>
      <c r="C423">
        <v>7</v>
      </c>
      <c r="D423">
        <v>2</v>
      </c>
      <c r="E423">
        <v>6</v>
      </c>
      <c r="F423">
        <v>-1</v>
      </c>
      <c r="G423">
        <v>9</v>
      </c>
      <c r="H423">
        <f t="shared" si="19"/>
        <v>0</v>
      </c>
      <c r="I423" s="2">
        <f>I422-1*(I422-I427)/5</f>
        <v>5.84</v>
      </c>
      <c r="K423" t="str">
        <f>VLOOKUP(C423,StellarLuminosityClassTable!$A$2:$B$11,2)</f>
        <v>V</v>
      </c>
      <c r="L423" t="str">
        <f>VLOOKUP(D423,StellarSpectralClassTable!$A$2:$B$8,2)</f>
        <v>B</v>
      </c>
      <c r="M423" t="str">
        <f t="shared" si="20"/>
        <v>(437,"B6 V",7,2,6,9,0,5.84),</v>
      </c>
    </row>
    <row r="424" spans="1:13" x14ac:dyDescent="0.25">
      <c r="A424">
        <v>438</v>
      </c>
      <c r="B424" t="str">
        <f t="shared" si="22"/>
        <v>B7 V</v>
      </c>
      <c r="C424">
        <v>7</v>
      </c>
      <c r="D424">
        <v>2</v>
      </c>
      <c r="E424">
        <v>7</v>
      </c>
      <c r="F424">
        <v>-1</v>
      </c>
      <c r="G424">
        <v>9</v>
      </c>
      <c r="H424">
        <f t="shared" si="19"/>
        <v>0</v>
      </c>
      <c r="I424" s="2">
        <f>I422-2*(I422-I427)/5</f>
        <v>5.18</v>
      </c>
      <c r="K424" t="str">
        <f>VLOOKUP(C424,StellarLuminosityClassTable!$A$2:$B$11,2)</f>
        <v>V</v>
      </c>
      <c r="L424" t="str">
        <f>VLOOKUP(D424,StellarSpectralClassTable!$A$2:$B$8,2)</f>
        <v>B</v>
      </c>
      <c r="M424" t="str">
        <f t="shared" si="20"/>
        <v>(438,"B7 V",7,2,7,9,0,5.18),</v>
      </c>
    </row>
    <row r="425" spans="1:13" x14ac:dyDescent="0.25">
      <c r="A425">
        <v>439</v>
      </c>
      <c r="B425" t="str">
        <f t="shared" si="22"/>
        <v>B8 V</v>
      </c>
      <c r="C425">
        <v>7</v>
      </c>
      <c r="D425">
        <v>2</v>
      </c>
      <c r="E425">
        <v>8</v>
      </c>
      <c r="F425">
        <v>-1</v>
      </c>
      <c r="G425">
        <v>8</v>
      </c>
      <c r="H425">
        <f t="shared" si="19"/>
        <v>0</v>
      </c>
      <c r="I425" s="2">
        <f>I422-3*(I422-I427)/5</f>
        <v>4.5200000000000005</v>
      </c>
      <c r="K425" t="str">
        <f>VLOOKUP(C425,StellarLuminosityClassTable!$A$2:$B$11,2)</f>
        <v>V</v>
      </c>
      <c r="L425" t="str">
        <f>VLOOKUP(D425,StellarSpectralClassTable!$A$2:$B$8,2)</f>
        <v>B</v>
      </c>
      <c r="M425" t="str">
        <f t="shared" si="20"/>
        <v>(439,"B8 V",7,2,8,8,0,4.52),</v>
      </c>
    </row>
    <row r="426" spans="1:13" x14ac:dyDescent="0.25">
      <c r="A426">
        <v>440</v>
      </c>
      <c r="B426" t="str">
        <f t="shared" si="22"/>
        <v>B9 V</v>
      </c>
      <c r="C426">
        <v>7</v>
      </c>
      <c r="D426">
        <v>2</v>
      </c>
      <c r="E426">
        <v>9</v>
      </c>
      <c r="F426">
        <v>-1</v>
      </c>
      <c r="G426">
        <v>8</v>
      </c>
      <c r="H426">
        <f t="shared" si="19"/>
        <v>0</v>
      </c>
      <c r="I426" s="2">
        <f>I422-4*(I422-I427)/5</f>
        <v>3.8600000000000003</v>
      </c>
      <c r="K426" t="str">
        <f>VLOOKUP(C426,StellarLuminosityClassTable!$A$2:$B$11,2)</f>
        <v>V</v>
      </c>
      <c r="L426" t="str">
        <f>VLOOKUP(D426,StellarSpectralClassTable!$A$2:$B$8,2)</f>
        <v>B</v>
      </c>
      <c r="M426" t="str">
        <f t="shared" si="20"/>
        <v>(440,"B9 V",7,2,9,8,0,3.86),</v>
      </c>
    </row>
    <row r="427" spans="1:13" x14ac:dyDescent="0.25">
      <c r="A427">
        <v>441</v>
      </c>
      <c r="B427" t="str">
        <f t="shared" si="22"/>
        <v>A0 V</v>
      </c>
      <c r="C427">
        <v>7</v>
      </c>
      <c r="D427">
        <v>3</v>
      </c>
      <c r="E427">
        <v>0</v>
      </c>
      <c r="F427">
        <v>-1</v>
      </c>
      <c r="G427">
        <v>7</v>
      </c>
      <c r="H427">
        <f t="shared" si="19"/>
        <v>0</v>
      </c>
      <c r="I427" s="2">
        <v>3.2</v>
      </c>
      <c r="K427" t="str">
        <f>VLOOKUP(C427,StellarLuminosityClassTable!$A$2:$B$11,2)</f>
        <v>V</v>
      </c>
      <c r="L427" t="str">
        <f>VLOOKUP(D427,StellarSpectralClassTable!$A$2:$B$8,2)</f>
        <v>A</v>
      </c>
      <c r="M427" t="str">
        <f t="shared" si="20"/>
        <v>(441,"A0 V",7,3,0,7,0,3.2),</v>
      </c>
    </row>
    <row r="428" spans="1:13" x14ac:dyDescent="0.25">
      <c r="A428">
        <v>442</v>
      </c>
      <c r="B428" t="str">
        <f t="shared" si="22"/>
        <v>A1 V</v>
      </c>
      <c r="C428">
        <v>7</v>
      </c>
      <c r="D428">
        <v>3</v>
      </c>
      <c r="E428">
        <v>1</v>
      </c>
      <c r="F428">
        <v>-1</v>
      </c>
      <c r="G428">
        <v>7</v>
      </c>
      <c r="H428">
        <f t="shared" si="19"/>
        <v>0</v>
      </c>
      <c r="I428" s="2">
        <f>I427-1*(I427-I432)/5</f>
        <v>2.98</v>
      </c>
      <c r="K428" t="str">
        <f>VLOOKUP(C428,StellarLuminosityClassTable!$A$2:$B$11,2)</f>
        <v>V</v>
      </c>
      <c r="L428" t="str">
        <f>VLOOKUP(D428,StellarSpectralClassTable!$A$2:$B$8,2)</f>
        <v>A</v>
      </c>
      <c r="M428" t="str">
        <f t="shared" si="20"/>
        <v>(442,"A1 V",7,3,1,7,0,2.98),</v>
      </c>
    </row>
    <row r="429" spans="1:13" x14ac:dyDescent="0.25">
      <c r="A429">
        <v>443</v>
      </c>
      <c r="B429" t="str">
        <f t="shared" si="22"/>
        <v>A2 V</v>
      </c>
      <c r="C429">
        <v>7</v>
      </c>
      <c r="D429">
        <v>3</v>
      </c>
      <c r="E429">
        <v>2</v>
      </c>
      <c r="F429">
        <v>-1</v>
      </c>
      <c r="G429">
        <v>7</v>
      </c>
      <c r="H429">
        <f t="shared" si="19"/>
        <v>0</v>
      </c>
      <c r="I429" s="2">
        <f>I427-2*(I427-I432)/5</f>
        <v>2.7600000000000002</v>
      </c>
      <c r="K429" t="str">
        <f>VLOOKUP(C429,StellarLuminosityClassTable!$A$2:$B$11,2)</f>
        <v>V</v>
      </c>
      <c r="L429" t="str">
        <f>VLOOKUP(D429,StellarSpectralClassTable!$A$2:$B$8,2)</f>
        <v>A</v>
      </c>
      <c r="M429" t="str">
        <f t="shared" si="20"/>
        <v>(443,"A2 V",7,3,2,7,0,2.76),</v>
      </c>
    </row>
    <row r="430" spans="1:13" x14ac:dyDescent="0.25">
      <c r="A430">
        <v>444</v>
      </c>
      <c r="B430" t="str">
        <f t="shared" si="22"/>
        <v>A3 V</v>
      </c>
      <c r="C430">
        <v>7</v>
      </c>
      <c r="D430">
        <v>3</v>
      </c>
      <c r="E430">
        <v>3</v>
      </c>
      <c r="F430">
        <v>-1</v>
      </c>
      <c r="G430">
        <v>7</v>
      </c>
      <c r="H430">
        <f t="shared" si="19"/>
        <v>0</v>
      </c>
      <c r="I430" s="2">
        <f>I427-3*(I427-I432)/5</f>
        <v>2.54</v>
      </c>
      <c r="K430" t="str">
        <f>VLOOKUP(C430,StellarLuminosityClassTable!$A$2:$B$11,2)</f>
        <v>V</v>
      </c>
      <c r="L430" t="str">
        <f>VLOOKUP(D430,StellarSpectralClassTable!$A$2:$B$8,2)</f>
        <v>A</v>
      </c>
      <c r="M430" t="str">
        <f t="shared" si="20"/>
        <v>(444,"A3 V",7,3,3,7,0,2.54),</v>
      </c>
    </row>
    <row r="431" spans="1:13" x14ac:dyDescent="0.25">
      <c r="A431">
        <v>445</v>
      </c>
      <c r="B431" t="str">
        <f t="shared" si="22"/>
        <v>A4 V</v>
      </c>
      <c r="C431">
        <v>7</v>
      </c>
      <c r="D431">
        <v>3</v>
      </c>
      <c r="E431">
        <v>4</v>
      </c>
      <c r="F431">
        <v>-1</v>
      </c>
      <c r="G431">
        <v>7</v>
      </c>
      <c r="H431">
        <f t="shared" si="19"/>
        <v>0</v>
      </c>
      <c r="I431" s="2">
        <f>I427-4*(I427-I432)/5</f>
        <v>2.3200000000000003</v>
      </c>
      <c r="K431" t="str">
        <f>VLOOKUP(C431,StellarLuminosityClassTable!$A$2:$B$11,2)</f>
        <v>V</v>
      </c>
      <c r="L431" t="str">
        <f>VLOOKUP(D431,StellarSpectralClassTable!$A$2:$B$8,2)</f>
        <v>A</v>
      </c>
      <c r="M431" t="str">
        <f t="shared" si="20"/>
        <v>(445,"A4 V",7,3,4,7,0,2.32),</v>
      </c>
    </row>
    <row r="432" spans="1:13" x14ac:dyDescent="0.25">
      <c r="A432">
        <v>446</v>
      </c>
      <c r="B432" t="str">
        <f t="shared" si="22"/>
        <v>A5 V</v>
      </c>
      <c r="C432">
        <v>7</v>
      </c>
      <c r="D432">
        <v>3</v>
      </c>
      <c r="E432">
        <v>5</v>
      </c>
      <c r="F432">
        <v>-1</v>
      </c>
      <c r="G432">
        <v>7</v>
      </c>
      <c r="H432">
        <f t="shared" si="19"/>
        <v>0</v>
      </c>
      <c r="I432" s="2">
        <v>2.1</v>
      </c>
      <c r="K432" t="str">
        <f>VLOOKUP(C432,StellarLuminosityClassTable!$A$2:$B$11,2)</f>
        <v>V</v>
      </c>
      <c r="L432" t="str">
        <f>VLOOKUP(D432,StellarSpectralClassTable!$A$2:$B$8,2)</f>
        <v>A</v>
      </c>
      <c r="M432" t="str">
        <f t="shared" si="20"/>
        <v>(446,"A5 V",7,3,5,7,0,2.1),</v>
      </c>
    </row>
    <row r="433" spans="1:13" x14ac:dyDescent="0.25">
      <c r="A433">
        <v>447</v>
      </c>
      <c r="B433" t="str">
        <f t="shared" si="22"/>
        <v>A6 V</v>
      </c>
      <c r="C433">
        <v>7</v>
      </c>
      <c r="D433">
        <v>3</v>
      </c>
      <c r="E433">
        <v>6</v>
      </c>
      <c r="F433">
        <v>-1</v>
      </c>
      <c r="G433">
        <v>7</v>
      </c>
      <c r="H433">
        <f t="shared" si="19"/>
        <v>0</v>
      </c>
      <c r="I433" s="2">
        <f>I432-1*(I432-I437)/5</f>
        <v>2.02</v>
      </c>
      <c r="K433" t="str">
        <f>VLOOKUP(C433,StellarLuminosityClassTable!$A$2:$B$11,2)</f>
        <v>V</v>
      </c>
      <c r="L433" t="str">
        <f>VLOOKUP(D433,StellarSpectralClassTable!$A$2:$B$8,2)</f>
        <v>A</v>
      </c>
      <c r="M433" t="str">
        <f t="shared" si="20"/>
        <v>(447,"A6 V",7,3,6,7,0,2.02),</v>
      </c>
    </row>
    <row r="434" spans="1:13" x14ac:dyDescent="0.25">
      <c r="A434">
        <v>448</v>
      </c>
      <c r="B434" t="str">
        <f t="shared" si="22"/>
        <v>A7 V</v>
      </c>
      <c r="C434">
        <v>7</v>
      </c>
      <c r="D434">
        <v>3</v>
      </c>
      <c r="E434">
        <v>7</v>
      </c>
      <c r="F434">
        <v>-1</v>
      </c>
      <c r="G434">
        <v>7</v>
      </c>
      <c r="H434">
        <f t="shared" si="19"/>
        <v>0</v>
      </c>
      <c r="I434" s="2">
        <f>I432-2*(I432-I437)/5</f>
        <v>1.94</v>
      </c>
      <c r="K434" t="str">
        <f>VLOOKUP(C434,StellarLuminosityClassTable!$A$2:$B$11,2)</f>
        <v>V</v>
      </c>
      <c r="L434" t="str">
        <f>VLOOKUP(D434,StellarSpectralClassTable!$A$2:$B$8,2)</f>
        <v>A</v>
      </c>
      <c r="M434" t="str">
        <f t="shared" si="20"/>
        <v>(448,"A7 V",7,3,7,7,0,1.94),</v>
      </c>
    </row>
    <row r="435" spans="1:13" x14ac:dyDescent="0.25">
      <c r="A435">
        <v>449</v>
      </c>
      <c r="B435" t="str">
        <f t="shared" si="22"/>
        <v>A8 V</v>
      </c>
      <c r="C435">
        <v>7</v>
      </c>
      <c r="D435">
        <v>3</v>
      </c>
      <c r="E435">
        <v>8</v>
      </c>
      <c r="F435">
        <v>-1</v>
      </c>
      <c r="G435">
        <v>6</v>
      </c>
      <c r="H435">
        <f t="shared" si="19"/>
        <v>0</v>
      </c>
      <c r="I435" s="2">
        <f>I432-3*(I432-I437)/5</f>
        <v>1.86</v>
      </c>
      <c r="K435" t="str">
        <f>VLOOKUP(C435,StellarLuminosityClassTable!$A$2:$B$11,2)</f>
        <v>V</v>
      </c>
      <c r="L435" t="str">
        <f>VLOOKUP(D435,StellarSpectralClassTable!$A$2:$B$8,2)</f>
        <v>A</v>
      </c>
      <c r="M435" t="str">
        <f t="shared" si="20"/>
        <v>(449,"A8 V",7,3,8,6,0,1.86),</v>
      </c>
    </row>
    <row r="436" spans="1:13" x14ac:dyDescent="0.25">
      <c r="A436">
        <v>450</v>
      </c>
      <c r="B436" t="str">
        <f t="shared" si="22"/>
        <v>A9 V</v>
      </c>
      <c r="C436">
        <v>7</v>
      </c>
      <c r="D436">
        <v>3</v>
      </c>
      <c r="E436">
        <v>9</v>
      </c>
      <c r="F436">
        <v>-1</v>
      </c>
      <c r="G436">
        <v>6</v>
      </c>
      <c r="H436">
        <f t="shared" si="19"/>
        <v>0</v>
      </c>
      <c r="I436" s="2">
        <f>I432-4*(I432-I437)/5</f>
        <v>1.78</v>
      </c>
      <c r="K436" t="str">
        <f>VLOOKUP(C436,StellarLuminosityClassTable!$A$2:$B$11,2)</f>
        <v>V</v>
      </c>
      <c r="L436" t="str">
        <f>VLOOKUP(D436,StellarSpectralClassTable!$A$2:$B$8,2)</f>
        <v>A</v>
      </c>
      <c r="M436" t="str">
        <f t="shared" si="20"/>
        <v>(450,"A9 V",7,3,9,6,0,1.78),</v>
      </c>
    </row>
    <row r="437" spans="1:13" x14ac:dyDescent="0.25">
      <c r="A437">
        <v>451</v>
      </c>
      <c r="B437" t="str">
        <f t="shared" si="22"/>
        <v>F0 V</v>
      </c>
      <c r="C437">
        <v>7</v>
      </c>
      <c r="D437">
        <v>4</v>
      </c>
      <c r="E437">
        <v>0</v>
      </c>
      <c r="F437">
        <v>-1</v>
      </c>
      <c r="G437">
        <v>5</v>
      </c>
      <c r="H437">
        <f t="shared" si="19"/>
        <v>0</v>
      </c>
      <c r="I437" s="2">
        <v>1.7</v>
      </c>
      <c r="K437" t="str">
        <f>VLOOKUP(C437,StellarLuminosityClassTable!$A$2:$B$11,2)</f>
        <v>V</v>
      </c>
      <c r="L437" t="str">
        <f>VLOOKUP(D437,StellarSpectralClassTable!$A$2:$B$8,2)</f>
        <v>F</v>
      </c>
      <c r="M437" t="str">
        <f t="shared" si="20"/>
        <v>(451,"F0 V",7,4,0,5,0,1.7),</v>
      </c>
    </row>
    <row r="438" spans="1:13" x14ac:dyDescent="0.25">
      <c r="A438">
        <v>452</v>
      </c>
      <c r="B438" t="str">
        <f t="shared" si="22"/>
        <v>F1 V</v>
      </c>
      <c r="C438">
        <v>7</v>
      </c>
      <c r="D438">
        <v>4</v>
      </c>
      <c r="E438">
        <v>1</v>
      </c>
      <c r="F438">
        <v>-1</v>
      </c>
      <c r="G438">
        <v>5</v>
      </c>
      <c r="H438">
        <f t="shared" si="19"/>
        <v>0</v>
      </c>
      <c r="I438" s="2">
        <f>I437-1*(I437-I442)/5</f>
        <v>1.6199999999999999</v>
      </c>
      <c r="K438" t="str">
        <f>VLOOKUP(C438,StellarLuminosityClassTable!$A$2:$B$11,2)</f>
        <v>V</v>
      </c>
      <c r="L438" t="str">
        <f>VLOOKUP(D438,StellarSpectralClassTable!$A$2:$B$8,2)</f>
        <v>F</v>
      </c>
      <c r="M438" t="str">
        <f t="shared" si="20"/>
        <v>(452,"F1 V",7,4,1,5,0,1.62),</v>
      </c>
    </row>
    <row r="439" spans="1:13" x14ac:dyDescent="0.25">
      <c r="A439">
        <v>453</v>
      </c>
      <c r="B439" t="str">
        <f t="shared" si="22"/>
        <v>F2 V</v>
      </c>
      <c r="C439">
        <v>7</v>
      </c>
      <c r="D439">
        <v>4</v>
      </c>
      <c r="E439">
        <v>2</v>
      </c>
      <c r="F439">
        <v>-1</v>
      </c>
      <c r="G439">
        <v>5</v>
      </c>
      <c r="H439">
        <f t="shared" si="19"/>
        <v>0</v>
      </c>
      <c r="I439" s="2">
        <f>I437-2*(I437-I442)/5</f>
        <v>1.54</v>
      </c>
      <c r="K439" t="str">
        <f>VLOOKUP(C439,StellarLuminosityClassTable!$A$2:$B$11,2)</f>
        <v>V</v>
      </c>
      <c r="L439" t="str">
        <f>VLOOKUP(D439,StellarSpectralClassTable!$A$2:$B$8,2)</f>
        <v>F</v>
      </c>
      <c r="M439" t="str">
        <f t="shared" si="20"/>
        <v>(453,"F2 V",7,4,2,5,0,1.54),</v>
      </c>
    </row>
    <row r="440" spans="1:13" x14ac:dyDescent="0.25">
      <c r="A440">
        <v>454</v>
      </c>
      <c r="B440" t="str">
        <f t="shared" si="22"/>
        <v>F3 V</v>
      </c>
      <c r="C440">
        <v>7</v>
      </c>
      <c r="D440">
        <v>4</v>
      </c>
      <c r="E440">
        <v>3</v>
      </c>
      <c r="F440">
        <v>-1</v>
      </c>
      <c r="G440">
        <v>5</v>
      </c>
      <c r="H440">
        <f t="shared" si="19"/>
        <v>0</v>
      </c>
      <c r="I440" s="2">
        <f>I437-3*(I437-I442)/5</f>
        <v>1.46</v>
      </c>
      <c r="K440" t="str">
        <f>VLOOKUP(C440,StellarLuminosityClassTable!$A$2:$B$11,2)</f>
        <v>V</v>
      </c>
      <c r="L440" t="str">
        <f>VLOOKUP(D440,StellarSpectralClassTable!$A$2:$B$8,2)</f>
        <v>F</v>
      </c>
      <c r="M440" t="str">
        <f t="shared" si="20"/>
        <v>(454,"F3 V",7,4,3,5,0,1.46),</v>
      </c>
    </row>
    <row r="441" spans="1:13" x14ac:dyDescent="0.25">
      <c r="A441">
        <v>455</v>
      </c>
      <c r="B441" t="str">
        <f t="shared" si="22"/>
        <v>F4 V</v>
      </c>
      <c r="C441">
        <v>7</v>
      </c>
      <c r="D441">
        <v>4</v>
      </c>
      <c r="E441">
        <v>4</v>
      </c>
      <c r="F441">
        <v>-1</v>
      </c>
      <c r="G441">
        <v>5</v>
      </c>
      <c r="H441">
        <f t="shared" si="19"/>
        <v>0</v>
      </c>
      <c r="I441" s="2">
        <f>I437-4*(I437-I442)/5</f>
        <v>1.38</v>
      </c>
      <c r="K441" t="str">
        <f>VLOOKUP(C441,StellarLuminosityClassTable!$A$2:$B$11,2)</f>
        <v>V</v>
      </c>
      <c r="L441" t="str">
        <f>VLOOKUP(D441,StellarSpectralClassTable!$A$2:$B$8,2)</f>
        <v>F</v>
      </c>
      <c r="M441" t="str">
        <f t="shared" si="20"/>
        <v>(455,"F4 V",7,4,4,5,0,1.38),</v>
      </c>
    </row>
    <row r="442" spans="1:13" x14ac:dyDescent="0.25">
      <c r="A442">
        <v>456</v>
      </c>
      <c r="B442" t="str">
        <f t="shared" si="22"/>
        <v>F5 V</v>
      </c>
      <c r="C442">
        <v>7</v>
      </c>
      <c r="D442">
        <v>4</v>
      </c>
      <c r="E442">
        <v>5</v>
      </c>
      <c r="F442">
        <v>-1</v>
      </c>
      <c r="G442">
        <v>5</v>
      </c>
      <c r="H442">
        <f t="shared" si="19"/>
        <v>0</v>
      </c>
      <c r="I442" s="2">
        <v>1.3</v>
      </c>
      <c r="K442" t="str">
        <f>VLOOKUP(C442,StellarLuminosityClassTable!$A$2:$B$11,2)</f>
        <v>V</v>
      </c>
      <c r="L442" t="str">
        <f>VLOOKUP(D442,StellarSpectralClassTable!$A$2:$B$8,2)</f>
        <v>F</v>
      </c>
      <c r="M442" t="str">
        <f t="shared" si="20"/>
        <v>(456,"F5 V",7,4,5,5,0,1.3),</v>
      </c>
    </row>
    <row r="443" spans="1:13" x14ac:dyDescent="0.25">
      <c r="A443">
        <v>457</v>
      </c>
      <c r="B443" t="str">
        <f t="shared" si="22"/>
        <v>F6 V</v>
      </c>
      <c r="C443">
        <v>7</v>
      </c>
      <c r="D443">
        <v>4</v>
      </c>
      <c r="E443">
        <v>6</v>
      </c>
      <c r="F443">
        <v>-1</v>
      </c>
      <c r="G443">
        <v>5</v>
      </c>
      <c r="H443">
        <f t="shared" si="19"/>
        <v>0</v>
      </c>
      <c r="I443" s="2">
        <f>I442-1*(I442-I447)/5</f>
        <v>1.248</v>
      </c>
      <c r="K443" t="str">
        <f>VLOOKUP(C443,StellarLuminosityClassTable!$A$2:$B$11,2)</f>
        <v>V</v>
      </c>
      <c r="L443" t="str">
        <f>VLOOKUP(D443,StellarSpectralClassTable!$A$2:$B$8,2)</f>
        <v>F</v>
      </c>
      <c r="M443" t="str">
        <f t="shared" si="20"/>
        <v>(457,"F6 V",7,4,6,5,0,1.248),</v>
      </c>
    </row>
    <row r="444" spans="1:13" x14ac:dyDescent="0.25">
      <c r="A444">
        <v>458</v>
      </c>
      <c r="B444" t="str">
        <f t="shared" si="22"/>
        <v>F7 V</v>
      </c>
      <c r="C444">
        <v>7</v>
      </c>
      <c r="D444">
        <v>4</v>
      </c>
      <c r="E444">
        <v>7</v>
      </c>
      <c r="F444">
        <v>-1</v>
      </c>
      <c r="G444">
        <v>5</v>
      </c>
      <c r="H444">
        <f t="shared" si="19"/>
        <v>0</v>
      </c>
      <c r="I444" s="2">
        <f>I442-2*(I442-I447)/5</f>
        <v>1.196</v>
      </c>
      <c r="K444" t="str">
        <f>VLOOKUP(C444,StellarLuminosityClassTable!$A$2:$B$11,2)</f>
        <v>V</v>
      </c>
      <c r="L444" t="str">
        <f>VLOOKUP(D444,StellarSpectralClassTable!$A$2:$B$8,2)</f>
        <v>F</v>
      </c>
      <c r="M444" t="str">
        <f t="shared" si="20"/>
        <v>(458,"F7 V",7,4,7,5,0,1.196),</v>
      </c>
    </row>
    <row r="445" spans="1:13" x14ac:dyDescent="0.25">
      <c r="A445">
        <v>459</v>
      </c>
      <c r="B445" t="str">
        <f t="shared" si="22"/>
        <v>F8 V</v>
      </c>
      <c r="C445">
        <v>7</v>
      </c>
      <c r="D445">
        <v>4</v>
      </c>
      <c r="E445">
        <v>8</v>
      </c>
      <c r="F445">
        <v>-1</v>
      </c>
      <c r="G445">
        <v>4</v>
      </c>
      <c r="H445">
        <f t="shared" si="19"/>
        <v>0</v>
      </c>
      <c r="I445" s="2">
        <f>I442-3*(I442-I447)/5</f>
        <v>1.1440000000000001</v>
      </c>
      <c r="K445" t="str">
        <f>VLOOKUP(C445,StellarLuminosityClassTable!$A$2:$B$11,2)</f>
        <v>V</v>
      </c>
      <c r="L445" t="str">
        <f>VLOOKUP(D445,StellarSpectralClassTable!$A$2:$B$8,2)</f>
        <v>F</v>
      </c>
      <c r="M445" t="str">
        <f t="shared" si="20"/>
        <v>(459,"F8 V",7,4,8,4,0,1.144),</v>
      </c>
    </row>
    <row r="446" spans="1:13" x14ac:dyDescent="0.25">
      <c r="A446">
        <v>460</v>
      </c>
      <c r="B446" t="str">
        <f t="shared" si="22"/>
        <v>F9 V</v>
      </c>
      <c r="C446">
        <v>7</v>
      </c>
      <c r="D446">
        <v>4</v>
      </c>
      <c r="E446">
        <v>9</v>
      </c>
      <c r="F446">
        <v>-1</v>
      </c>
      <c r="G446">
        <v>4</v>
      </c>
      <c r="H446">
        <f t="shared" si="19"/>
        <v>0</v>
      </c>
      <c r="I446" s="2">
        <f>I442-4*(I442-I447)/5</f>
        <v>1.0920000000000001</v>
      </c>
      <c r="K446" t="str">
        <f>VLOOKUP(C446,StellarLuminosityClassTable!$A$2:$B$11,2)</f>
        <v>V</v>
      </c>
      <c r="L446" t="str">
        <f>VLOOKUP(D446,StellarSpectralClassTable!$A$2:$B$8,2)</f>
        <v>F</v>
      </c>
      <c r="M446" t="str">
        <f t="shared" si="20"/>
        <v>(460,"F9 V",7,4,9,4,0,1.092),</v>
      </c>
    </row>
    <row r="447" spans="1:13" x14ac:dyDescent="0.25">
      <c r="A447">
        <v>461</v>
      </c>
      <c r="B447" t="str">
        <f t="shared" si="22"/>
        <v>G0 V</v>
      </c>
      <c r="C447">
        <v>7</v>
      </c>
      <c r="D447">
        <v>5</v>
      </c>
      <c r="E447">
        <v>0</v>
      </c>
      <c r="F447">
        <v>-1</v>
      </c>
      <c r="G447">
        <v>3</v>
      </c>
      <c r="H447">
        <f t="shared" si="19"/>
        <v>0</v>
      </c>
      <c r="I447" s="2">
        <v>1.04</v>
      </c>
      <c r="K447" t="str">
        <f>VLOOKUP(C447,StellarLuminosityClassTable!$A$2:$B$11,2)</f>
        <v>V</v>
      </c>
      <c r="L447" t="str">
        <f>VLOOKUP(D447,StellarSpectralClassTable!$A$2:$B$8,2)</f>
        <v>G</v>
      </c>
      <c r="M447" t="str">
        <f t="shared" si="20"/>
        <v>(461,"G0 V",7,5,0,3,0,1.04),</v>
      </c>
    </row>
    <row r="448" spans="1:13" x14ac:dyDescent="0.25">
      <c r="A448">
        <v>462</v>
      </c>
      <c r="B448" t="str">
        <f t="shared" si="22"/>
        <v>G1 V</v>
      </c>
      <c r="C448">
        <v>7</v>
      </c>
      <c r="D448">
        <v>5</v>
      </c>
      <c r="E448">
        <v>1</v>
      </c>
      <c r="F448">
        <v>-1</v>
      </c>
      <c r="G448">
        <v>3</v>
      </c>
      <c r="H448">
        <f t="shared" si="19"/>
        <v>0</v>
      </c>
      <c r="I448" s="2">
        <f>I447-1*(I447-I452)/5</f>
        <v>1.02</v>
      </c>
      <c r="K448" t="str">
        <f>VLOOKUP(C448,StellarLuminosityClassTable!$A$2:$B$11,2)</f>
        <v>V</v>
      </c>
      <c r="L448" t="str">
        <f>VLOOKUP(D448,StellarSpectralClassTable!$A$2:$B$8,2)</f>
        <v>G</v>
      </c>
      <c r="M448" t="str">
        <f t="shared" si="20"/>
        <v>(462,"G1 V",7,5,1,3,0,1.02),</v>
      </c>
    </row>
    <row r="449" spans="1:13" x14ac:dyDescent="0.25">
      <c r="A449">
        <v>463</v>
      </c>
      <c r="B449" t="str">
        <f t="shared" si="22"/>
        <v>G2 V</v>
      </c>
      <c r="C449">
        <v>7</v>
      </c>
      <c r="D449">
        <v>5</v>
      </c>
      <c r="E449">
        <v>2</v>
      </c>
      <c r="F449">
        <v>-1</v>
      </c>
      <c r="G449">
        <v>3</v>
      </c>
      <c r="H449">
        <f t="shared" si="19"/>
        <v>0</v>
      </c>
      <c r="I449" s="2">
        <f>I447-2*(I447-I452)/5</f>
        <v>1</v>
      </c>
      <c r="K449" t="str">
        <f>VLOOKUP(C449,StellarLuminosityClassTable!$A$2:$B$11,2)</f>
        <v>V</v>
      </c>
      <c r="L449" t="str">
        <f>VLOOKUP(D449,StellarSpectralClassTable!$A$2:$B$8,2)</f>
        <v>G</v>
      </c>
      <c r="M449" t="str">
        <f t="shared" si="20"/>
        <v>(463,"G2 V",7,5,2,3,0,1),</v>
      </c>
    </row>
    <row r="450" spans="1:13" x14ac:dyDescent="0.25">
      <c r="A450">
        <v>464</v>
      </c>
      <c r="B450" t="str">
        <f t="shared" si="22"/>
        <v>G3 V</v>
      </c>
      <c r="C450">
        <v>7</v>
      </c>
      <c r="D450">
        <v>5</v>
      </c>
      <c r="E450">
        <v>3</v>
      </c>
      <c r="F450">
        <v>-1</v>
      </c>
      <c r="G450">
        <v>3</v>
      </c>
      <c r="H450">
        <f t="shared" si="19"/>
        <v>0</v>
      </c>
      <c r="I450" s="2">
        <f>I447-3*(I447-I452)/5</f>
        <v>0.98</v>
      </c>
      <c r="K450" t="str">
        <f>VLOOKUP(C450,StellarLuminosityClassTable!$A$2:$B$11,2)</f>
        <v>V</v>
      </c>
      <c r="L450" t="str">
        <f>VLOOKUP(D450,StellarSpectralClassTable!$A$2:$B$8,2)</f>
        <v>G</v>
      </c>
      <c r="M450" t="str">
        <f t="shared" si="20"/>
        <v>(464,"G3 V",7,5,3,3,0,0.98),</v>
      </c>
    </row>
    <row r="451" spans="1:13" x14ac:dyDescent="0.25">
      <c r="A451">
        <v>465</v>
      </c>
      <c r="B451" t="str">
        <f t="shared" si="22"/>
        <v>G4 V</v>
      </c>
      <c r="C451">
        <v>7</v>
      </c>
      <c r="D451">
        <v>5</v>
      </c>
      <c r="E451">
        <v>4</v>
      </c>
      <c r="F451">
        <v>-1</v>
      </c>
      <c r="G451">
        <v>3</v>
      </c>
      <c r="H451">
        <f t="shared" ref="H451:H514" si="23">F451+1</f>
        <v>0</v>
      </c>
      <c r="I451" s="2">
        <f>I447-4*(I447-I452)/5</f>
        <v>0.96</v>
      </c>
      <c r="K451" t="str">
        <f>VLOOKUP(C451,StellarLuminosityClassTable!$A$2:$B$11,2)</f>
        <v>V</v>
      </c>
      <c r="L451" t="str">
        <f>VLOOKUP(D451,StellarSpectralClassTable!$A$2:$B$8,2)</f>
        <v>G</v>
      </c>
      <c r="M451" t="str">
        <f t="shared" ref="M451:M514" si="24">CONCATENATE("(",A451,",""",B451,""",",C451,",",D451,",",E451,",",G451,",",H451,",",I451,"),")</f>
        <v>(465,"G4 V",7,5,4,3,0,0.96),</v>
      </c>
    </row>
    <row r="452" spans="1:13" x14ac:dyDescent="0.25">
      <c r="A452">
        <v>466</v>
      </c>
      <c r="B452" t="str">
        <f t="shared" si="22"/>
        <v>G5 V</v>
      </c>
      <c r="C452">
        <v>7</v>
      </c>
      <c r="D452">
        <v>5</v>
      </c>
      <c r="E452">
        <v>5</v>
      </c>
      <c r="F452">
        <v>-1</v>
      </c>
      <c r="G452">
        <v>3</v>
      </c>
      <c r="H452">
        <f t="shared" si="23"/>
        <v>0</v>
      </c>
      <c r="I452" s="2">
        <v>0.94</v>
      </c>
      <c r="K452" t="str">
        <f>VLOOKUP(C452,StellarLuminosityClassTable!$A$2:$B$11,2)</f>
        <v>V</v>
      </c>
      <c r="L452" t="str">
        <f>VLOOKUP(D452,StellarSpectralClassTable!$A$2:$B$8,2)</f>
        <v>G</v>
      </c>
      <c r="M452" t="str">
        <f t="shared" si="24"/>
        <v>(466,"G5 V",7,5,5,3,0,0.94),</v>
      </c>
    </row>
    <row r="453" spans="1:13" x14ac:dyDescent="0.25">
      <c r="A453">
        <v>467</v>
      </c>
      <c r="B453" t="str">
        <f t="shared" si="22"/>
        <v>G6 V</v>
      </c>
      <c r="C453">
        <v>7</v>
      </c>
      <c r="D453">
        <v>5</v>
      </c>
      <c r="E453">
        <v>6</v>
      </c>
      <c r="F453">
        <v>-1</v>
      </c>
      <c r="G453">
        <v>3</v>
      </c>
      <c r="H453">
        <f t="shared" si="23"/>
        <v>0</v>
      </c>
      <c r="I453" s="2">
        <f>I452-1*(I452-I457)/5</f>
        <v>0.91699999999999993</v>
      </c>
      <c r="K453" t="str">
        <f>VLOOKUP(C453,StellarLuminosityClassTable!$A$2:$B$11,2)</f>
        <v>V</v>
      </c>
      <c r="L453" t="str">
        <f>VLOOKUP(D453,StellarSpectralClassTable!$A$2:$B$8,2)</f>
        <v>G</v>
      </c>
      <c r="M453" t="str">
        <f t="shared" si="24"/>
        <v>(467,"G6 V",7,5,6,3,0,0.917),</v>
      </c>
    </row>
    <row r="454" spans="1:13" x14ac:dyDescent="0.25">
      <c r="A454">
        <v>468</v>
      </c>
      <c r="B454" t="str">
        <f t="shared" si="22"/>
        <v>G7 V</v>
      </c>
      <c r="C454">
        <v>7</v>
      </c>
      <c r="D454">
        <v>5</v>
      </c>
      <c r="E454">
        <v>7</v>
      </c>
      <c r="F454">
        <v>-1</v>
      </c>
      <c r="G454">
        <v>3</v>
      </c>
      <c r="H454">
        <f t="shared" si="23"/>
        <v>0</v>
      </c>
      <c r="I454" s="2">
        <f>I452-2*(I452-I457)/5</f>
        <v>0.89399999999999991</v>
      </c>
      <c r="K454" t="str">
        <f>VLOOKUP(C454,StellarLuminosityClassTable!$A$2:$B$11,2)</f>
        <v>V</v>
      </c>
      <c r="L454" t="str">
        <f>VLOOKUP(D454,StellarSpectralClassTable!$A$2:$B$8,2)</f>
        <v>G</v>
      </c>
      <c r="M454" t="str">
        <f t="shared" si="24"/>
        <v>(468,"G7 V",7,5,7,3,0,0.894),</v>
      </c>
    </row>
    <row r="455" spans="1:13" x14ac:dyDescent="0.25">
      <c r="A455">
        <v>469</v>
      </c>
      <c r="B455" t="str">
        <f t="shared" si="22"/>
        <v>G8 V</v>
      </c>
      <c r="C455">
        <v>7</v>
      </c>
      <c r="D455">
        <v>5</v>
      </c>
      <c r="E455">
        <v>8</v>
      </c>
      <c r="F455">
        <v>-1</v>
      </c>
      <c r="G455">
        <v>3</v>
      </c>
      <c r="H455">
        <f t="shared" si="23"/>
        <v>0</v>
      </c>
      <c r="I455" s="2">
        <f>I452-3*(I452-I457)/5</f>
        <v>0.871</v>
      </c>
      <c r="K455" t="str">
        <f>VLOOKUP(C455,StellarLuminosityClassTable!$A$2:$B$11,2)</f>
        <v>V</v>
      </c>
      <c r="L455" t="str">
        <f>VLOOKUP(D455,StellarSpectralClassTable!$A$2:$B$8,2)</f>
        <v>G</v>
      </c>
      <c r="M455" t="str">
        <f t="shared" si="24"/>
        <v>(469,"G8 V",7,5,8,3,0,0.871),</v>
      </c>
    </row>
    <row r="456" spans="1:13" x14ac:dyDescent="0.25">
      <c r="A456">
        <v>470</v>
      </c>
      <c r="B456" t="str">
        <f t="shared" si="22"/>
        <v>G9 V</v>
      </c>
      <c r="C456">
        <v>7</v>
      </c>
      <c r="D456">
        <v>5</v>
      </c>
      <c r="E456">
        <v>9</v>
      </c>
      <c r="F456">
        <v>-1</v>
      </c>
      <c r="G456">
        <v>3</v>
      </c>
      <c r="H456">
        <f t="shared" si="23"/>
        <v>0</v>
      </c>
      <c r="I456" s="2">
        <f>I452-4*(I452-I457)/5</f>
        <v>0.84799999999999998</v>
      </c>
      <c r="K456" t="str">
        <f>VLOOKUP(C456,StellarLuminosityClassTable!$A$2:$B$11,2)</f>
        <v>V</v>
      </c>
      <c r="L456" t="str">
        <f>VLOOKUP(D456,StellarSpectralClassTable!$A$2:$B$8,2)</f>
        <v>G</v>
      </c>
      <c r="M456" t="str">
        <f t="shared" si="24"/>
        <v>(470,"G9 V",7,5,9,3,0,0.848),</v>
      </c>
    </row>
    <row r="457" spans="1:13" x14ac:dyDescent="0.25">
      <c r="A457">
        <v>471</v>
      </c>
      <c r="B457" t="str">
        <f t="shared" si="22"/>
        <v>K0 V</v>
      </c>
      <c r="C457">
        <v>7</v>
      </c>
      <c r="D457">
        <v>6</v>
      </c>
      <c r="E457">
        <v>0</v>
      </c>
      <c r="F457">
        <v>-1</v>
      </c>
      <c r="G457">
        <v>2</v>
      </c>
      <c r="H457">
        <f t="shared" si="23"/>
        <v>0</v>
      </c>
      <c r="I457" s="2">
        <v>0.82499999999999996</v>
      </c>
      <c r="K457" t="str">
        <f>VLOOKUP(C457,StellarLuminosityClassTable!$A$2:$B$11,2)</f>
        <v>V</v>
      </c>
      <c r="L457" t="str">
        <f>VLOOKUP(D457,StellarSpectralClassTable!$A$2:$B$8,2)</f>
        <v>K</v>
      </c>
      <c r="M457" t="str">
        <f t="shared" si="24"/>
        <v>(471,"K0 V",7,6,0,2,0,0.825),</v>
      </c>
    </row>
    <row r="458" spans="1:13" x14ac:dyDescent="0.25">
      <c r="A458">
        <v>472</v>
      </c>
      <c r="B458" t="str">
        <f t="shared" si="22"/>
        <v>K1 V</v>
      </c>
      <c r="C458">
        <v>7</v>
      </c>
      <c r="D458">
        <v>6</v>
      </c>
      <c r="E458">
        <v>1</v>
      </c>
      <c r="F458">
        <v>-1</v>
      </c>
      <c r="G458">
        <v>2</v>
      </c>
      <c r="H458">
        <f t="shared" si="23"/>
        <v>0</v>
      </c>
      <c r="I458" s="2">
        <f>I457-1*(I457-I462)/5</f>
        <v>0.77399999999999991</v>
      </c>
      <c r="K458" t="str">
        <f>VLOOKUP(C458,StellarLuminosityClassTable!$A$2:$B$11,2)</f>
        <v>V</v>
      </c>
      <c r="L458" t="str">
        <f>VLOOKUP(D458,StellarSpectralClassTable!$A$2:$B$8,2)</f>
        <v>K</v>
      </c>
      <c r="M458" t="str">
        <f t="shared" si="24"/>
        <v>(472,"K1 V",7,6,1,2,0,0.774),</v>
      </c>
    </row>
    <row r="459" spans="1:13" x14ac:dyDescent="0.25">
      <c r="A459">
        <v>473</v>
      </c>
      <c r="B459" t="str">
        <f t="shared" si="22"/>
        <v>K2 V</v>
      </c>
      <c r="C459">
        <v>7</v>
      </c>
      <c r="D459">
        <v>6</v>
      </c>
      <c r="E459">
        <v>2</v>
      </c>
      <c r="F459">
        <v>-1</v>
      </c>
      <c r="G459">
        <v>2</v>
      </c>
      <c r="H459">
        <f t="shared" si="23"/>
        <v>0</v>
      </c>
      <c r="I459" s="2">
        <f>I457-2*(I457-I462)/5</f>
        <v>0.72299999999999998</v>
      </c>
      <c r="K459" t="str">
        <f>VLOOKUP(C459,StellarLuminosityClassTable!$A$2:$B$11,2)</f>
        <v>V</v>
      </c>
      <c r="L459" t="str">
        <f>VLOOKUP(D459,StellarSpectralClassTable!$A$2:$B$8,2)</f>
        <v>K</v>
      </c>
      <c r="M459" t="str">
        <f t="shared" si="24"/>
        <v>(473,"K2 V",7,6,2,2,0,0.723),</v>
      </c>
    </row>
    <row r="460" spans="1:13" x14ac:dyDescent="0.25">
      <c r="A460">
        <v>474</v>
      </c>
      <c r="B460" t="str">
        <f t="shared" si="22"/>
        <v>K3 V</v>
      </c>
      <c r="C460">
        <v>7</v>
      </c>
      <c r="D460">
        <v>6</v>
      </c>
      <c r="E460">
        <v>3</v>
      </c>
      <c r="F460">
        <v>-1</v>
      </c>
      <c r="G460">
        <v>2</v>
      </c>
      <c r="H460">
        <f t="shared" si="23"/>
        <v>0</v>
      </c>
      <c r="I460" s="2">
        <f>I457-3*(I457-I462)/5</f>
        <v>0.67199999999999993</v>
      </c>
      <c r="K460" t="str">
        <f>VLOOKUP(C460,StellarLuminosityClassTable!$A$2:$B$11,2)</f>
        <v>V</v>
      </c>
      <c r="L460" t="str">
        <f>VLOOKUP(D460,StellarSpectralClassTable!$A$2:$B$8,2)</f>
        <v>K</v>
      </c>
      <c r="M460" t="str">
        <f t="shared" si="24"/>
        <v>(474,"K3 V",7,6,3,2,0,0.672),</v>
      </c>
    </row>
    <row r="461" spans="1:13" x14ac:dyDescent="0.25">
      <c r="A461">
        <v>475</v>
      </c>
      <c r="B461" t="str">
        <f t="shared" si="22"/>
        <v>K4 V</v>
      </c>
      <c r="C461">
        <v>7</v>
      </c>
      <c r="D461">
        <v>6</v>
      </c>
      <c r="E461">
        <v>4</v>
      </c>
      <c r="F461">
        <v>-1</v>
      </c>
      <c r="G461">
        <v>2</v>
      </c>
      <c r="H461">
        <f t="shared" si="23"/>
        <v>0</v>
      </c>
      <c r="I461" s="2">
        <f>I457-4*(I457-I462)/5</f>
        <v>0.621</v>
      </c>
      <c r="K461" t="str">
        <f>VLOOKUP(C461,StellarLuminosityClassTable!$A$2:$B$11,2)</f>
        <v>V</v>
      </c>
      <c r="L461" t="str">
        <f>VLOOKUP(D461,StellarSpectralClassTable!$A$2:$B$8,2)</f>
        <v>K</v>
      </c>
      <c r="M461" t="str">
        <f t="shared" si="24"/>
        <v>(475,"K4 V",7,6,4,2,0,0.621),</v>
      </c>
    </row>
    <row r="462" spans="1:13" x14ac:dyDescent="0.25">
      <c r="A462">
        <v>476</v>
      </c>
      <c r="B462" t="str">
        <f t="shared" si="22"/>
        <v>K5 V</v>
      </c>
      <c r="C462">
        <v>7</v>
      </c>
      <c r="D462">
        <v>6</v>
      </c>
      <c r="E462">
        <v>5</v>
      </c>
      <c r="F462">
        <v>-1</v>
      </c>
      <c r="G462">
        <v>2</v>
      </c>
      <c r="H462">
        <f t="shared" si="23"/>
        <v>0</v>
      </c>
      <c r="I462" s="2">
        <v>0.56999999999999995</v>
      </c>
      <c r="K462" t="str">
        <f>VLOOKUP(C462,StellarLuminosityClassTable!$A$2:$B$11,2)</f>
        <v>V</v>
      </c>
      <c r="L462" t="str">
        <f>VLOOKUP(D462,StellarSpectralClassTable!$A$2:$B$8,2)</f>
        <v>K</v>
      </c>
      <c r="M462" t="str">
        <f t="shared" si="24"/>
        <v>(476,"K5 V",7,6,5,2,0,0.57),</v>
      </c>
    </row>
    <row r="463" spans="1:13" x14ac:dyDescent="0.25">
      <c r="A463">
        <v>477</v>
      </c>
      <c r="B463" t="str">
        <f t="shared" si="22"/>
        <v>K6 V</v>
      </c>
      <c r="C463">
        <v>7</v>
      </c>
      <c r="D463">
        <v>6</v>
      </c>
      <c r="E463">
        <v>6</v>
      </c>
      <c r="F463">
        <v>-1</v>
      </c>
      <c r="G463">
        <v>2</v>
      </c>
      <c r="H463">
        <f t="shared" si="23"/>
        <v>0</v>
      </c>
      <c r="I463" s="2">
        <f>I462-1*(I462-I467)/5</f>
        <v>0.55379999999999996</v>
      </c>
      <c r="K463" t="str">
        <f>VLOOKUP(C463,StellarLuminosityClassTable!$A$2:$B$11,2)</f>
        <v>V</v>
      </c>
      <c r="L463" t="str">
        <f>VLOOKUP(D463,StellarSpectralClassTable!$A$2:$B$8,2)</f>
        <v>K</v>
      </c>
      <c r="M463" t="str">
        <f t="shared" si="24"/>
        <v>(477,"K6 V",7,6,6,2,0,0.5538),</v>
      </c>
    </row>
    <row r="464" spans="1:13" x14ac:dyDescent="0.25">
      <c r="A464">
        <v>478</v>
      </c>
      <c r="B464" t="str">
        <f t="shared" si="22"/>
        <v>K7 V</v>
      </c>
      <c r="C464">
        <v>7</v>
      </c>
      <c r="D464">
        <v>6</v>
      </c>
      <c r="E464">
        <v>7</v>
      </c>
      <c r="F464">
        <v>-1</v>
      </c>
      <c r="G464">
        <v>2</v>
      </c>
      <c r="H464">
        <f t="shared" si="23"/>
        <v>0</v>
      </c>
      <c r="I464" s="2">
        <f>I462-2*(I462-I467)/5</f>
        <v>0.53759999999999997</v>
      </c>
      <c r="K464" t="str">
        <f>VLOOKUP(C464,StellarLuminosityClassTable!$A$2:$B$11,2)</f>
        <v>V</v>
      </c>
      <c r="L464" t="str">
        <f>VLOOKUP(D464,StellarSpectralClassTable!$A$2:$B$8,2)</f>
        <v>K</v>
      </c>
      <c r="M464" t="str">
        <f t="shared" si="24"/>
        <v>(478,"K7 V",7,6,7,2,0,0.5376),</v>
      </c>
    </row>
    <row r="465" spans="1:13" x14ac:dyDescent="0.25">
      <c r="A465">
        <v>479</v>
      </c>
      <c r="B465" t="str">
        <f t="shared" si="22"/>
        <v>K8 V</v>
      </c>
      <c r="C465">
        <v>7</v>
      </c>
      <c r="D465">
        <v>6</v>
      </c>
      <c r="E465">
        <v>8</v>
      </c>
      <c r="F465">
        <v>-1</v>
      </c>
      <c r="G465">
        <v>1</v>
      </c>
      <c r="H465">
        <f t="shared" si="23"/>
        <v>0</v>
      </c>
      <c r="I465" s="2">
        <f>I462-3*(I462-I467)/5</f>
        <v>0.52139999999999997</v>
      </c>
      <c r="K465" t="str">
        <f>VLOOKUP(C465,StellarLuminosityClassTable!$A$2:$B$11,2)</f>
        <v>V</v>
      </c>
      <c r="L465" t="str">
        <f>VLOOKUP(D465,StellarSpectralClassTable!$A$2:$B$8,2)</f>
        <v>K</v>
      </c>
      <c r="M465" t="str">
        <f t="shared" si="24"/>
        <v>(479,"K8 V",7,6,8,1,0,0.5214),</v>
      </c>
    </row>
    <row r="466" spans="1:13" x14ac:dyDescent="0.25">
      <c r="A466">
        <v>480</v>
      </c>
      <c r="B466" t="str">
        <f t="shared" si="22"/>
        <v>K9 V</v>
      </c>
      <c r="C466">
        <v>7</v>
      </c>
      <c r="D466">
        <v>6</v>
      </c>
      <c r="E466">
        <v>9</v>
      </c>
      <c r="F466">
        <v>-1</v>
      </c>
      <c r="G466">
        <v>1</v>
      </c>
      <c r="H466">
        <f t="shared" si="23"/>
        <v>0</v>
      </c>
      <c r="I466" s="2">
        <f>I462-4*(I462-I467)/5</f>
        <v>0.50519999999999998</v>
      </c>
      <c r="K466" t="str">
        <f>VLOOKUP(C466,StellarLuminosityClassTable!$A$2:$B$11,2)</f>
        <v>V</v>
      </c>
      <c r="L466" t="str">
        <f>VLOOKUP(D466,StellarSpectralClassTable!$A$2:$B$8,2)</f>
        <v>K</v>
      </c>
      <c r="M466" t="str">
        <f t="shared" si="24"/>
        <v>(480,"K9 V",7,6,9,1,0,0.5052),</v>
      </c>
    </row>
    <row r="467" spans="1:13" x14ac:dyDescent="0.25">
      <c r="A467">
        <v>481</v>
      </c>
      <c r="B467" t="str">
        <f t="shared" si="22"/>
        <v>M0 V</v>
      </c>
      <c r="C467">
        <v>7</v>
      </c>
      <c r="D467">
        <v>7</v>
      </c>
      <c r="E467">
        <v>0</v>
      </c>
      <c r="F467">
        <v>-1</v>
      </c>
      <c r="G467">
        <v>0</v>
      </c>
      <c r="H467">
        <f t="shared" si="23"/>
        <v>0</v>
      </c>
      <c r="I467" s="2">
        <v>0.48899999999999999</v>
      </c>
      <c r="K467" t="str">
        <f>VLOOKUP(C467,StellarLuminosityClassTable!$A$2:$B$11,2)</f>
        <v>V</v>
      </c>
      <c r="L467" t="str">
        <f>VLOOKUP(D467,StellarSpectralClassTable!$A$2:$B$8,2)</f>
        <v>M</v>
      </c>
      <c r="M467" t="str">
        <f t="shared" si="24"/>
        <v>(481,"M0 V",7,7,0,0,0,0.489),</v>
      </c>
    </row>
    <row r="468" spans="1:13" x14ac:dyDescent="0.25">
      <c r="A468">
        <v>482</v>
      </c>
      <c r="B468" t="str">
        <f t="shared" si="22"/>
        <v>M1 V</v>
      </c>
      <c r="C468">
        <v>7</v>
      </c>
      <c r="D468">
        <v>7</v>
      </c>
      <c r="E468">
        <v>1</v>
      </c>
      <c r="F468">
        <v>-1</v>
      </c>
      <c r="G468">
        <v>0</v>
      </c>
      <c r="H468">
        <f t="shared" si="23"/>
        <v>0</v>
      </c>
      <c r="I468" s="2">
        <f>I467-1*(I467-I472)/5</f>
        <v>0.45739999999999997</v>
      </c>
      <c r="K468" t="str">
        <f>VLOOKUP(C468,StellarLuminosityClassTable!$A$2:$B$11,2)</f>
        <v>V</v>
      </c>
      <c r="L468" t="str">
        <f>VLOOKUP(D468,StellarSpectralClassTable!$A$2:$B$8,2)</f>
        <v>M</v>
      </c>
      <c r="M468" t="str">
        <f t="shared" si="24"/>
        <v>(482,"M1 V",7,7,1,0,0,0.4574),</v>
      </c>
    </row>
    <row r="469" spans="1:13" x14ac:dyDescent="0.25">
      <c r="A469">
        <v>483</v>
      </c>
      <c r="B469" t="str">
        <f t="shared" si="22"/>
        <v>M2 V</v>
      </c>
      <c r="C469">
        <v>7</v>
      </c>
      <c r="D469">
        <v>7</v>
      </c>
      <c r="E469">
        <v>2</v>
      </c>
      <c r="F469">
        <v>-1</v>
      </c>
      <c r="G469">
        <v>0</v>
      </c>
      <c r="H469">
        <f t="shared" si="23"/>
        <v>0</v>
      </c>
      <c r="I469" s="2">
        <f>I467-2*(I467-I472)/5</f>
        <v>0.42580000000000001</v>
      </c>
      <c r="K469" t="str">
        <f>VLOOKUP(C469,StellarLuminosityClassTable!$A$2:$B$11,2)</f>
        <v>V</v>
      </c>
      <c r="L469" t="str">
        <f>VLOOKUP(D469,StellarSpectralClassTable!$A$2:$B$8,2)</f>
        <v>M</v>
      </c>
      <c r="M469" t="str">
        <f t="shared" si="24"/>
        <v>(483,"M2 V",7,7,2,0,0,0.4258),</v>
      </c>
    </row>
    <row r="470" spans="1:13" x14ac:dyDescent="0.25">
      <c r="A470">
        <v>484</v>
      </c>
      <c r="B470" t="str">
        <f t="shared" si="22"/>
        <v>M3 V</v>
      </c>
      <c r="C470">
        <v>7</v>
      </c>
      <c r="D470">
        <v>7</v>
      </c>
      <c r="E470">
        <v>3</v>
      </c>
      <c r="F470">
        <v>-1</v>
      </c>
      <c r="G470">
        <v>0</v>
      </c>
      <c r="H470">
        <f t="shared" si="23"/>
        <v>0</v>
      </c>
      <c r="I470" s="2">
        <f>I467-3*(I467-I472)/5</f>
        <v>0.39419999999999999</v>
      </c>
      <c r="K470" t="str">
        <f>VLOOKUP(C470,StellarLuminosityClassTable!$A$2:$B$11,2)</f>
        <v>V</v>
      </c>
      <c r="L470" t="str">
        <f>VLOOKUP(D470,StellarSpectralClassTable!$A$2:$B$8,2)</f>
        <v>M</v>
      </c>
      <c r="M470" t="str">
        <f t="shared" si="24"/>
        <v>(484,"M3 V",7,7,3,0,0,0.3942),</v>
      </c>
    </row>
    <row r="471" spans="1:13" x14ac:dyDescent="0.25">
      <c r="A471">
        <v>485</v>
      </c>
      <c r="B471" t="str">
        <f t="shared" si="22"/>
        <v>M4 V</v>
      </c>
      <c r="C471">
        <v>7</v>
      </c>
      <c r="D471">
        <v>7</v>
      </c>
      <c r="E471">
        <v>4</v>
      </c>
      <c r="F471">
        <v>-1</v>
      </c>
      <c r="G471">
        <v>0</v>
      </c>
      <c r="H471">
        <f t="shared" si="23"/>
        <v>0</v>
      </c>
      <c r="I471" s="2">
        <f>I467-4*(I467-I472)/5</f>
        <v>0.36260000000000003</v>
      </c>
      <c r="K471" t="str">
        <f>VLOOKUP(C471,StellarLuminosityClassTable!$A$2:$B$11,2)</f>
        <v>V</v>
      </c>
      <c r="L471" t="str">
        <f>VLOOKUP(D471,StellarSpectralClassTable!$A$2:$B$8,2)</f>
        <v>M</v>
      </c>
      <c r="M471" t="str">
        <f t="shared" si="24"/>
        <v>(485,"M4 V",7,7,4,0,0,0.3626),</v>
      </c>
    </row>
    <row r="472" spans="1:13" x14ac:dyDescent="0.25">
      <c r="A472">
        <v>486</v>
      </c>
      <c r="B472" t="str">
        <f t="shared" si="22"/>
        <v>M5 V</v>
      </c>
      <c r="C472">
        <v>7</v>
      </c>
      <c r="D472">
        <v>7</v>
      </c>
      <c r="E472">
        <v>5</v>
      </c>
      <c r="F472">
        <v>-1</v>
      </c>
      <c r="G472">
        <v>0</v>
      </c>
      <c r="H472">
        <f t="shared" si="23"/>
        <v>0</v>
      </c>
      <c r="I472" s="2">
        <v>0.33100000000000002</v>
      </c>
      <c r="K472" t="str">
        <f>VLOOKUP(C472,StellarLuminosityClassTable!$A$2:$B$11,2)</f>
        <v>V</v>
      </c>
      <c r="L472" t="str">
        <f>VLOOKUP(D472,StellarSpectralClassTable!$A$2:$B$8,2)</f>
        <v>M</v>
      </c>
      <c r="M472" t="str">
        <f t="shared" si="24"/>
        <v>(486,"M5 V",7,7,5,0,0,0.331),</v>
      </c>
    </row>
    <row r="473" spans="1:13" x14ac:dyDescent="0.25">
      <c r="A473">
        <v>487</v>
      </c>
      <c r="B473" t="str">
        <f t="shared" si="22"/>
        <v>M6 V</v>
      </c>
      <c r="C473">
        <v>7</v>
      </c>
      <c r="D473">
        <v>7</v>
      </c>
      <c r="E473">
        <v>6</v>
      </c>
      <c r="F473">
        <v>-1</v>
      </c>
      <c r="G473">
        <v>0</v>
      </c>
      <c r="H473">
        <f t="shared" si="23"/>
        <v>0</v>
      </c>
      <c r="I473" s="2">
        <f>I472-1*(I472-I476)/4</f>
        <v>0.30199999999999999</v>
      </c>
      <c r="K473" t="str">
        <f>VLOOKUP(C473,StellarLuminosityClassTable!$A$2:$B$11,2)</f>
        <v>V</v>
      </c>
      <c r="L473" t="str">
        <f>VLOOKUP(D473,StellarSpectralClassTable!$A$2:$B$8,2)</f>
        <v>M</v>
      </c>
      <c r="M473" t="str">
        <f t="shared" si="24"/>
        <v>(487,"M6 V",7,7,6,0,0,0.302),</v>
      </c>
    </row>
    <row r="474" spans="1:13" x14ac:dyDescent="0.25">
      <c r="A474">
        <v>488</v>
      </c>
      <c r="B474" t="str">
        <f t="shared" si="22"/>
        <v>M7 V</v>
      </c>
      <c r="C474">
        <v>7</v>
      </c>
      <c r="D474">
        <v>7</v>
      </c>
      <c r="E474">
        <v>7</v>
      </c>
      <c r="F474">
        <v>-1</v>
      </c>
      <c r="G474">
        <v>0</v>
      </c>
      <c r="H474">
        <f t="shared" si="23"/>
        <v>0</v>
      </c>
      <c r="I474" s="2">
        <f>I472-2*(I472-I476)/4</f>
        <v>0.27300000000000002</v>
      </c>
      <c r="K474" t="str">
        <f>VLOOKUP(C474,StellarLuminosityClassTable!$A$2:$B$11,2)</f>
        <v>V</v>
      </c>
      <c r="L474" t="str">
        <f>VLOOKUP(D474,StellarSpectralClassTable!$A$2:$B$8,2)</f>
        <v>M</v>
      </c>
      <c r="M474" t="str">
        <f t="shared" si="24"/>
        <v>(488,"M7 V",7,7,7,0,0,0.273),</v>
      </c>
    </row>
    <row r="475" spans="1:13" x14ac:dyDescent="0.25">
      <c r="A475">
        <v>489</v>
      </c>
      <c r="B475" t="str">
        <f t="shared" si="22"/>
        <v>M8 V</v>
      </c>
      <c r="C475">
        <v>7</v>
      </c>
      <c r="D475">
        <v>7</v>
      </c>
      <c r="E475">
        <v>8</v>
      </c>
      <c r="F475">
        <v>-1</v>
      </c>
      <c r="G475">
        <v>0</v>
      </c>
      <c r="H475">
        <f t="shared" si="23"/>
        <v>0</v>
      </c>
      <c r="I475" s="2">
        <f>I472-3*(I472-I476)/4</f>
        <v>0.24399999999999999</v>
      </c>
      <c r="K475" t="str">
        <f>VLOOKUP(C475,StellarLuminosityClassTable!$A$2:$B$11,2)</f>
        <v>V</v>
      </c>
      <c r="L475" t="str">
        <f>VLOOKUP(D475,StellarSpectralClassTable!$A$2:$B$8,2)</f>
        <v>M</v>
      </c>
      <c r="M475" t="str">
        <f t="shared" si="24"/>
        <v>(489,"M8 V",7,7,8,0,0,0.244),</v>
      </c>
    </row>
    <row r="476" spans="1:13" x14ac:dyDescent="0.25">
      <c r="A476">
        <v>490</v>
      </c>
      <c r="B476" t="str">
        <f t="shared" si="22"/>
        <v>M9 V</v>
      </c>
      <c r="C476">
        <v>7</v>
      </c>
      <c r="D476">
        <v>7</v>
      </c>
      <c r="E476">
        <v>9</v>
      </c>
      <c r="F476">
        <v>-1</v>
      </c>
      <c r="G476">
        <v>0</v>
      </c>
      <c r="H476">
        <f t="shared" si="23"/>
        <v>0</v>
      </c>
      <c r="I476" s="2">
        <v>0.215</v>
      </c>
      <c r="K476" t="str">
        <f>VLOOKUP(C476,StellarLuminosityClassTable!$A$2:$B$11,2)</f>
        <v>V</v>
      </c>
      <c r="L476" t="str">
        <f>VLOOKUP(D476,StellarSpectralClassTable!$A$2:$B$8,2)</f>
        <v>M</v>
      </c>
      <c r="M476" t="str">
        <f t="shared" si="24"/>
        <v>(490,"M9 V",7,7,9,0,0,0.215),</v>
      </c>
    </row>
    <row r="477" spans="1:13" x14ac:dyDescent="0.25">
      <c r="A477">
        <v>526</v>
      </c>
      <c r="B477" t="str">
        <f t="shared" ref="B477:B506" si="25">CONCATENATE(L477,TEXT(E477,"#0")," ",K477)</f>
        <v>F5 VI</v>
      </c>
      <c r="C477">
        <v>8</v>
      </c>
      <c r="D477">
        <v>4</v>
      </c>
      <c r="E477">
        <v>5</v>
      </c>
      <c r="F477">
        <v>-1</v>
      </c>
      <c r="G477">
        <v>3</v>
      </c>
      <c r="H477">
        <f t="shared" si="23"/>
        <v>0</v>
      </c>
      <c r="I477" s="2">
        <v>0.8</v>
      </c>
      <c r="K477" t="str">
        <f>VLOOKUP(C477,StellarLuminosityClassTable!$A$2:$B$11,2)</f>
        <v>VI</v>
      </c>
      <c r="L477" t="str">
        <f>VLOOKUP(D477,StellarSpectralClassTable!$A$2:$B$8,2)</f>
        <v>F</v>
      </c>
      <c r="M477" t="str">
        <f t="shared" si="24"/>
        <v>(526,"F5 VI",8,4,5,3,0,0.8),</v>
      </c>
    </row>
    <row r="478" spans="1:13" x14ac:dyDescent="0.25">
      <c r="A478">
        <v>527</v>
      </c>
      <c r="B478" t="str">
        <f t="shared" si="25"/>
        <v>F6 VI</v>
      </c>
      <c r="C478">
        <v>8</v>
      </c>
      <c r="D478">
        <v>4</v>
      </c>
      <c r="E478">
        <v>6</v>
      </c>
      <c r="F478">
        <v>-1</v>
      </c>
      <c r="G478">
        <v>3</v>
      </c>
      <c r="H478">
        <f t="shared" si="23"/>
        <v>0</v>
      </c>
      <c r="I478" s="2">
        <f>I477-1*(I477-I482)/5</f>
        <v>0.76</v>
      </c>
      <c r="K478" t="str">
        <f>VLOOKUP(C478,StellarLuminosityClassTable!$A$2:$B$11,2)</f>
        <v>VI</v>
      </c>
      <c r="L478" t="str">
        <f>VLOOKUP(D478,StellarSpectralClassTable!$A$2:$B$8,2)</f>
        <v>F</v>
      </c>
      <c r="M478" t="str">
        <f t="shared" si="24"/>
        <v>(527,"F6 VI",8,4,6,3,0,0.76),</v>
      </c>
    </row>
    <row r="479" spans="1:13" x14ac:dyDescent="0.25">
      <c r="A479">
        <v>528</v>
      </c>
      <c r="B479" t="str">
        <f t="shared" si="25"/>
        <v>F7 VI</v>
      </c>
      <c r="C479">
        <v>8</v>
      </c>
      <c r="D479">
        <v>4</v>
      </c>
      <c r="E479">
        <v>7</v>
      </c>
      <c r="F479">
        <v>-1</v>
      </c>
      <c r="G479">
        <v>3</v>
      </c>
      <c r="H479">
        <f t="shared" si="23"/>
        <v>0</v>
      </c>
      <c r="I479" s="2">
        <f>I477-2*(I477-I482)/5</f>
        <v>0.72</v>
      </c>
      <c r="K479" t="str">
        <f>VLOOKUP(C479,StellarLuminosityClassTable!$A$2:$B$11,2)</f>
        <v>VI</v>
      </c>
      <c r="L479" t="str">
        <f>VLOOKUP(D479,StellarSpectralClassTable!$A$2:$B$8,2)</f>
        <v>F</v>
      </c>
      <c r="M479" t="str">
        <f t="shared" si="24"/>
        <v>(528,"F7 VI",8,4,7,3,0,0.72),</v>
      </c>
    </row>
    <row r="480" spans="1:13" x14ac:dyDescent="0.25">
      <c r="A480">
        <v>529</v>
      </c>
      <c r="B480" t="str">
        <f t="shared" si="25"/>
        <v>F8 VI</v>
      </c>
      <c r="C480">
        <v>8</v>
      </c>
      <c r="D480">
        <v>4</v>
      </c>
      <c r="E480">
        <v>8</v>
      </c>
      <c r="F480">
        <v>-1</v>
      </c>
      <c r="G480">
        <v>3</v>
      </c>
      <c r="H480">
        <f t="shared" si="23"/>
        <v>0</v>
      </c>
      <c r="I480" s="2">
        <f>I477-3*(I477-I482)/5</f>
        <v>0.68</v>
      </c>
      <c r="K480" t="str">
        <f>VLOOKUP(C480,StellarLuminosityClassTable!$A$2:$B$11,2)</f>
        <v>VI</v>
      </c>
      <c r="L480" t="str">
        <f>VLOOKUP(D480,StellarSpectralClassTable!$A$2:$B$8,2)</f>
        <v>F</v>
      </c>
      <c r="M480" t="str">
        <f t="shared" si="24"/>
        <v>(529,"F8 VI",8,4,8,3,0,0.68),</v>
      </c>
    </row>
    <row r="481" spans="1:13" x14ac:dyDescent="0.25">
      <c r="A481">
        <v>530</v>
      </c>
      <c r="B481" t="str">
        <f t="shared" si="25"/>
        <v>F9 VI</v>
      </c>
      <c r="C481">
        <v>8</v>
      </c>
      <c r="D481">
        <v>4</v>
      </c>
      <c r="E481">
        <v>9</v>
      </c>
      <c r="F481">
        <v>-1</v>
      </c>
      <c r="G481">
        <v>3</v>
      </c>
      <c r="H481">
        <f t="shared" si="23"/>
        <v>0</v>
      </c>
      <c r="I481" s="2">
        <f>I477-4*(I477-I482)/5</f>
        <v>0.64</v>
      </c>
      <c r="K481" t="str">
        <f>VLOOKUP(C481,StellarLuminosityClassTable!$A$2:$B$11,2)</f>
        <v>VI</v>
      </c>
      <c r="L481" t="str">
        <f>VLOOKUP(D481,StellarSpectralClassTable!$A$2:$B$8,2)</f>
        <v>F</v>
      </c>
      <c r="M481" t="str">
        <f t="shared" si="24"/>
        <v>(530,"F9 VI",8,4,9,3,0,0.64),</v>
      </c>
    </row>
    <row r="482" spans="1:13" x14ac:dyDescent="0.25">
      <c r="A482">
        <v>531</v>
      </c>
      <c r="B482" t="str">
        <f t="shared" si="25"/>
        <v>G0 VI</v>
      </c>
      <c r="C482">
        <v>8</v>
      </c>
      <c r="D482">
        <v>5</v>
      </c>
      <c r="E482">
        <v>0</v>
      </c>
      <c r="F482">
        <v>-1</v>
      </c>
      <c r="G482">
        <v>2</v>
      </c>
      <c r="H482">
        <f t="shared" si="23"/>
        <v>0</v>
      </c>
      <c r="I482" s="2">
        <v>0.6</v>
      </c>
      <c r="K482" t="str">
        <f>VLOOKUP(C482,StellarLuminosityClassTable!$A$2:$B$11,2)</f>
        <v>VI</v>
      </c>
      <c r="L482" t="str">
        <f>VLOOKUP(D482,StellarSpectralClassTable!$A$2:$B$8,2)</f>
        <v>G</v>
      </c>
      <c r="M482" t="str">
        <f t="shared" si="24"/>
        <v>(531,"G0 VI",8,5,0,2,0,0.6),</v>
      </c>
    </row>
    <row r="483" spans="1:13" x14ac:dyDescent="0.25">
      <c r="A483">
        <v>532</v>
      </c>
      <c r="B483" t="str">
        <f t="shared" si="25"/>
        <v>G1 VI</v>
      </c>
      <c r="C483">
        <v>8</v>
      </c>
      <c r="D483">
        <v>5</v>
      </c>
      <c r="E483">
        <v>1</v>
      </c>
      <c r="F483">
        <v>-1</v>
      </c>
      <c r="G483">
        <v>2</v>
      </c>
      <c r="H483">
        <f t="shared" si="23"/>
        <v>0</v>
      </c>
      <c r="I483" s="2">
        <f>I482-1*(I482-I487)/5</f>
        <v>0.58560000000000001</v>
      </c>
      <c r="K483" t="str">
        <f>VLOOKUP(C483,StellarLuminosityClassTable!$A$2:$B$11,2)</f>
        <v>VI</v>
      </c>
      <c r="L483" t="str">
        <f>VLOOKUP(D483,StellarSpectralClassTable!$A$2:$B$8,2)</f>
        <v>G</v>
      </c>
      <c r="M483" t="str">
        <f t="shared" si="24"/>
        <v>(532,"G1 VI",8,5,1,2,0,0.5856),</v>
      </c>
    </row>
    <row r="484" spans="1:13" x14ac:dyDescent="0.25">
      <c r="A484">
        <v>533</v>
      </c>
      <c r="B484" t="str">
        <f t="shared" si="25"/>
        <v>G2 VI</v>
      </c>
      <c r="C484">
        <v>8</v>
      </c>
      <c r="D484">
        <v>5</v>
      </c>
      <c r="E484">
        <v>2</v>
      </c>
      <c r="F484">
        <v>-1</v>
      </c>
      <c r="G484">
        <v>2</v>
      </c>
      <c r="H484">
        <f t="shared" si="23"/>
        <v>0</v>
      </c>
      <c r="I484" s="2">
        <f>I482-2*(I482-I487)/5</f>
        <v>0.57120000000000004</v>
      </c>
      <c r="K484" t="str">
        <f>VLOOKUP(C484,StellarLuminosityClassTable!$A$2:$B$11,2)</f>
        <v>VI</v>
      </c>
      <c r="L484" t="str">
        <f>VLOOKUP(D484,StellarSpectralClassTable!$A$2:$B$8,2)</f>
        <v>G</v>
      </c>
      <c r="M484" t="str">
        <f t="shared" si="24"/>
        <v>(533,"G2 VI",8,5,2,2,0,0.5712),</v>
      </c>
    </row>
    <row r="485" spans="1:13" x14ac:dyDescent="0.25">
      <c r="A485">
        <v>534</v>
      </c>
      <c r="B485" t="str">
        <f t="shared" si="25"/>
        <v>G3 VI</v>
      </c>
      <c r="C485">
        <v>8</v>
      </c>
      <c r="D485">
        <v>5</v>
      </c>
      <c r="E485">
        <v>3</v>
      </c>
      <c r="F485">
        <v>-1</v>
      </c>
      <c r="G485">
        <v>2</v>
      </c>
      <c r="H485">
        <f t="shared" si="23"/>
        <v>0</v>
      </c>
      <c r="I485" s="2">
        <f>I482-3*(I482-I487)/5</f>
        <v>0.55679999999999996</v>
      </c>
      <c r="K485" t="str">
        <f>VLOOKUP(C485,StellarLuminosityClassTable!$A$2:$B$11,2)</f>
        <v>VI</v>
      </c>
      <c r="L485" t="str">
        <f>VLOOKUP(D485,StellarSpectralClassTable!$A$2:$B$8,2)</f>
        <v>G</v>
      </c>
      <c r="M485" t="str">
        <f t="shared" si="24"/>
        <v>(534,"G3 VI",8,5,3,2,0,0.5568),</v>
      </c>
    </row>
    <row r="486" spans="1:13" x14ac:dyDescent="0.25">
      <c r="A486">
        <v>535</v>
      </c>
      <c r="B486" t="str">
        <f t="shared" si="25"/>
        <v>G4 VI</v>
      </c>
      <c r="C486">
        <v>8</v>
      </c>
      <c r="D486">
        <v>5</v>
      </c>
      <c r="E486">
        <v>4</v>
      </c>
      <c r="F486">
        <v>-1</v>
      </c>
      <c r="G486">
        <v>2</v>
      </c>
      <c r="H486">
        <f t="shared" si="23"/>
        <v>0</v>
      </c>
      <c r="I486" s="2">
        <f>I482-4*(I482-I487)/5</f>
        <v>0.54239999999999999</v>
      </c>
      <c r="K486" t="str">
        <f>VLOOKUP(C486,StellarLuminosityClassTable!$A$2:$B$11,2)</f>
        <v>VI</v>
      </c>
      <c r="L486" t="str">
        <f>VLOOKUP(D486,StellarSpectralClassTable!$A$2:$B$8,2)</f>
        <v>G</v>
      </c>
      <c r="M486" t="str">
        <f t="shared" si="24"/>
        <v>(535,"G4 VI",8,5,4,2,0,0.5424),</v>
      </c>
    </row>
    <row r="487" spans="1:13" x14ac:dyDescent="0.25">
      <c r="A487">
        <v>536</v>
      </c>
      <c r="B487" t="str">
        <f t="shared" si="25"/>
        <v>G5 VI</v>
      </c>
      <c r="C487">
        <v>8</v>
      </c>
      <c r="D487">
        <v>5</v>
      </c>
      <c r="E487">
        <v>5</v>
      </c>
      <c r="F487">
        <v>-1</v>
      </c>
      <c r="G487">
        <v>2</v>
      </c>
      <c r="H487">
        <f t="shared" si="23"/>
        <v>0</v>
      </c>
      <c r="I487" s="2">
        <v>0.52800000000000002</v>
      </c>
      <c r="K487" t="str">
        <f>VLOOKUP(C487,StellarLuminosityClassTable!$A$2:$B$11,2)</f>
        <v>VI</v>
      </c>
      <c r="L487" t="str">
        <f>VLOOKUP(D487,StellarSpectralClassTable!$A$2:$B$8,2)</f>
        <v>G</v>
      </c>
      <c r="M487" t="str">
        <f t="shared" si="24"/>
        <v>(536,"G5 VI",8,5,5,2,0,0.528),</v>
      </c>
    </row>
    <row r="488" spans="1:13" x14ac:dyDescent="0.25">
      <c r="A488">
        <v>537</v>
      </c>
      <c r="B488" t="str">
        <f t="shared" si="25"/>
        <v>G6 VI</v>
      </c>
      <c r="C488">
        <v>8</v>
      </c>
      <c r="D488">
        <v>5</v>
      </c>
      <c r="E488">
        <v>6</v>
      </c>
      <c r="F488">
        <v>-1</v>
      </c>
      <c r="G488">
        <v>2</v>
      </c>
      <c r="H488">
        <f t="shared" si="23"/>
        <v>0</v>
      </c>
      <c r="I488" s="2">
        <f>I487-1*(I487-I492)/5</f>
        <v>0.50839999999999996</v>
      </c>
      <c r="K488" t="str">
        <f>VLOOKUP(C488,StellarLuminosityClassTable!$A$2:$B$11,2)</f>
        <v>VI</v>
      </c>
      <c r="L488" t="str">
        <f>VLOOKUP(D488,StellarSpectralClassTable!$A$2:$B$8,2)</f>
        <v>G</v>
      </c>
      <c r="M488" t="str">
        <f t="shared" si="24"/>
        <v>(537,"G6 VI",8,5,6,2,0,0.5084),</v>
      </c>
    </row>
    <row r="489" spans="1:13" x14ac:dyDescent="0.25">
      <c r="A489">
        <v>538</v>
      </c>
      <c r="B489" t="str">
        <f t="shared" si="25"/>
        <v>G7 VI</v>
      </c>
      <c r="C489">
        <v>8</v>
      </c>
      <c r="D489">
        <v>5</v>
      </c>
      <c r="E489">
        <v>7</v>
      </c>
      <c r="F489">
        <v>-1</v>
      </c>
      <c r="G489">
        <v>2</v>
      </c>
      <c r="H489">
        <f t="shared" si="23"/>
        <v>0</v>
      </c>
      <c r="I489" s="2">
        <f>I487-2*(I487-I492)/5</f>
        <v>0.48880000000000001</v>
      </c>
      <c r="K489" t="str">
        <f>VLOOKUP(C489,StellarLuminosityClassTable!$A$2:$B$11,2)</f>
        <v>VI</v>
      </c>
      <c r="L489" t="str">
        <f>VLOOKUP(D489,StellarSpectralClassTable!$A$2:$B$8,2)</f>
        <v>G</v>
      </c>
      <c r="M489" t="str">
        <f t="shared" si="24"/>
        <v>(538,"G7 VI",8,5,7,2,0,0.4888),</v>
      </c>
    </row>
    <row r="490" spans="1:13" x14ac:dyDescent="0.25">
      <c r="A490">
        <v>539</v>
      </c>
      <c r="B490" t="str">
        <f t="shared" si="25"/>
        <v>G8 VI</v>
      </c>
      <c r="C490">
        <v>8</v>
      </c>
      <c r="D490">
        <v>5</v>
      </c>
      <c r="E490">
        <v>8</v>
      </c>
      <c r="F490">
        <v>-1</v>
      </c>
      <c r="G490">
        <v>2</v>
      </c>
      <c r="H490">
        <f t="shared" si="23"/>
        <v>0</v>
      </c>
      <c r="I490" s="2">
        <f>I487-3*(I487-I492)/5</f>
        <v>0.46920000000000001</v>
      </c>
      <c r="K490" t="str">
        <f>VLOOKUP(C490,StellarLuminosityClassTable!$A$2:$B$11,2)</f>
        <v>VI</v>
      </c>
      <c r="L490" t="str">
        <f>VLOOKUP(D490,StellarSpectralClassTable!$A$2:$B$8,2)</f>
        <v>G</v>
      </c>
      <c r="M490" t="str">
        <f t="shared" si="24"/>
        <v>(539,"G8 VI",8,5,8,2,0,0.4692),</v>
      </c>
    </row>
    <row r="491" spans="1:13" x14ac:dyDescent="0.25">
      <c r="A491">
        <v>540</v>
      </c>
      <c r="B491" t="str">
        <f t="shared" si="25"/>
        <v>G9 VI</v>
      </c>
      <c r="C491">
        <v>8</v>
      </c>
      <c r="D491">
        <v>5</v>
      </c>
      <c r="E491">
        <v>9</v>
      </c>
      <c r="F491">
        <v>-1</v>
      </c>
      <c r="G491">
        <v>2</v>
      </c>
      <c r="H491">
        <f t="shared" si="23"/>
        <v>0</v>
      </c>
      <c r="I491" s="2">
        <f>I487-4*(I487-I492)/5</f>
        <v>0.4496</v>
      </c>
      <c r="K491" t="str">
        <f>VLOOKUP(C491,StellarLuminosityClassTable!$A$2:$B$11,2)</f>
        <v>VI</v>
      </c>
      <c r="L491" t="str">
        <f>VLOOKUP(D491,StellarSpectralClassTable!$A$2:$B$8,2)</f>
        <v>G</v>
      </c>
      <c r="M491" t="str">
        <f t="shared" si="24"/>
        <v>(540,"G9 VI",8,5,9,2,0,0.4496),</v>
      </c>
    </row>
    <row r="492" spans="1:13" x14ac:dyDescent="0.25">
      <c r="A492">
        <v>541</v>
      </c>
      <c r="B492" t="str">
        <f t="shared" si="25"/>
        <v>K0 VI</v>
      </c>
      <c r="C492">
        <v>8</v>
      </c>
      <c r="D492">
        <v>6</v>
      </c>
      <c r="E492">
        <v>0</v>
      </c>
      <c r="F492">
        <v>-1</v>
      </c>
      <c r="G492">
        <v>1</v>
      </c>
      <c r="H492">
        <f t="shared" si="23"/>
        <v>0</v>
      </c>
      <c r="I492" s="2">
        <v>0.43</v>
      </c>
      <c r="K492" t="str">
        <f>VLOOKUP(C492,StellarLuminosityClassTable!$A$2:$B$11,2)</f>
        <v>VI</v>
      </c>
      <c r="L492" t="str">
        <f>VLOOKUP(D492,StellarSpectralClassTable!$A$2:$B$8,2)</f>
        <v>K</v>
      </c>
      <c r="M492" t="str">
        <f t="shared" si="24"/>
        <v>(541,"K0 VI",8,6,0,1,0,0.43),</v>
      </c>
    </row>
    <row r="493" spans="1:13" x14ac:dyDescent="0.25">
      <c r="A493">
        <v>542</v>
      </c>
      <c r="B493" t="str">
        <f t="shared" si="25"/>
        <v>K1 VI</v>
      </c>
      <c r="C493">
        <v>8</v>
      </c>
      <c r="D493">
        <v>6</v>
      </c>
      <c r="E493">
        <v>1</v>
      </c>
      <c r="F493">
        <v>-1</v>
      </c>
      <c r="G493">
        <v>1</v>
      </c>
      <c r="H493">
        <f t="shared" si="23"/>
        <v>0</v>
      </c>
      <c r="I493" s="2">
        <f>I492-1*(I492-I497)/5</f>
        <v>0.41</v>
      </c>
      <c r="K493" t="str">
        <f>VLOOKUP(C493,StellarLuminosityClassTable!$A$2:$B$11,2)</f>
        <v>VI</v>
      </c>
      <c r="L493" t="str">
        <f>VLOOKUP(D493,StellarSpectralClassTable!$A$2:$B$8,2)</f>
        <v>K</v>
      </c>
      <c r="M493" t="str">
        <f t="shared" si="24"/>
        <v>(542,"K1 VI",8,6,1,1,0,0.41),</v>
      </c>
    </row>
    <row r="494" spans="1:13" x14ac:dyDescent="0.25">
      <c r="A494">
        <v>543</v>
      </c>
      <c r="B494" t="str">
        <f t="shared" si="25"/>
        <v>K2 VI</v>
      </c>
      <c r="C494">
        <v>8</v>
      </c>
      <c r="D494">
        <v>6</v>
      </c>
      <c r="E494">
        <v>2</v>
      </c>
      <c r="F494">
        <v>-1</v>
      </c>
      <c r="G494">
        <v>1</v>
      </c>
      <c r="H494">
        <f t="shared" si="23"/>
        <v>0</v>
      </c>
      <c r="I494" s="2">
        <f>I492-2*(I492-I497)/5</f>
        <v>0.39</v>
      </c>
      <c r="K494" t="str">
        <f>VLOOKUP(C494,StellarLuminosityClassTable!$A$2:$B$11,2)</f>
        <v>VI</v>
      </c>
      <c r="L494" t="str">
        <f>VLOOKUP(D494,StellarSpectralClassTable!$A$2:$B$8,2)</f>
        <v>K</v>
      </c>
      <c r="M494" t="str">
        <f t="shared" si="24"/>
        <v>(543,"K2 VI",8,6,2,1,0,0.39),</v>
      </c>
    </row>
    <row r="495" spans="1:13" x14ac:dyDescent="0.25">
      <c r="A495">
        <v>544</v>
      </c>
      <c r="B495" t="str">
        <f t="shared" si="25"/>
        <v>K3 VI</v>
      </c>
      <c r="C495">
        <v>8</v>
      </c>
      <c r="D495">
        <v>6</v>
      </c>
      <c r="E495">
        <v>3</v>
      </c>
      <c r="F495">
        <v>-1</v>
      </c>
      <c r="G495">
        <v>1</v>
      </c>
      <c r="H495">
        <f t="shared" si="23"/>
        <v>0</v>
      </c>
      <c r="I495" s="2">
        <f>I492-3*(I492-I497)/5</f>
        <v>0.37</v>
      </c>
      <c r="K495" t="str">
        <f>VLOOKUP(C495,StellarLuminosityClassTable!$A$2:$B$11,2)</f>
        <v>VI</v>
      </c>
      <c r="L495" t="str">
        <f>VLOOKUP(D495,StellarSpectralClassTable!$A$2:$B$8,2)</f>
        <v>K</v>
      </c>
      <c r="M495" t="str">
        <f t="shared" si="24"/>
        <v>(544,"K3 VI",8,6,3,1,0,0.37),</v>
      </c>
    </row>
    <row r="496" spans="1:13" x14ac:dyDescent="0.25">
      <c r="A496">
        <v>545</v>
      </c>
      <c r="B496" t="str">
        <f t="shared" si="25"/>
        <v>K4 VI</v>
      </c>
      <c r="C496">
        <v>8</v>
      </c>
      <c r="D496">
        <v>6</v>
      </c>
      <c r="E496">
        <v>4</v>
      </c>
      <c r="F496">
        <v>-1</v>
      </c>
      <c r="G496">
        <v>1</v>
      </c>
      <c r="H496">
        <f t="shared" si="23"/>
        <v>0</v>
      </c>
      <c r="I496" s="2">
        <f>I492-4*(I492-I497)/5</f>
        <v>0.35</v>
      </c>
      <c r="K496" t="str">
        <f>VLOOKUP(C496,StellarLuminosityClassTable!$A$2:$B$11,2)</f>
        <v>VI</v>
      </c>
      <c r="L496" t="str">
        <f>VLOOKUP(D496,StellarSpectralClassTable!$A$2:$B$8,2)</f>
        <v>K</v>
      </c>
      <c r="M496" t="str">
        <f t="shared" si="24"/>
        <v>(545,"K4 VI",8,6,4,1,0,0.35),</v>
      </c>
    </row>
    <row r="497" spans="1:13" x14ac:dyDescent="0.25">
      <c r="A497">
        <v>546</v>
      </c>
      <c r="B497" t="str">
        <f t="shared" si="25"/>
        <v>K5 VI</v>
      </c>
      <c r="C497">
        <v>8</v>
      </c>
      <c r="D497">
        <v>6</v>
      </c>
      <c r="E497">
        <v>5</v>
      </c>
      <c r="F497">
        <v>-1</v>
      </c>
      <c r="G497">
        <v>1</v>
      </c>
      <c r="H497">
        <f t="shared" si="23"/>
        <v>0</v>
      </c>
      <c r="I497" s="2">
        <v>0.33</v>
      </c>
      <c r="K497" t="str">
        <f>VLOOKUP(C497,StellarLuminosityClassTable!$A$2:$B$11,2)</f>
        <v>VI</v>
      </c>
      <c r="L497" t="str">
        <f>VLOOKUP(D497,StellarSpectralClassTable!$A$2:$B$8,2)</f>
        <v>K</v>
      </c>
      <c r="M497" t="str">
        <f t="shared" si="24"/>
        <v>(546,"K5 VI",8,6,5,1,0,0.33),</v>
      </c>
    </row>
    <row r="498" spans="1:13" x14ac:dyDescent="0.25">
      <c r="A498">
        <v>547</v>
      </c>
      <c r="B498" t="str">
        <f t="shared" si="25"/>
        <v>K6 VI</v>
      </c>
      <c r="C498">
        <v>8</v>
      </c>
      <c r="D498">
        <v>6</v>
      </c>
      <c r="E498">
        <v>6</v>
      </c>
      <c r="F498">
        <v>-1</v>
      </c>
      <c r="G498">
        <v>1</v>
      </c>
      <c r="H498">
        <f t="shared" si="23"/>
        <v>0</v>
      </c>
      <c r="I498" s="2">
        <f>I497-1*(I497-I502)/5</f>
        <v>0.29480000000000001</v>
      </c>
      <c r="K498" t="str">
        <f>VLOOKUP(C498,StellarLuminosityClassTable!$A$2:$B$11,2)</f>
        <v>VI</v>
      </c>
      <c r="L498" t="str">
        <f>VLOOKUP(D498,StellarSpectralClassTable!$A$2:$B$8,2)</f>
        <v>K</v>
      </c>
      <c r="M498" t="str">
        <f t="shared" si="24"/>
        <v>(547,"K6 VI",8,6,6,1,0,0.2948),</v>
      </c>
    </row>
    <row r="499" spans="1:13" x14ac:dyDescent="0.25">
      <c r="A499">
        <v>548</v>
      </c>
      <c r="B499" t="str">
        <f t="shared" si="25"/>
        <v>K7 VI</v>
      </c>
      <c r="C499">
        <v>8</v>
      </c>
      <c r="D499">
        <v>6</v>
      </c>
      <c r="E499">
        <v>7</v>
      </c>
      <c r="F499">
        <v>-1</v>
      </c>
      <c r="G499">
        <v>1</v>
      </c>
      <c r="H499">
        <f t="shared" si="23"/>
        <v>0</v>
      </c>
      <c r="I499" s="2">
        <f>I497-2*(I497-I502)/5</f>
        <v>0.2596</v>
      </c>
      <c r="K499" t="str">
        <f>VLOOKUP(C499,StellarLuminosityClassTable!$A$2:$B$11,2)</f>
        <v>VI</v>
      </c>
      <c r="L499" t="str">
        <f>VLOOKUP(D499,StellarSpectralClassTable!$A$2:$B$8,2)</f>
        <v>K</v>
      </c>
      <c r="M499" t="str">
        <f t="shared" si="24"/>
        <v>(548,"K7 VI",8,6,7,1,0,0.2596),</v>
      </c>
    </row>
    <row r="500" spans="1:13" x14ac:dyDescent="0.25">
      <c r="A500">
        <v>549</v>
      </c>
      <c r="B500" t="str">
        <f t="shared" si="25"/>
        <v>K8 VI</v>
      </c>
      <c r="C500">
        <v>8</v>
      </c>
      <c r="D500">
        <v>6</v>
      </c>
      <c r="E500">
        <v>8</v>
      </c>
      <c r="F500">
        <v>-1</v>
      </c>
      <c r="G500">
        <v>1</v>
      </c>
      <c r="H500">
        <f t="shared" si="23"/>
        <v>0</v>
      </c>
      <c r="I500" s="2">
        <f>I497-3*(I497-I502)/5</f>
        <v>0.22440000000000002</v>
      </c>
      <c r="K500" t="str">
        <f>VLOOKUP(C500,StellarLuminosityClassTable!$A$2:$B$11,2)</f>
        <v>VI</v>
      </c>
      <c r="L500" t="str">
        <f>VLOOKUP(D500,StellarSpectralClassTable!$A$2:$B$8,2)</f>
        <v>K</v>
      </c>
      <c r="M500" t="str">
        <f t="shared" si="24"/>
        <v>(549,"K8 VI",8,6,8,1,0,0.2244),</v>
      </c>
    </row>
    <row r="501" spans="1:13" x14ac:dyDescent="0.25">
      <c r="A501">
        <v>550</v>
      </c>
      <c r="B501" t="str">
        <f t="shared" si="25"/>
        <v>K9 VI</v>
      </c>
      <c r="C501">
        <v>8</v>
      </c>
      <c r="D501">
        <v>6</v>
      </c>
      <c r="E501">
        <v>9</v>
      </c>
      <c r="F501">
        <v>-1</v>
      </c>
      <c r="G501">
        <v>1</v>
      </c>
      <c r="H501">
        <f t="shared" si="23"/>
        <v>0</v>
      </c>
      <c r="I501" s="2">
        <f>I497-4*(I497-I502)/5</f>
        <v>0.18920000000000001</v>
      </c>
      <c r="K501" t="str">
        <f>VLOOKUP(C501,StellarLuminosityClassTable!$A$2:$B$11,2)</f>
        <v>VI</v>
      </c>
      <c r="L501" t="str">
        <f>VLOOKUP(D501,StellarSpectralClassTable!$A$2:$B$8,2)</f>
        <v>K</v>
      </c>
      <c r="M501" t="str">
        <f t="shared" si="24"/>
        <v>(550,"K9 VI",8,6,9,1,0,0.1892),</v>
      </c>
    </row>
    <row r="502" spans="1:13" x14ac:dyDescent="0.25">
      <c r="A502">
        <v>551</v>
      </c>
      <c r="B502" t="str">
        <f t="shared" si="25"/>
        <v>M0 VI</v>
      </c>
      <c r="C502">
        <v>8</v>
      </c>
      <c r="D502">
        <v>7</v>
      </c>
      <c r="E502">
        <v>0</v>
      </c>
      <c r="F502">
        <v>-1</v>
      </c>
      <c r="G502">
        <v>0</v>
      </c>
      <c r="H502">
        <f t="shared" si="23"/>
        <v>0</v>
      </c>
      <c r="I502" s="2">
        <v>0.154</v>
      </c>
      <c r="K502" t="str">
        <f>VLOOKUP(C502,StellarLuminosityClassTable!$A$2:$B$11,2)</f>
        <v>VI</v>
      </c>
      <c r="L502" t="str">
        <f>VLOOKUP(D502,StellarSpectralClassTable!$A$2:$B$8,2)</f>
        <v>M</v>
      </c>
      <c r="M502" t="str">
        <f t="shared" si="24"/>
        <v>(551,"M0 VI",8,7,0,0,0,0.154),</v>
      </c>
    </row>
    <row r="503" spans="1:13" x14ac:dyDescent="0.25">
      <c r="A503">
        <v>552</v>
      </c>
      <c r="B503" t="str">
        <f t="shared" si="25"/>
        <v>M1 VI</v>
      </c>
      <c r="C503">
        <v>8</v>
      </c>
      <c r="D503">
        <v>7</v>
      </c>
      <c r="E503">
        <v>1</v>
      </c>
      <c r="F503">
        <v>-1</v>
      </c>
      <c r="G503">
        <v>0</v>
      </c>
      <c r="H503">
        <f t="shared" si="23"/>
        <v>0</v>
      </c>
      <c r="I503" s="2">
        <f>I502-1*(I502-I507)/5</f>
        <v>0.14399999999999999</v>
      </c>
      <c r="K503" t="str">
        <f>VLOOKUP(C503,StellarLuminosityClassTable!$A$2:$B$11,2)</f>
        <v>VI</v>
      </c>
      <c r="L503" t="str">
        <f>VLOOKUP(D503,StellarSpectralClassTable!$A$2:$B$8,2)</f>
        <v>M</v>
      </c>
      <c r="M503" t="str">
        <f t="shared" si="24"/>
        <v>(552,"M1 VI",8,7,1,0,0,0.144),</v>
      </c>
    </row>
    <row r="504" spans="1:13" x14ac:dyDescent="0.25">
      <c r="A504">
        <v>553</v>
      </c>
      <c r="B504" t="str">
        <f t="shared" si="25"/>
        <v>M2 VI</v>
      </c>
      <c r="C504">
        <v>8</v>
      </c>
      <c r="D504">
        <v>7</v>
      </c>
      <c r="E504">
        <v>2</v>
      </c>
      <c r="F504">
        <v>-1</v>
      </c>
      <c r="G504">
        <v>0</v>
      </c>
      <c r="H504">
        <f t="shared" si="23"/>
        <v>0</v>
      </c>
      <c r="I504" s="2">
        <f>I502-2*(I502-I507)/5</f>
        <v>0.13400000000000001</v>
      </c>
      <c r="K504" t="str">
        <f>VLOOKUP(C504,StellarLuminosityClassTable!$A$2:$B$11,2)</f>
        <v>VI</v>
      </c>
      <c r="L504" t="str">
        <f>VLOOKUP(D504,StellarSpectralClassTable!$A$2:$B$8,2)</f>
        <v>M</v>
      </c>
      <c r="M504" t="str">
        <f t="shared" si="24"/>
        <v>(553,"M2 VI",8,7,2,0,0,0.134),</v>
      </c>
    </row>
    <row r="505" spans="1:13" x14ac:dyDescent="0.25">
      <c r="A505">
        <v>554</v>
      </c>
      <c r="B505" t="str">
        <f t="shared" si="25"/>
        <v>M3 VI</v>
      </c>
      <c r="C505">
        <v>8</v>
      </c>
      <c r="D505">
        <v>7</v>
      </c>
      <c r="E505">
        <v>3</v>
      </c>
      <c r="F505">
        <v>-1</v>
      </c>
      <c r="G505">
        <v>0</v>
      </c>
      <c r="H505">
        <f t="shared" si="23"/>
        <v>0</v>
      </c>
      <c r="I505" s="2">
        <f>I502-3*(I502-I507)/5</f>
        <v>0.124</v>
      </c>
      <c r="K505" t="str">
        <f>VLOOKUP(C505,StellarLuminosityClassTable!$A$2:$B$11,2)</f>
        <v>VI</v>
      </c>
      <c r="L505" t="str">
        <f>VLOOKUP(D505,StellarSpectralClassTable!$A$2:$B$8,2)</f>
        <v>M</v>
      </c>
      <c r="M505" t="str">
        <f t="shared" si="24"/>
        <v>(554,"M3 VI",8,7,3,0,0,0.124),</v>
      </c>
    </row>
    <row r="506" spans="1:13" x14ac:dyDescent="0.25">
      <c r="A506">
        <v>555</v>
      </c>
      <c r="B506" t="str">
        <f t="shared" si="25"/>
        <v>M4 VI</v>
      </c>
      <c r="C506">
        <v>8</v>
      </c>
      <c r="D506">
        <v>7</v>
      </c>
      <c r="E506">
        <v>4</v>
      </c>
      <c r="F506">
        <v>-1</v>
      </c>
      <c r="G506">
        <v>0</v>
      </c>
      <c r="H506">
        <f t="shared" si="23"/>
        <v>0</v>
      </c>
      <c r="I506" s="2">
        <f>I502-4*(I502-I507)/5</f>
        <v>0.11399999999999999</v>
      </c>
      <c r="K506" t="str">
        <f>VLOOKUP(C506,StellarLuminosityClassTable!$A$2:$B$11,2)</f>
        <v>VI</v>
      </c>
      <c r="L506" t="str">
        <f>VLOOKUP(D506,StellarSpectralClassTable!$A$2:$B$8,2)</f>
        <v>M</v>
      </c>
      <c r="M506" t="str">
        <f t="shared" si="24"/>
        <v>(555,"M4 VI",8,7,4,0,0,0.114),</v>
      </c>
    </row>
    <row r="507" spans="1:13" x14ac:dyDescent="0.25">
      <c r="A507">
        <v>556</v>
      </c>
      <c r="B507" t="str">
        <f t="shared" ref="B507:B511" si="26">CONCATENATE(L507,TEXT(E507,"#0")," ",K507)</f>
        <v>M5 VI</v>
      </c>
      <c r="C507">
        <v>8</v>
      </c>
      <c r="D507">
        <v>7</v>
      </c>
      <c r="E507">
        <v>5</v>
      </c>
      <c r="F507">
        <v>-1</v>
      </c>
      <c r="G507">
        <v>0</v>
      </c>
      <c r="H507">
        <f t="shared" si="23"/>
        <v>0</v>
      </c>
      <c r="I507" s="2">
        <v>0.104</v>
      </c>
      <c r="K507" t="str">
        <f>VLOOKUP(C507,StellarLuminosityClassTable!$A$2:$B$11,2)</f>
        <v>VI</v>
      </c>
      <c r="L507" t="str">
        <f>VLOOKUP(D507,StellarSpectralClassTable!$A$2:$B$8,2)</f>
        <v>M</v>
      </c>
      <c r="M507" t="str">
        <f t="shared" si="24"/>
        <v>(556,"M5 VI",8,7,5,0,0,0.104),</v>
      </c>
    </row>
    <row r="508" spans="1:13" x14ac:dyDescent="0.25">
      <c r="A508">
        <v>557</v>
      </c>
      <c r="B508" t="str">
        <f t="shared" si="26"/>
        <v>M6 VI</v>
      </c>
      <c r="C508">
        <v>8</v>
      </c>
      <c r="D508">
        <v>7</v>
      </c>
      <c r="E508">
        <v>6</v>
      </c>
      <c r="F508">
        <v>-1</v>
      </c>
      <c r="G508">
        <v>0</v>
      </c>
      <c r="H508">
        <f t="shared" si="23"/>
        <v>0</v>
      </c>
      <c r="I508" s="2">
        <f>I507-1*(I507-I512)/5</f>
        <v>2.6832000000000003</v>
      </c>
      <c r="K508" t="str">
        <f>VLOOKUP(C508,StellarLuminosityClassTable!$A$2:$B$11,2)</f>
        <v>VI</v>
      </c>
      <c r="L508" t="str">
        <f>VLOOKUP(D508,StellarSpectralClassTable!$A$2:$B$8,2)</f>
        <v>M</v>
      </c>
      <c r="M508" t="str">
        <f t="shared" si="24"/>
        <v>(557,"M6 VI",8,7,6,0,0,2.6832),</v>
      </c>
    </row>
    <row r="509" spans="1:13" x14ac:dyDescent="0.25">
      <c r="A509">
        <v>558</v>
      </c>
      <c r="B509" t="str">
        <f t="shared" si="26"/>
        <v>M7 VI</v>
      </c>
      <c r="C509">
        <v>8</v>
      </c>
      <c r="D509">
        <v>7</v>
      </c>
      <c r="E509">
        <v>7</v>
      </c>
      <c r="F509">
        <v>-1</v>
      </c>
      <c r="G509">
        <v>0</v>
      </c>
      <c r="H509">
        <f t="shared" si="23"/>
        <v>0</v>
      </c>
      <c r="I509" s="2">
        <f>I507-2*(I507-I512)/5</f>
        <v>5.2624000000000004</v>
      </c>
      <c r="K509" t="str">
        <f>VLOOKUP(C509,StellarLuminosityClassTable!$A$2:$B$11,2)</f>
        <v>VI</v>
      </c>
      <c r="L509" t="str">
        <f>VLOOKUP(D509,StellarSpectralClassTable!$A$2:$B$8,2)</f>
        <v>M</v>
      </c>
      <c r="M509" t="str">
        <f t="shared" si="24"/>
        <v>(558,"M7 VI",8,7,7,0,0,5.2624),</v>
      </c>
    </row>
    <row r="510" spans="1:13" x14ac:dyDescent="0.25">
      <c r="A510">
        <v>559</v>
      </c>
      <c r="B510" t="str">
        <f t="shared" si="26"/>
        <v>M8 VI</v>
      </c>
      <c r="C510">
        <v>8</v>
      </c>
      <c r="D510">
        <v>7</v>
      </c>
      <c r="E510">
        <v>8</v>
      </c>
      <c r="F510">
        <v>-1</v>
      </c>
      <c r="G510">
        <v>0</v>
      </c>
      <c r="H510">
        <f t="shared" si="23"/>
        <v>0</v>
      </c>
      <c r="I510" s="2">
        <f>I507-3*(I507-I512)/5</f>
        <v>7.8416000000000006</v>
      </c>
      <c r="K510" t="str">
        <f>VLOOKUP(C510,StellarLuminosityClassTable!$A$2:$B$11,2)</f>
        <v>VI</v>
      </c>
      <c r="L510" t="str">
        <f>VLOOKUP(D510,StellarSpectralClassTable!$A$2:$B$8,2)</f>
        <v>M</v>
      </c>
      <c r="M510" t="str">
        <f t="shared" si="24"/>
        <v>(559,"M8 VI",8,7,8,0,0,7.8416),</v>
      </c>
    </row>
    <row r="511" spans="1:13" x14ac:dyDescent="0.25">
      <c r="A511">
        <v>560</v>
      </c>
      <c r="B511" t="str">
        <f t="shared" si="26"/>
        <v>M9 VI</v>
      </c>
      <c r="C511">
        <v>8</v>
      </c>
      <c r="D511">
        <v>7</v>
      </c>
      <c r="E511">
        <v>9</v>
      </c>
      <c r="F511">
        <v>-1</v>
      </c>
      <c r="G511">
        <v>0</v>
      </c>
      <c r="H511">
        <f t="shared" si="23"/>
        <v>0</v>
      </c>
      <c r="I511" s="2">
        <v>5.8000000000000003E-2</v>
      </c>
      <c r="K511" t="str">
        <f>VLOOKUP(C511,StellarLuminosityClassTable!$A$2:$B$11,2)</f>
        <v>VI</v>
      </c>
      <c r="L511" t="str">
        <f>VLOOKUP(D511,StellarSpectralClassTable!$A$2:$B$8,2)</f>
        <v>M</v>
      </c>
      <c r="M511" t="str">
        <f t="shared" si="24"/>
        <v>(560,"M9 VI",8,7,9,0,0,0.058),</v>
      </c>
    </row>
    <row r="512" spans="1:13" x14ac:dyDescent="0.25">
      <c r="A512">
        <v>561</v>
      </c>
      <c r="B512" t="s">
        <v>139</v>
      </c>
      <c r="C512">
        <v>9</v>
      </c>
      <c r="D512">
        <v>1</v>
      </c>
      <c r="E512">
        <v>0</v>
      </c>
      <c r="F512">
        <v>-1</v>
      </c>
      <c r="G512">
        <v>1</v>
      </c>
      <c r="H512">
        <f t="shared" si="23"/>
        <v>0</v>
      </c>
      <c r="I512" s="2">
        <v>13</v>
      </c>
      <c r="K512" t="str">
        <f>VLOOKUP(C512,StellarLuminosityClassTable!$A$2:$B$11,2)</f>
        <v>D</v>
      </c>
      <c r="L512" t="str">
        <f>VLOOKUP(D512,StellarSpectralClassTable!$A$2:$B$8,2)</f>
        <v>O</v>
      </c>
      <c r="M512" t="str">
        <f t="shared" si="24"/>
        <v>(561,"DO",9,1,0,1,0,13),</v>
      </c>
    </row>
    <row r="513" spans="1:13" x14ac:dyDescent="0.25">
      <c r="A513">
        <v>562</v>
      </c>
      <c r="B513" t="s">
        <v>140</v>
      </c>
      <c r="C513">
        <v>9</v>
      </c>
      <c r="D513">
        <v>2</v>
      </c>
      <c r="E513">
        <v>0</v>
      </c>
      <c r="F513">
        <v>-1</v>
      </c>
      <c r="G513">
        <v>0</v>
      </c>
      <c r="H513">
        <f t="shared" si="23"/>
        <v>0</v>
      </c>
      <c r="I513" s="2">
        <v>0.26</v>
      </c>
      <c r="K513" t="str">
        <f>VLOOKUP(C513,StellarLuminosityClassTable!$A$2:$B$11,2)</f>
        <v>D</v>
      </c>
      <c r="L513" t="str">
        <f>VLOOKUP(D513,StellarSpectralClassTable!$A$2:$B$8,2)</f>
        <v>B</v>
      </c>
      <c r="M513" t="str">
        <f t="shared" si="24"/>
        <v>(562,"DB",9,2,0,0,0,0.26),</v>
      </c>
    </row>
    <row r="514" spans="1:13" x14ac:dyDescent="0.25">
      <c r="A514">
        <v>563</v>
      </c>
      <c r="B514" t="s">
        <v>141</v>
      </c>
      <c r="C514">
        <v>9</v>
      </c>
      <c r="D514">
        <v>3</v>
      </c>
      <c r="E514">
        <v>0</v>
      </c>
      <c r="F514">
        <v>-1</v>
      </c>
      <c r="G514">
        <v>0</v>
      </c>
      <c r="H514">
        <f t="shared" si="23"/>
        <v>0</v>
      </c>
      <c r="I514" s="2">
        <v>0.36</v>
      </c>
      <c r="K514" t="str">
        <f>VLOOKUP(C514,StellarLuminosityClassTable!$A$2:$B$11,2)</f>
        <v>D</v>
      </c>
      <c r="L514" t="str">
        <f>VLOOKUP(D514,StellarSpectralClassTable!$A$2:$B$8,2)</f>
        <v>A</v>
      </c>
      <c r="M514" t="str">
        <f t="shared" si="24"/>
        <v>(563,"DA",9,3,0,0,0,0.36),</v>
      </c>
    </row>
    <row r="515" spans="1:13" x14ac:dyDescent="0.25">
      <c r="A515">
        <v>564</v>
      </c>
      <c r="B515" t="s">
        <v>142</v>
      </c>
      <c r="C515">
        <v>9</v>
      </c>
      <c r="D515">
        <v>4</v>
      </c>
      <c r="E515">
        <v>0</v>
      </c>
      <c r="F515">
        <v>-1</v>
      </c>
      <c r="G515">
        <v>0</v>
      </c>
      <c r="H515">
        <f t="shared" ref="H515:H519" si="27">F515+1</f>
        <v>0</v>
      </c>
      <c r="I515" s="2">
        <v>0.42</v>
      </c>
      <c r="K515" t="str">
        <f>VLOOKUP(C515,StellarLuminosityClassTable!$A$2:$B$11,2)</f>
        <v>D</v>
      </c>
      <c r="L515" t="str">
        <f>VLOOKUP(D515,StellarSpectralClassTable!$A$2:$B$8,2)</f>
        <v>F</v>
      </c>
      <c r="M515" t="str">
        <f t="shared" ref="M515:M519" si="28">CONCATENATE("(",A515,",""",B515,""",",C515,",",D515,",",E515,",",G515,",",H515,",",I515,"),")</f>
        <v>(564,"DF",9,4,0,0,0,0.42),</v>
      </c>
    </row>
    <row r="516" spans="1:13" x14ac:dyDescent="0.25">
      <c r="A516">
        <v>565</v>
      </c>
      <c r="B516" t="s">
        <v>143</v>
      </c>
      <c r="C516">
        <v>9</v>
      </c>
      <c r="D516">
        <v>5</v>
      </c>
      <c r="E516">
        <v>0</v>
      </c>
      <c r="F516">
        <v>-1</v>
      </c>
      <c r="G516">
        <v>0</v>
      </c>
      <c r="H516">
        <f t="shared" si="27"/>
        <v>0</v>
      </c>
      <c r="I516" s="2">
        <v>0.63</v>
      </c>
      <c r="K516" t="str">
        <f>VLOOKUP(C516,StellarLuminosityClassTable!$A$2:$B$11,2)</f>
        <v>D</v>
      </c>
      <c r="L516" t="str">
        <f>VLOOKUP(D516,StellarSpectralClassTable!$A$2:$B$8,2)</f>
        <v>G</v>
      </c>
      <c r="M516" t="str">
        <f t="shared" si="28"/>
        <v>(565,"DG",9,5,0,0,0,0.63),</v>
      </c>
    </row>
    <row r="517" spans="1:13" x14ac:dyDescent="0.25">
      <c r="A517">
        <v>566</v>
      </c>
      <c r="B517" t="s">
        <v>144</v>
      </c>
      <c r="C517">
        <v>9</v>
      </c>
      <c r="D517">
        <v>6</v>
      </c>
      <c r="E517">
        <v>0</v>
      </c>
      <c r="F517">
        <v>-1</v>
      </c>
      <c r="G517">
        <v>0</v>
      </c>
      <c r="H517">
        <f t="shared" si="27"/>
        <v>0</v>
      </c>
      <c r="I517" s="2">
        <v>0.83</v>
      </c>
      <c r="K517" t="str">
        <f>VLOOKUP(C517,StellarLuminosityClassTable!$A$2:$B$11,2)</f>
        <v>D</v>
      </c>
      <c r="L517" t="str">
        <f>VLOOKUP(D517,StellarSpectralClassTable!$A$2:$B$8,2)</f>
        <v>K</v>
      </c>
      <c r="M517" t="str">
        <f t="shared" si="28"/>
        <v>(566,"DK",9,6,0,0,0,0.83),</v>
      </c>
    </row>
    <row r="518" spans="1:13" x14ac:dyDescent="0.25">
      <c r="A518">
        <v>567</v>
      </c>
      <c r="B518" t="s">
        <v>145</v>
      </c>
      <c r="C518">
        <v>9</v>
      </c>
      <c r="D518">
        <v>7</v>
      </c>
      <c r="E518">
        <v>0</v>
      </c>
      <c r="F518">
        <v>-1</v>
      </c>
      <c r="G518">
        <v>0</v>
      </c>
      <c r="H518">
        <f t="shared" si="27"/>
        <v>0</v>
      </c>
      <c r="I518" s="2">
        <v>1.1100000000000001</v>
      </c>
      <c r="K518" t="str">
        <f>VLOOKUP(C518,StellarLuminosityClassTable!$A$2:$B$11,2)</f>
        <v>D</v>
      </c>
      <c r="L518" t="str">
        <f>VLOOKUP(D518,StellarSpectralClassTable!$A$2:$B$8,2)</f>
        <v>M</v>
      </c>
      <c r="M518" t="str">
        <f t="shared" si="28"/>
        <v>(567,"DM",9,7,0,0,0,1.11),</v>
      </c>
    </row>
    <row r="519" spans="1:13" x14ac:dyDescent="0.25">
      <c r="A519">
        <v>568</v>
      </c>
      <c r="B519" t="s">
        <v>112</v>
      </c>
      <c r="C519">
        <v>10</v>
      </c>
      <c r="D519">
        <v>0</v>
      </c>
      <c r="E519">
        <v>0</v>
      </c>
      <c r="F519">
        <v>-1</v>
      </c>
      <c r="G519">
        <v>-1</v>
      </c>
      <c r="H519">
        <f t="shared" si="27"/>
        <v>0</v>
      </c>
      <c r="I519" s="2">
        <v>7.4999999999999997E-2</v>
      </c>
      <c r="K519" t="str">
        <f>VLOOKUP(C519,StellarLuminosityClassTable!$A$2:$B$11,2)</f>
        <v>BD</v>
      </c>
      <c r="M519" t="str">
        <f t="shared" si="28"/>
        <v>(568,"BD",10,0,0,-1,0,0.075),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>
      <selection activeCell="H2" sqref="H2:H212"/>
    </sheetView>
  </sheetViews>
  <sheetFormatPr defaultRowHeight="15" x14ac:dyDescent="0.25"/>
  <cols>
    <col min="1" max="1" width="6" bestFit="1" customWidth="1"/>
    <col min="3" max="3" width="10.42578125" bestFit="1" customWidth="1"/>
    <col min="5" max="5" width="13.85546875" bestFit="1" customWidth="1"/>
    <col min="6" max="6" width="13.85546875" style="13" customWidth="1"/>
    <col min="8" max="8" width="16" customWidth="1"/>
  </cols>
  <sheetData>
    <row r="1" spans="1:8" x14ac:dyDescent="0.25">
      <c r="A1" t="s">
        <v>151</v>
      </c>
      <c r="B1" t="s">
        <v>152</v>
      </c>
      <c r="C1" t="s">
        <v>153</v>
      </c>
      <c r="E1" t="s">
        <v>154</v>
      </c>
      <c r="F1" s="13" t="s">
        <v>157</v>
      </c>
      <c r="G1" t="s">
        <v>155</v>
      </c>
      <c r="H1" t="s">
        <v>156</v>
      </c>
    </row>
    <row r="2" spans="1:8" x14ac:dyDescent="0.25">
      <c r="A2">
        <v>0</v>
      </c>
      <c r="B2">
        <v>0.2</v>
      </c>
      <c r="C2">
        <f t="shared" ref="C2:C21" si="0">B2*150</f>
        <v>30</v>
      </c>
      <c r="E2" s="4">
        <v>-0.5</v>
      </c>
      <c r="F2" s="13">
        <v>0</v>
      </c>
      <c r="G2">
        <v>0.15</v>
      </c>
      <c r="H2">
        <f>G2*150</f>
        <v>22.5</v>
      </c>
    </row>
    <row r="3" spans="1:8" x14ac:dyDescent="0.25">
      <c r="A3">
        <v>1</v>
      </c>
      <c r="B3">
        <v>0.4</v>
      </c>
      <c r="C3">
        <f t="shared" si="0"/>
        <v>60</v>
      </c>
      <c r="E3" s="4">
        <v>-0.4</v>
      </c>
      <c r="F3" s="13">
        <v>0</v>
      </c>
      <c r="G3">
        <v>0.16</v>
      </c>
      <c r="H3">
        <f t="shared" ref="H3:H66" si="1">G3*150</f>
        <v>24</v>
      </c>
    </row>
    <row r="4" spans="1:8" x14ac:dyDescent="0.25">
      <c r="A4">
        <v>2</v>
      </c>
      <c r="B4">
        <v>0.7</v>
      </c>
      <c r="C4">
        <f t="shared" si="0"/>
        <v>105</v>
      </c>
      <c r="E4" s="4">
        <v>-0.30000000000000004</v>
      </c>
      <c r="F4" s="13">
        <v>0</v>
      </c>
      <c r="G4">
        <v>0.17</v>
      </c>
      <c r="H4">
        <f t="shared" si="1"/>
        <v>25.500000000000004</v>
      </c>
    </row>
    <row r="5" spans="1:8" x14ac:dyDescent="0.25">
      <c r="A5">
        <v>3</v>
      </c>
      <c r="B5">
        <v>1</v>
      </c>
      <c r="C5">
        <f t="shared" si="0"/>
        <v>150</v>
      </c>
      <c r="E5" s="4">
        <v>-0.20000000000000004</v>
      </c>
      <c r="F5" s="13">
        <v>0</v>
      </c>
      <c r="G5">
        <v>0.18</v>
      </c>
      <c r="H5">
        <f t="shared" si="1"/>
        <v>27</v>
      </c>
    </row>
    <row r="6" spans="1:8" x14ac:dyDescent="0.25">
      <c r="A6">
        <v>4</v>
      </c>
      <c r="B6">
        <v>1.6</v>
      </c>
      <c r="C6">
        <f t="shared" si="0"/>
        <v>240</v>
      </c>
      <c r="E6" s="4">
        <v>-0.10000000000000003</v>
      </c>
      <c r="F6" s="13">
        <v>0</v>
      </c>
      <c r="G6">
        <v>0.19</v>
      </c>
      <c r="H6">
        <f t="shared" si="1"/>
        <v>28.5</v>
      </c>
    </row>
    <row r="7" spans="1:8" x14ac:dyDescent="0.25">
      <c r="A7">
        <v>5</v>
      </c>
      <c r="B7">
        <v>2.8</v>
      </c>
      <c r="C7">
        <f t="shared" si="0"/>
        <v>420</v>
      </c>
      <c r="E7" s="4">
        <v>0</v>
      </c>
      <c r="F7" s="13">
        <v>0</v>
      </c>
      <c r="G7">
        <v>0.2</v>
      </c>
      <c r="H7">
        <f t="shared" si="1"/>
        <v>30</v>
      </c>
    </row>
    <row r="8" spans="1:8" x14ac:dyDescent="0.25">
      <c r="A8">
        <v>6</v>
      </c>
      <c r="B8">
        <v>5.2</v>
      </c>
      <c r="C8">
        <f t="shared" si="0"/>
        <v>780</v>
      </c>
      <c r="E8" s="4">
        <v>0.1</v>
      </c>
      <c r="F8" s="13">
        <v>0</v>
      </c>
      <c r="G8">
        <v>0.22</v>
      </c>
      <c r="H8">
        <f t="shared" si="1"/>
        <v>33</v>
      </c>
    </row>
    <row r="9" spans="1:8" x14ac:dyDescent="0.25">
      <c r="A9">
        <v>7</v>
      </c>
      <c r="B9">
        <v>10</v>
      </c>
      <c r="C9">
        <f t="shared" si="0"/>
        <v>1500</v>
      </c>
      <c r="E9" s="4">
        <v>0.2</v>
      </c>
      <c r="F9" s="13">
        <v>0</v>
      </c>
      <c r="G9">
        <v>0.24</v>
      </c>
      <c r="H9">
        <f t="shared" si="1"/>
        <v>36</v>
      </c>
    </row>
    <row r="10" spans="1:8" x14ac:dyDescent="0.25">
      <c r="A10">
        <v>8</v>
      </c>
      <c r="B10">
        <v>20</v>
      </c>
      <c r="C10">
        <f t="shared" si="0"/>
        <v>3000</v>
      </c>
      <c r="E10" s="4">
        <v>0.30000000000000004</v>
      </c>
      <c r="F10" s="13">
        <v>0</v>
      </c>
      <c r="G10">
        <v>0.26</v>
      </c>
      <c r="H10">
        <f t="shared" si="1"/>
        <v>39</v>
      </c>
    </row>
    <row r="11" spans="1:8" x14ac:dyDescent="0.25">
      <c r="A11">
        <v>9</v>
      </c>
      <c r="B11">
        <v>40</v>
      </c>
      <c r="C11">
        <f t="shared" si="0"/>
        <v>6000</v>
      </c>
      <c r="E11" s="4">
        <v>0.4</v>
      </c>
      <c r="F11" s="13">
        <v>0</v>
      </c>
      <c r="G11">
        <v>0.28000000000000003</v>
      </c>
      <c r="H11">
        <f t="shared" si="1"/>
        <v>42.000000000000007</v>
      </c>
    </row>
    <row r="12" spans="1:8" x14ac:dyDescent="0.25">
      <c r="A12">
        <v>10</v>
      </c>
      <c r="B12">
        <v>77</v>
      </c>
      <c r="C12">
        <f t="shared" si="0"/>
        <v>11550</v>
      </c>
      <c r="E12" s="4">
        <v>0.5</v>
      </c>
      <c r="F12" s="13" t="s">
        <v>158</v>
      </c>
      <c r="G12">
        <v>0.3</v>
      </c>
      <c r="H12">
        <f t="shared" si="1"/>
        <v>45</v>
      </c>
    </row>
    <row r="13" spans="1:8" x14ac:dyDescent="0.25">
      <c r="A13">
        <v>11</v>
      </c>
      <c r="B13">
        <v>154</v>
      </c>
      <c r="C13">
        <f t="shared" si="0"/>
        <v>23100</v>
      </c>
      <c r="E13" s="4">
        <v>0.6</v>
      </c>
      <c r="F13" s="13">
        <v>1</v>
      </c>
      <c r="G13">
        <v>0.32</v>
      </c>
      <c r="H13">
        <f t="shared" si="1"/>
        <v>48</v>
      </c>
    </row>
    <row r="14" spans="1:8" x14ac:dyDescent="0.25">
      <c r="A14">
        <v>12</v>
      </c>
      <c r="B14">
        <v>308</v>
      </c>
      <c r="C14">
        <f t="shared" si="0"/>
        <v>46200</v>
      </c>
      <c r="E14" s="4">
        <v>0.7</v>
      </c>
      <c r="F14" s="13">
        <v>1</v>
      </c>
      <c r="G14">
        <v>0.34</v>
      </c>
      <c r="H14">
        <f t="shared" si="1"/>
        <v>51.000000000000007</v>
      </c>
    </row>
    <row r="15" spans="1:8" x14ac:dyDescent="0.25">
      <c r="A15">
        <v>13</v>
      </c>
      <c r="B15">
        <v>615</v>
      </c>
      <c r="C15">
        <f t="shared" si="0"/>
        <v>92250</v>
      </c>
      <c r="E15" s="4">
        <v>0.79999999999999993</v>
      </c>
      <c r="F15" s="13">
        <v>1</v>
      </c>
      <c r="G15">
        <v>0.36</v>
      </c>
      <c r="H15">
        <f t="shared" si="1"/>
        <v>54</v>
      </c>
    </row>
    <row r="16" spans="1:8" x14ac:dyDescent="0.25">
      <c r="A16">
        <v>14</v>
      </c>
      <c r="B16">
        <v>1230</v>
      </c>
      <c r="C16">
        <f t="shared" si="0"/>
        <v>184500</v>
      </c>
      <c r="E16" s="4">
        <v>0.89999999999999991</v>
      </c>
      <c r="F16" s="13">
        <v>1</v>
      </c>
      <c r="G16">
        <v>0.38</v>
      </c>
      <c r="H16">
        <f t="shared" si="1"/>
        <v>57</v>
      </c>
    </row>
    <row r="17" spans="1:8" x14ac:dyDescent="0.25">
      <c r="A17">
        <v>15</v>
      </c>
      <c r="B17">
        <v>2500</v>
      </c>
      <c r="C17">
        <f t="shared" si="0"/>
        <v>375000</v>
      </c>
      <c r="E17" s="4">
        <v>0.99999999999999989</v>
      </c>
      <c r="F17" s="13">
        <v>1</v>
      </c>
      <c r="G17">
        <v>0.4</v>
      </c>
      <c r="H17">
        <f t="shared" si="1"/>
        <v>60</v>
      </c>
    </row>
    <row r="18" spans="1:8" x14ac:dyDescent="0.25">
      <c r="A18">
        <v>16</v>
      </c>
      <c r="B18">
        <v>4900</v>
      </c>
      <c r="C18">
        <f t="shared" si="0"/>
        <v>735000</v>
      </c>
      <c r="E18" s="4">
        <v>1.0999999999999999</v>
      </c>
      <c r="F18" s="13">
        <v>1</v>
      </c>
      <c r="G18">
        <v>0.43</v>
      </c>
      <c r="H18">
        <f t="shared" si="1"/>
        <v>64.5</v>
      </c>
    </row>
    <row r="19" spans="1:8" x14ac:dyDescent="0.25">
      <c r="A19">
        <v>17</v>
      </c>
      <c r="B19">
        <v>9800</v>
      </c>
      <c r="C19">
        <f t="shared" si="0"/>
        <v>1470000</v>
      </c>
      <c r="E19" s="4">
        <v>1.2</v>
      </c>
      <c r="F19" s="13">
        <v>1</v>
      </c>
      <c r="G19">
        <v>0.46</v>
      </c>
      <c r="H19">
        <f t="shared" si="1"/>
        <v>69</v>
      </c>
    </row>
    <row r="20" spans="1:8" x14ac:dyDescent="0.25">
      <c r="A20">
        <v>18</v>
      </c>
      <c r="B20">
        <v>19500</v>
      </c>
      <c r="C20">
        <f t="shared" si="0"/>
        <v>2925000</v>
      </c>
      <c r="E20" s="4">
        <v>1.3</v>
      </c>
      <c r="F20" s="13">
        <v>1</v>
      </c>
      <c r="G20">
        <v>0.49</v>
      </c>
      <c r="H20">
        <f t="shared" si="1"/>
        <v>73.5</v>
      </c>
    </row>
    <row r="21" spans="1:8" x14ac:dyDescent="0.25">
      <c r="A21">
        <v>19</v>
      </c>
      <c r="B21">
        <v>39500</v>
      </c>
      <c r="C21">
        <f t="shared" si="0"/>
        <v>5925000</v>
      </c>
      <c r="E21" s="4">
        <v>1.4000000000000001</v>
      </c>
      <c r="F21" s="13">
        <v>1</v>
      </c>
      <c r="G21">
        <v>0.52</v>
      </c>
      <c r="H21">
        <f t="shared" si="1"/>
        <v>78</v>
      </c>
    </row>
    <row r="22" spans="1:8" x14ac:dyDescent="0.25">
      <c r="A22">
        <v>20</v>
      </c>
      <c r="B22">
        <v>78700</v>
      </c>
      <c r="C22">
        <f>B22*150</f>
        <v>11805000</v>
      </c>
      <c r="E22" s="4">
        <v>1.5000000000000002</v>
      </c>
      <c r="F22" s="13" t="s">
        <v>159</v>
      </c>
      <c r="G22">
        <v>0.55000000000000004</v>
      </c>
      <c r="H22">
        <f t="shared" si="1"/>
        <v>82.5</v>
      </c>
    </row>
    <row r="23" spans="1:8" x14ac:dyDescent="0.25">
      <c r="E23" s="4">
        <v>1.6000000000000003</v>
      </c>
      <c r="F23" s="13">
        <v>2</v>
      </c>
      <c r="G23">
        <v>0.57999999999999996</v>
      </c>
      <c r="H23">
        <f t="shared" si="1"/>
        <v>87</v>
      </c>
    </row>
    <row r="24" spans="1:8" x14ac:dyDescent="0.25">
      <c r="E24" s="4">
        <v>1.7000000000000004</v>
      </c>
      <c r="F24" s="13">
        <v>2</v>
      </c>
      <c r="G24">
        <v>0.61</v>
      </c>
      <c r="H24">
        <f t="shared" si="1"/>
        <v>91.5</v>
      </c>
    </row>
    <row r="25" spans="1:8" x14ac:dyDescent="0.25">
      <c r="E25" s="4">
        <v>1.8000000000000005</v>
      </c>
      <c r="F25" s="13">
        <v>2</v>
      </c>
      <c r="G25">
        <v>0.64</v>
      </c>
      <c r="H25">
        <f t="shared" si="1"/>
        <v>96</v>
      </c>
    </row>
    <row r="26" spans="1:8" x14ac:dyDescent="0.25">
      <c r="E26" s="4">
        <v>1.9000000000000006</v>
      </c>
      <c r="F26" s="13">
        <v>2</v>
      </c>
      <c r="G26">
        <v>0.67</v>
      </c>
      <c r="H26">
        <f t="shared" si="1"/>
        <v>100.5</v>
      </c>
    </row>
    <row r="27" spans="1:8" x14ac:dyDescent="0.25">
      <c r="E27" s="4">
        <v>2.0000000000000004</v>
      </c>
      <c r="F27" s="13">
        <v>2</v>
      </c>
      <c r="G27">
        <v>0.7</v>
      </c>
      <c r="H27">
        <f t="shared" si="1"/>
        <v>105</v>
      </c>
    </row>
    <row r="28" spans="1:8" x14ac:dyDescent="0.25">
      <c r="E28" s="4">
        <v>2.1000000000000005</v>
      </c>
      <c r="F28" s="13">
        <v>2</v>
      </c>
      <c r="G28">
        <v>0.73</v>
      </c>
      <c r="H28">
        <f t="shared" si="1"/>
        <v>109.5</v>
      </c>
    </row>
    <row r="29" spans="1:8" x14ac:dyDescent="0.25">
      <c r="E29" s="4">
        <v>2.2000000000000006</v>
      </c>
      <c r="F29" s="13">
        <v>2</v>
      </c>
      <c r="G29">
        <v>0.76</v>
      </c>
      <c r="H29">
        <f t="shared" si="1"/>
        <v>114</v>
      </c>
    </row>
    <row r="30" spans="1:8" x14ac:dyDescent="0.25">
      <c r="E30" s="4">
        <v>2.3000000000000007</v>
      </c>
      <c r="F30" s="13">
        <v>2</v>
      </c>
      <c r="G30">
        <v>0.79</v>
      </c>
      <c r="H30">
        <f t="shared" si="1"/>
        <v>118.5</v>
      </c>
    </row>
    <row r="31" spans="1:8" x14ac:dyDescent="0.25">
      <c r="E31" s="4">
        <v>2.4000000000000008</v>
      </c>
      <c r="F31" s="13">
        <v>2</v>
      </c>
      <c r="G31">
        <v>0.82</v>
      </c>
      <c r="H31">
        <f t="shared" si="1"/>
        <v>122.99999999999999</v>
      </c>
    </row>
    <row r="32" spans="1:8" x14ac:dyDescent="0.25">
      <c r="E32" s="4">
        <v>2.5000000000000009</v>
      </c>
      <c r="F32" s="13" t="s">
        <v>160</v>
      </c>
      <c r="G32">
        <v>0.85</v>
      </c>
      <c r="H32">
        <f t="shared" si="1"/>
        <v>127.5</v>
      </c>
    </row>
    <row r="33" spans="5:8" x14ac:dyDescent="0.25">
      <c r="E33" s="4">
        <v>2.600000000000001</v>
      </c>
      <c r="F33" s="13">
        <v>3</v>
      </c>
      <c r="G33">
        <v>0.88</v>
      </c>
      <c r="H33">
        <f t="shared" si="1"/>
        <v>132</v>
      </c>
    </row>
    <row r="34" spans="5:8" x14ac:dyDescent="0.25">
      <c r="E34" s="4">
        <v>2.7000000000000011</v>
      </c>
      <c r="F34" s="13">
        <v>3</v>
      </c>
      <c r="G34">
        <v>0.91</v>
      </c>
      <c r="H34">
        <f t="shared" si="1"/>
        <v>136.5</v>
      </c>
    </row>
    <row r="35" spans="5:8" x14ac:dyDescent="0.25">
      <c r="E35" s="4">
        <v>2.8000000000000012</v>
      </c>
      <c r="F35" s="13">
        <v>3</v>
      </c>
      <c r="G35">
        <v>0.94</v>
      </c>
      <c r="H35">
        <f t="shared" si="1"/>
        <v>141</v>
      </c>
    </row>
    <row r="36" spans="5:8" x14ac:dyDescent="0.25">
      <c r="E36" s="4">
        <v>2.9000000000000012</v>
      </c>
      <c r="F36" s="13">
        <v>3</v>
      </c>
      <c r="G36">
        <v>0.97</v>
      </c>
      <c r="H36">
        <f t="shared" si="1"/>
        <v>145.5</v>
      </c>
    </row>
    <row r="37" spans="5:8" x14ac:dyDescent="0.25">
      <c r="E37" s="4">
        <v>3.0000000000000013</v>
      </c>
      <c r="F37" s="13">
        <v>3</v>
      </c>
      <c r="G37">
        <v>1</v>
      </c>
      <c r="H37">
        <f t="shared" si="1"/>
        <v>150</v>
      </c>
    </row>
    <row r="38" spans="5:8" x14ac:dyDescent="0.25">
      <c r="E38" s="4">
        <v>3.1000000000000014</v>
      </c>
      <c r="F38" s="13">
        <v>3</v>
      </c>
      <c r="G38">
        <v>1.06</v>
      </c>
      <c r="H38">
        <f t="shared" si="1"/>
        <v>159</v>
      </c>
    </row>
    <row r="39" spans="5:8" x14ac:dyDescent="0.25">
      <c r="E39" s="4">
        <v>3.2000000000000015</v>
      </c>
      <c r="F39" s="13">
        <v>3</v>
      </c>
      <c r="G39">
        <v>1.1200000000000001</v>
      </c>
      <c r="H39">
        <f t="shared" si="1"/>
        <v>168.00000000000003</v>
      </c>
    </row>
    <row r="40" spans="5:8" x14ac:dyDescent="0.25">
      <c r="E40" s="4">
        <v>3.3000000000000016</v>
      </c>
      <c r="F40" s="13">
        <v>3</v>
      </c>
      <c r="G40">
        <v>1.18</v>
      </c>
      <c r="H40">
        <f t="shared" si="1"/>
        <v>177</v>
      </c>
    </row>
    <row r="41" spans="5:8" x14ac:dyDescent="0.25">
      <c r="E41" s="4">
        <v>3.4000000000000017</v>
      </c>
      <c r="F41" s="13">
        <v>3</v>
      </c>
      <c r="G41">
        <v>1.24</v>
      </c>
      <c r="H41">
        <f t="shared" si="1"/>
        <v>186</v>
      </c>
    </row>
    <row r="42" spans="5:8" x14ac:dyDescent="0.25">
      <c r="E42" s="4">
        <v>3.5000000000000018</v>
      </c>
      <c r="F42" s="13" t="s">
        <v>161</v>
      </c>
      <c r="G42">
        <v>1.3</v>
      </c>
      <c r="H42">
        <f t="shared" si="1"/>
        <v>195</v>
      </c>
    </row>
    <row r="43" spans="5:8" x14ac:dyDescent="0.25">
      <c r="E43" s="4">
        <v>3.6000000000000019</v>
      </c>
      <c r="F43" s="13">
        <v>4</v>
      </c>
      <c r="G43">
        <v>1.36</v>
      </c>
      <c r="H43">
        <f t="shared" si="1"/>
        <v>204.00000000000003</v>
      </c>
    </row>
    <row r="44" spans="5:8" x14ac:dyDescent="0.25">
      <c r="E44" s="4">
        <v>3.700000000000002</v>
      </c>
      <c r="F44" s="13">
        <v>4</v>
      </c>
      <c r="G44">
        <v>1.42</v>
      </c>
      <c r="H44">
        <f t="shared" si="1"/>
        <v>213</v>
      </c>
    </row>
    <row r="45" spans="5:8" x14ac:dyDescent="0.25">
      <c r="E45" s="4">
        <v>3.800000000000002</v>
      </c>
      <c r="F45" s="13">
        <v>4</v>
      </c>
      <c r="G45">
        <v>1.48</v>
      </c>
      <c r="H45">
        <f t="shared" si="1"/>
        <v>222</v>
      </c>
    </row>
    <row r="46" spans="5:8" x14ac:dyDescent="0.25">
      <c r="E46" s="4">
        <v>3.9000000000000021</v>
      </c>
      <c r="F46" s="13">
        <v>4</v>
      </c>
      <c r="G46">
        <v>1.54</v>
      </c>
      <c r="H46">
        <f t="shared" si="1"/>
        <v>231</v>
      </c>
    </row>
    <row r="47" spans="5:8" x14ac:dyDescent="0.25">
      <c r="E47" s="4">
        <v>4.0000000000000018</v>
      </c>
      <c r="F47" s="13">
        <v>4</v>
      </c>
      <c r="G47">
        <v>1.6</v>
      </c>
      <c r="H47">
        <f t="shared" si="1"/>
        <v>240</v>
      </c>
    </row>
    <row r="48" spans="5:8" x14ac:dyDescent="0.25">
      <c r="E48" s="4">
        <v>4.1000000000000014</v>
      </c>
      <c r="F48" s="13">
        <v>4</v>
      </c>
      <c r="G48">
        <f>G47+1*(G57-G47)/10</f>
        <v>1.72</v>
      </c>
      <c r="H48">
        <f t="shared" si="1"/>
        <v>258</v>
      </c>
    </row>
    <row r="49" spans="5:8" x14ac:dyDescent="0.25">
      <c r="E49" s="4">
        <v>4.2000000000000011</v>
      </c>
      <c r="F49" s="13">
        <v>4</v>
      </c>
      <c r="G49">
        <f>G47+2*(G57-G47)/10</f>
        <v>1.84</v>
      </c>
      <c r="H49">
        <f t="shared" si="1"/>
        <v>276</v>
      </c>
    </row>
    <row r="50" spans="5:8" x14ac:dyDescent="0.25">
      <c r="E50" s="4">
        <v>4.3000000000000007</v>
      </c>
      <c r="F50" s="13">
        <v>4</v>
      </c>
      <c r="G50">
        <f>G47+3*(G57-G47)/10</f>
        <v>1.96</v>
      </c>
      <c r="H50">
        <f t="shared" si="1"/>
        <v>294</v>
      </c>
    </row>
    <row r="51" spans="5:8" x14ac:dyDescent="0.25">
      <c r="E51" s="4">
        <v>4.4000000000000004</v>
      </c>
      <c r="F51" s="13">
        <v>4</v>
      </c>
      <c r="G51">
        <f>G47+4*(G57-G47)/10</f>
        <v>2.08</v>
      </c>
      <c r="H51">
        <f t="shared" si="1"/>
        <v>312</v>
      </c>
    </row>
    <row r="52" spans="5:8" x14ac:dyDescent="0.25">
      <c r="E52" s="4">
        <v>4.5</v>
      </c>
      <c r="F52" s="13" t="s">
        <v>162</v>
      </c>
      <c r="G52">
        <f>G47+5*(G57-G47)/10</f>
        <v>2.2000000000000002</v>
      </c>
      <c r="H52">
        <f t="shared" si="1"/>
        <v>330</v>
      </c>
    </row>
    <row r="53" spans="5:8" x14ac:dyDescent="0.25">
      <c r="E53" s="4">
        <v>4.5999999999999996</v>
      </c>
      <c r="F53" s="13">
        <v>5</v>
      </c>
      <c r="G53">
        <f>G47+6*(G57-G47)/10</f>
        <v>2.3199999999999998</v>
      </c>
      <c r="H53">
        <f t="shared" si="1"/>
        <v>348</v>
      </c>
    </row>
    <row r="54" spans="5:8" x14ac:dyDescent="0.25">
      <c r="E54" s="4">
        <v>4.6999999999999993</v>
      </c>
      <c r="F54" s="13">
        <v>5</v>
      </c>
      <c r="G54">
        <f>G47+7*(G57-G47)/10</f>
        <v>2.44</v>
      </c>
      <c r="H54">
        <f t="shared" si="1"/>
        <v>366</v>
      </c>
    </row>
    <row r="55" spans="5:8" x14ac:dyDescent="0.25">
      <c r="E55" s="4">
        <v>4.7999999999999989</v>
      </c>
      <c r="F55" s="13">
        <v>5</v>
      </c>
      <c r="G55">
        <f>G47+8*(G57-G47)/10</f>
        <v>2.5599999999999996</v>
      </c>
      <c r="H55">
        <f t="shared" si="1"/>
        <v>383.99999999999994</v>
      </c>
    </row>
    <row r="56" spans="5:8" x14ac:dyDescent="0.25">
      <c r="E56" s="4">
        <v>4.8999999999999986</v>
      </c>
      <c r="F56" s="13">
        <v>5</v>
      </c>
      <c r="G56">
        <f>G47+9*(G57-G47)/10</f>
        <v>2.6799999999999997</v>
      </c>
      <c r="H56">
        <f t="shared" si="1"/>
        <v>401.99999999999994</v>
      </c>
    </row>
    <row r="57" spans="5:8" x14ac:dyDescent="0.25">
      <c r="E57" s="4">
        <v>4.9999999999999982</v>
      </c>
      <c r="F57" s="13">
        <v>5</v>
      </c>
      <c r="G57">
        <v>2.8</v>
      </c>
      <c r="H57">
        <f t="shared" si="1"/>
        <v>420</v>
      </c>
    </row>
    <row r="58" spans="5:8" x14ac:dyDescent="0.25">
      <c r="E58" s="4">
        <v>5.0999999999999979</v>
      </c>
      <c r="F58" s="13">
        <v>5</v>
      </c>
      <c r="G58">
        <f>G57+1*(G67-G57)/10</f>
        <v>3.04</v>
      </c>
      <c r="H58">
        <f t="shared" si="1"/>
        <v>456</v>
      </c>
    </row>
    <row r="59" spans="5:8" x14ac:dyDescent="0.25">
      <c r="E59" s="4">
        <v>5.1999999999999975</v>
      </c>
      <c r="F59" s="13">
        <v>5</v>
      </c>
      <c r="G59">
        <f>G57+2*(G67-G57)/10</f>
        <v>3.28</v>
      </c>
      <c r="H59">
        <f t="shared" si="1"/>
        <v>491.99999999999994</v>
      </c>
    </row>
    <row r="60" spans="5:8" x14ac:dyDescent="0.25">
      <c r="E60" s="4">
        <v>5.2999999999999972</v>
      </c>
      <c r="F60" s="13">
        <v>5</v>
      </c>
      <c r="G60">
        <f>G57+3*(G67-G57)/10</f>
        <v>3.52</v>
      </c>
      <c r="H60">
        <f t="shared" si="1"/>
        <v>528</v>
      </c>
    </row>
    <row r="61" spans="5:8" x14ac:dyDescent="0.25">
      <c r="E61" s="4">
        <v>5.3999999999999968</v>
      </c>
      <c r="F61" s="13">
        <v>5</v>
      </c>
      <c r="G61">
        <f>G57+4*(G67-G57)/10</f>
        <v>3.76</v>
      </c>
      <c r="H61">
        <f t="shared" si="1"/>
        <v>564</v>
      </c>
    </row>
    <row r="62" spans="5:8" x14ac:dyDescent="0.25">
      <c r="E62" s="4">
        <v>5.4999999999999964</v>
      </c>
      <c r="F62" s="13" t="s">
        <v>163</v>
      </c>
      <c r="G62">
        <f>G57+5*(G67-G57)/10</f>
        <v>4</v>
      </c>
      <c r="H62">
        <f t="shared" si="1"/>
        <v>600</v>
      </c>
    </row>
    <row r="63" spans="5:8" x14ac:dyDescent="0.25">
      <c r="E63" s="4">
        <v>5.5999999999999961</v>
      </c>
      <c r="F63" s="13">
        <v>6</v>
      </c>
      <c r="G63">
        <f>G57+6*(G67-G57)/10</f>
        <v>4.24</v>
      </c>
      <c r="H63">
        <f t="shared" si="1"/>
        <v>636</v>
      </c>
    </row>
    <row r="64" spans="5:8" x14ac:dyDescent="0.25">
      <c r="E64" s="4">
        <v>5.6999999999999957</v>
      </c>
      <c r="F64" s="13">
        <v>6</v>
      </c>
      <c r="G64">
        <f>G57+7*(G67-G57)/10</f>
        <v>4.4800000000000004</v>
      </c>
      <c r="H64">
        <f t="shared" si="1"/>
        <v>672.00000000000011</v>
      </c>
    </row>
    <row r="65" spans="5:8" x14ac:dyDescent="0.25">
      <c r="E65" s="4">
        <v>5.7999999999999954</v>
      </c>
      <c r="F65" s="13">
        <v>6</v>
      </c>
      <c r="G65">
        <f>G57+8*(G67-G57)/10</f>
        <v>4.7200000000000006</v>
      </c>
      <c r="H65">
        <f t="shared" si="1"/>
        <v>708.00000000000011</v>
      </c>
    </row>
    <row r="66" spans="5:8" x14ac:dyDescent="0.25">
      <c r="E66" s="4">
        <v>5.899999999999995</v>
      </c>
      <c r="F66" s="13">
        <v>6</v>
      </c>
      <c r="G66">
        <f>G57+9*(G67-G57)/10</f>
        <v>4.96</v>
      </c>
      <c r="H66">
        <f t="shared" si="1"/>
        <v>744</v>
      </c>
    </row>
    <row r="67" spans="5:8" x14ac:dyDescent="0.25">
      <c r="E67" s="4">
        <v>5.9999999999999947</v>
      </c>
      <c r="F67" s="13">
        <v>6</v>
      </c>
      <c r="G67">
        <v>5.2</v>
      </c>
      <c r="H67">
        <f t="shared" ref="H67:H130" si="2">G67*150</f>
        <v>780</v>
      </c>
    </row>
    <row r="68" spans="5:8" x14ac:dyDescent="0.25">
      <c r="E68" s="4">
        <v>6.0999999999999943</v>
      </c>
      <c r="F68" s="13">
        <v>6</v>
      </c>
      <c r="G68">
        <f>G67+1*(G77-G67)/10</f>
        <v>5.68</v>
      </c>
      <c r="H68">
        <f t="shared" si="2"/>
        <v>852</v>
      </c>
    </row>
    <row r="69" spans="5:8" x14ac:dyDescent="0.25">
      <c r="E69" s="4">
        <v>6.199999999999994</v>
      </c>
      <c r="F69" s="13">
        <v>6</v>
      </c>
      <c r="G69">
        <f>G67+2*(G77-G67)/10</f>
        <v>6.16</v>
      </c>
      <c r="H69">
        <f t="shared" si="2"/>
        <v>924</v>
      </c>
    </row>
    <row r="70" spans="5:8" x14ac:dyDescent="0.25">
      <c r="E70" s="4">
        <v>6.2999999999999936</v>
      </c>
      <c r="F70" s="13">
        <v>6</v>
      </c>
      <c r="G70">
        <f>G67+3*(G77-G67)/10</f>
        <v>6.6400000000000006</v>
      </c>
      <c r="H70">
        <f t="shared" si="2"/>
        <v>996.00000000000011</v>
      </c>
    </row>
    <row r="71" spans="5:8" x14ac:dyDescent="0.25">
      <c r="E71" s="4">
        <v>6.3999999999999932</v>
      </c>
      <c r="F71" s="13">
        <v>6</v>
      </c>
      <c r="G71">
        <f>G67+4*(G77-G67)/10</f>
        <v>7.12</v>
      </c>
      <c r="H71">
        <f t="shared" si="2"/>
        <v>1068</v>
      </c>
    </row>
    <row r="72" spans="5:8" x14ac:dyDescent="0.25">
      <c r="E72" s="4">
        <v>6.4999999999999929</v>
      </c>
      <c r="F72" s="13" t="s">
        <v>164</v>
      </c>
      <c r="G72">
        <f>G67+5*(G77-G67)/10</f>
        <v>7.6</v>
      </c>
      <c r="H72">
        <f t="shared" si="2"/>
        <v>1140</v>
      </c>
    </row>
    <row r="73" spans="5:8" x14ac:dyDescent="0.25">
      <c r="E73" s="4">
        <v>6.5999999999999925</v>
      </c>
      <c r="F73" s="13">
        <v>7</v>
      </c>
      <c r="G73">
        <f>G67+6*(G77-G67)/10</f>
        <v>8.08</v>
      </c>
      <c r="H73">
        <f t="shared" si="2"/>
        <v>1212</v>
      </c>
    </row>
    <row r="74" spans="5:8" x14ac:dyDescent="0.25">
      <c r="E74" s="4">
        <v>6.6999999999999922</v>
      </c>
      <c r="F74" s="13">
        <v>7</v>
      </c>
      <c r="G74">
        <f>G67+7*(G77-G67)/10</f>
        <v>8.56</v>
      </c>
      <c r="H74">
        <f t="shared" si="2"/>
        <v>1284</v>
      </c>
    </row>
    <row r="75" spans="5:8" x14ac:dyDescent="0.25">
      <c r="E75" s="4">
        <v>6.7999999999999918</v>
      </c>
      <c r="F75" s="13">
        <v>7</v>
      </c>
      <c r="G75">
        <f>G67+8*(G77-G67)/10</f>
        <v>9.0399999999999991</v>
      </c>
      <c r="H75">
        <f t="shared" si="2"/>
        <v>1355.9999999999998</v>
      </c>
    </row>
    <row r="76" spans="5:8" x14ac:dyDescent="0.25">
      <c r="E76" s="4">
        <v>6.8999999999999915</v>
      </c>
      <c r="F76" s="13">
        <v>7</v>
      </c>
      <c r="G76">
        <f>G67+9*(G77-G67)/10</f>
        <v>9.52</v>
      </c>
      <c r="H76">
        <f t="shared" si="2"/>
        <v>1428</v>
      </c>
    </row>
    <row r="77" spans="5:8" x14ac:dyDescent="0.25">
      <c r="E77" s="4">
        <v>6.9999999999999911</v>
      </c>
      <c r="F77" s="13">
        <v>7</v>
      </c>
      <c r="G77">
        <v>10</v>
      </c>
      <c r="H77">
        <f t="shared" si="2"/>
        <v>1500</v>
      </c>
    </row>
    <row r="78" spans="5:8" x14ac:dyDescent="0.25">
      <c r="E78" s="4">
        <v>7.0999999999999908</v>
      </c>
      <c r="F78" s="13">
        <v>7</v>
      </c>
      <c r="G78">
        <f>G77+1*(G87-G77)/10</f>
        <v>11</v>
      </c>
      <c r="H78">
        <f t="shared" si="2"/>
        <v>1650</v>
      </c>
    </row>
    <row r="79" spans="5:8" x14ac:dyDescent="0.25">
      <c r="E79" s="4">
        <v>7.1999999999999904</v>
      </c>
      <c r="F79" s="13">
        <v>7</v>
      </c>
      <c r="G79">
        <f>G77+2*(G87-G77)/10</f>
        <v>12</v>
      </c>
      <c r="H79">
        <f t="shared" si="2"/>
        <v>1800</v>
      </c>
    </row>
    <row r="80" spans="5:8" x14ac:dyDescent="0.25">
      <c r="E80" s="4">
        <v>7.2999999999999901</v>
      </c>
      <c r="F80" s="13">
        <v>7</v>
      </c>
      <c r="G80">
        <f>G77+3*(G87-G77)/10</f>
        <v>13</v>
      </c>
      <c r="H80">
        <f t="shared" si="2"/>
        <v>1950</v>
      </c>
    </row>
    <row r="81" spans="5:8" x14ac:dyDescent="0.25">
      <c r="E81" s="4">
        <v>7.3999999999999897</v>
      </c>
      <c r="F81" s="13">
        <v>7</v>
      </c>
      <c r="G81">
        <f>G77+4*(G87-G77)/10</f>
        <v>14</v>
      </c>
      <c r="H81">
        <f t="shared" si="2"/>
        <v>2100</v>
      </c>
    </row>
    <row r="82" spans="5:8" x14ac:dyDescent="0.25">
      <c r="E82" s="4">
        <v>7.4999999999999893</v>
      </c>
      <c r="F82" s="13" t="s">
        <v>165</v>
      </c>
      <c r="G82">
        <f>G77+5*(G87-G77)/10</f>
        <v>15</v>
      </c>
      <c r="H82">
        <f t="shared" si="2"/>
        <v>2250</v>
      </c>
    </row>
    <row r="83" spans="5:8" x14ac:dyDescent="0.25">
      <c r="E83" s="4">
        <v>7.599999999999989</v>
      </c>
      <c r="F83" s="13">
        <v>8</v>
      </c>
      <c r="G83">
        <f>G77+6*(G87-G77)/10</f>
        <v>16</v>
      </c>
      <c r="H83">
        <f t="shared" si="2"/>
        <v>2400</v>
      </c>
    </row>
    <row r="84" spans="5:8" x14ac:dyDescent="0.25">
      <c r="E84" s="4">
        <v>7.6999999999999886</v>
      </c>
      <c r="F84" s="13">
        <v>8</v>
      </c>
      <c r="G84">
        <f>G77+7*(G87-G77)/10</f>
        <v>17</v>
      </c>
      <c r="H84">
        <f t="shared" si="2"/>
        <v>2550</v>
      </c>
    </row>
    <row r="85" spans="5:8" x14ac:dyDescent="0.25">
      <c r="E85" s="4">
        <v>7.7999999999999883</v>
      </c>
      <c r="F85" s="13">
        <v>8</v>
      </c>
      <c r="G85">
        <f>G77+8*(G87-G77)/10</f>
        <v>18</v>
      </c>
      <c r="H85">
        <f t="shared" si="2"/>
        <v>2700</v>
      </c>
    </row>
    <row r="86" spans="5:8" x14ac:dyDescent="0.25">
      <c r="E86" s="4">
        <v>7.8999999999999879</v>
      </c>
      <c r="F86" s="13">
        <v>8</v>
      </c>
      <c r="G86">
        <f>G77+9*(G87-G77)/10</f>
        <v>19</v>
      </c>
      <c r="H86">
        <f t="shared" si="2"/>
        <v>2850</v>
      </c>
    </row>
    <row r="87" spans="5:8" x14ac:dyDescent="0.25">
      <c r="E87" s="4">
        <v>7.9999999999999876</v>
      </c>
      <c r="F87" s="13">
        <v>8</v>
      </c>
      <c r="G87">
        <v>20</v>
      </c>
      <c r="H87">
        <f t="shared" si="2"/>
        <v>3000</v>
      </c>
    </row>
    <row r="88" spans="5:8" x14ac:dyDescent="0.25">
      <c r="E88" s="4">
        <v>8.0999999999999872</v>
      </c>
      <c r="F88" s="13">
        <v>8</v>
      </c>
      <c r="G88">
        <f>G87+1*(G97-G87)/10</f>
        <v>22</v>
      </c>
      <c r="H88">
        <f t="shared" si="2"/>
        <v>3300</v>
      </c>
    </row>
    <row r="89" spans="5:8" x14ac:dyDescent="0.25">
      <c r="E89" s="4">
        <v>8.1999999999999869</v>
      </c>
      <c r="F89" s="13">
        <v>8</v>
      </c>
      <c r="G89">
        <f>G87+2*(G97-G87)/10</f>
        <v>24</v>
      </c>
      <c r="H89">
        <f t="shared" si="2"/>
        <v>3600</v>
      </c>
    </row>
    <row r="90" spans="5:8" x14ac:dyDescent="0.25">
      <c r="E90" s="4">
        <v>8.2999999999999865</v>
      </c>
      <c r="F90" s="13">
        <v>8</v>
      </c>
      <c r="G90">
        <f>G87+3*(G97-G87)/10</f>
        <v>26</v>
      </c>
      <c r="H90">
        <f t="shared" si="2"/>
        <v>3900</v>
      </c>
    </row>
    <row r="91" spans="5:8" x14ac:dyDescent="0.25">
      <c r="E91" s="4">
        <v>8.3999999999999861</v>
      </c>
      <c r="F91" s="13">
        <v>8</v>
      </c>
      <c r="G91">
        <f>G87+4*(G97-G87)/10</f>
        <v>28</v>
      </c>
      <c r="H91">
        <f t="shared" si="2"/>
        <v>4200</v>
      </c>
    </row>
    <row r="92" spans="5:8" x14ac:dyDescent="0.25">
      <c r="E92" s="4">
        <v>8.4999999999999858</v>
      </c>
      <c r="F92" s="13" t="s">
        <v>166</v>
      </c>
      <c r="G92">
        <f>G87+5*(G97-G87)/10</f>
        <v>30</v>
      </c>
      <c r="H92">
        <f t="shared" si="2"/>
        <v>4500</v>
      </c>
    </row>
    <row r="93" spans="5:8" x14ac:dyDescent="0.25">
      <c r="E93" s="4">
        <v>8.5999999999999854</v>
      </c>
      <c r="F93" s="13">
        <v>9</v>
      </c>
      <c r="G93">
        <f>G87+6*(G97-G87)/10</f>
        <v>32</v>
      </c>
      <c r="H93">
        <f t="shared" si="2"/>
        <v>4800</v>
      </c>
    </row>
    <row r="94" spans="5:8" x14ac:dyDescent="0.25">
      <c r="E94" s="4">
        <v>8.6999999999999851</v>
      </c>
      <c r="F94" s="13">
        <v>9</v>
      </c>
      <c r="G94">
        <f>G87+7*(G97-G87)/10</f>
        <v>34</v>
      </c>
      <c r="H94">
        <f t="shared" si="2"/>
        <v>5100</v>
      </c>
    </row>
    <row r="95" spans="5:8" x14ac:dyDescent="0.25">
      <c r="E95" s="4">
        <v>8.7999999999999847</v>
      </c>
      <c r="F95" s="13">
        <v>9</v>
      </c>
      <c r="G95">
        <f>G87+8*(G97-G87)/10</f>
        <v>36</v>
      </c>
      <c r="H95">
        <f t="shared" si="2"/>
        <v>5400</v>
      </c>
    </row>
    <row r="96" spans="5:8" x14ac:dyDescent="0.25">
      <c r="E96" s="4">
        <v>8.8999999999999844</v>
      </c>
      <c r="F96" s="13">
        <v>9</v>
      </c>
      <c r="G96">
        <f>G87+9*(G97-G87)/10</f>
        <v>38</v>
      </c>
      <c r="H96">
        <f t="shared" si="2"/>
        <v>5700</v>
      </c>
    </row>
    <row r="97" spans="5:8" x14ac:dyDescent="0.25">
      <c r="E97" s="4">
        <v>8.999999999999984</v>
      </c>
      <c r="F97" s="13">
        <v>9</v>
      </c>
      <c r="G97">
        <v>40</v>
      </c>
      <c r="H97">
        <f t="shared" si="2"/>
        <v>6000</v>
      </c>
    </row>
    <row r="98" spans="5:8" x14ac:dyDescent="0.25">
      <c r="E98" s="4">
        <v>9.0999999999999837</v>
      </c>
      <c r="F98" s="13">
        <v>9</v>
      </c>
      <c r="G98">
        <f>G97+1*(G107-G97)/10</f>
        <v>43.7</v>
      </c>
      <c r="H98">
        <f t="shared" si="2"/>
        <v>6555</v>
      </c>
    </row>
    <row r="99" spans="5:8" x14ac:dyDescent="0.25">
      <c r="E99" s="4">
        <v>9.1999999999999833</v>
      </c>
      <c r="F99" s="13">
        <v>9</v>
      </c>
      <c r="G99">
        <f>G97+2*(G107-G97)/10</f>
        <v>47.4</v>
      </c>
      <c r="H99">
        <f t="shared" si="2"/>
        <v>7110</v>
      </c>
    </row>
    <row r="100" spans="5:8" x14ac:dyDescent="0.25">
      <c r="E100" s="4">
        <v>9.2999999999999829</v>
      </c>
      <c r="F100" s="13">
        <v>9</v>
      </c>
      <c r="G100">
        <f>G97+3*(G107-G97)/10</f>
        <v>51.1</v>
      </c>
      <c r="H100">
        <f t="shared" si="2"/>
        <v>7665</v>
      </c>
    </row>
    <row r="101" spans="5:8" x14ac:dyDescent="0.25">
      <c r="E101" s="4">
        <v>9.3999999999999826</v>
      </c>
      <c r="F101" s="13">
        <v>9</v>
      </c>
      <c r="G101">
        <f>G97+4*(G107-G97)/10</f>
        <v>54.8</v>
      </c>
      <c r="H101">
        <f t="shared" si="2"/>
        <v>8220</v>
      </c>
    </row>
    <row r="102" spans="5:8" x14ac:dyDescent="0.25">
      <c r="E102" s="4">
        <v>9.4999999999999822</v>
      </c>
      <c r="F102" s="13" t="s">
        <v>167</v>
      </c>
      <c r="G102">
        <f>G97+5*(G107-G97)/10</f>
        <v>58.5</v>
      </c>
      <c r="H102">
        <f t="shared" si="2"/>
        <v>8775</v>
      </c>
    </row>
    <row r="103" spans="5:8" x14ac:dyDescent="0.25">
      <c r="E103" s="4">
        <v>9.5999999999999819</v>
      </c>
      <c r="F103" s="13">
        <v>10</v>
      </c>
      <c r="G103">
        <f>G97+6*(G107-G97)/10</f>
        <v>62.2</v>
      </c>
      <c r="H103">
        <f t="shared" si="2"/>
        <v>9330</v>
      </c>
    </row>
    <row r="104" spans="5:8" x14ac:dyDescent="0.25">
      <c r="E104" s="4">
        <v>9.6999999999999815</v>
      </c>
      <c r="F104" s="13">
        <v>10</v>
      </c>
      <c r="G104">
        <f>G97+7*(G107-G97)/10</f>
        <v>65.900000000000006</v>
      </c>
      <c r="H104">
        <f t="shared" si="2"/>
        <v>9885</v>
      </c>
    </row>
    <row r="105" spans="5:8" x14ac:dyDescent="0.25">
      <c r="E105" s="4">
        <v>9.7999999999999812</v>
      </c>
      <c r="F105" s="13">
        <v>10</v>
      </c>
      <c r="G105">
        <f>G97+8*(G107-G97)/10</f>
        <v>69.599999999999994</v>
      </c>
      <c r="H105">
        <f t="shared" si="2"/>
        <v>10440</v>
      </c>
    </row>
    <row r="106" spans="5:8" x14ac:dyDescent="0.25">
      <c r="E106" s="4">
        <v>9.8999999999999808</v>
      </c>
      <c r="F106" s="13">
        <v>10</v>
      </c>
      <c r="G106">
        <f>G97+9*(G107-G97)/10</f>
        <v>73.3</v>
      </c>
      <c r="H106">
        <f t="shared" si="2"/>
        <v>10995</v>
      </c>
    </row>
    <row r="107" spans="5:8" x14ac:dyDescent="0.25">
      <c r="E107" s="4">
        <v>9.9999999999999805</v>
      </c>
      <c r="F107" s="13">
        <v>10</v>
      </c>
      <c r="G107">
        <v>77</v>
      </c>
      <c r="H107">
        <f t="shared" si="2"/>
        <v>11550</v>
      </c>
    </row>
    <row r="108" spans="5:8" x14ac:dyDescent="0.25">
      <c r="E108" s="4">
        <v>10.09999999999998</v>
      </c>
      <c r="F108" s="13">
        <v>10</v>
      </c>
      <c r="G108">
        <f>G107+1*(G117-G107)/10</f>
        <v>84.7</v>
      </c>
      <c r="H108">
        <f t="shared" si="2"/>
        <v>12705</v>
      </c>
    </row>
    <row r="109" spans="5:8" x14ac:dyDescent="0.25">
      <c r="E109" s="4">
        <v>10.19999999999998</v>
      </c>
      <c r="F109" s="13">
        <v>10</v>
      </c>
      <c r="G109">
        <f>G107+2*(G117-G107)/10</f>
        <v>92.4</v>
      </c>
      <c r="H109">
        <f t="shared" si="2"/>
        <v>13860</v>
      </c>
    </row>
    <row r="110" spans="5:8" x14ac:dyDescent="0.25">
      <c r="E110" s="4">
        <v>10.299999999999979</v>
      </c>
      <c r="F110" s="13">
        <v>10</v>
      </c>
      <c r="G110">
        <f>G107+3*(G117-G107)/10</f>
        <v>100.1</v>
      </c>
      <c r="H110">
        <f t="shared" si="2"/>
        <v>15015</v>
      </c>
    </row>
    <row r="111" spans="5:8" x14ac:dyDescent="0.25">
      <c r="E111" s="4">
        <v>10.399999999999979</v>
      </c>
      <c r="F111" s="13">
        <v>10</v>
      </c>
      <c r="G111">
        <f>G107+4*(G117-G107)/10</f>
        <v>107.8</v>
      </c>
      <c r="H111">
        <f t="shared" si="2"/>
        <v>16170</v>
      </c>
    </row>
    <row r="112" spans="5:8" x14ac:dyDescent="0.25">
      <c r="E112" s="4">
        <v>10.499999999999979</v>
      </c>
      <c r="F112" s="13" t="s">
        <v>168</v>
      </c>
      <c r="G112">
        <f>G107+5*(G117-G107)/10</f>
        <v>115.5</v>
      </c>
      <c r="H112">
        <f t="shared" si="2"/>
        <v>17325</v>
      </c>
    </row>
    <row r="113" spans="5:8" x14ac:dyDescent="0.25">
      <c r="E113" s="4">
        <v>10.599999999999978</v>
      </c>
      <c r="F113" s="13">
        <v>11</v>
      </c>
      <c r="G113">
        <f>G107+6*(G117-G107)/10</f>
        <v>123.2</v>
      </c>
      <c r="H113">
        <f t="shared" si="2"/>
        <v>18480</v>
      </c>
    </row>
    <row r="114" spans="5:8" x14ac:dyDescent="0.25">
      <c r="E114" s="4">
        <v>10.699999999999978</v>
      </c>
      <c r="F114" s="13">
        <v>11</v>
      </c>
      <c r="G114">
        <f>G107+7*(G117-G107)/10</f>
        <v>130.9</v>
      </c>
      <c r="H114">
        <f t="shared" si="2"/>
        <v>19635</v>
      </c>
    </row>
    <row r="115" spans="5:8" x14ac:dyDescent="0.25">
      <c r="E115" s="4">
        <v>10.799999999999978</v>
      </c>
      <c r="F115" s="13">
        <v>11</v>
      </c>
      <c r="G115">
        <f>G107+8*(G117-G107)/10</f>
        <v>138.6</v>
      </c>
      <c r="H115">
        <f t="shared" si="2"/>
        <v>20790</v>
      </c>
    </row>
    <row r="116" spans="5:8" x14ac:dyDescent="0.25">
      <c r="E116" s="4">
        <v>10.899999999999977</v>
      </c>
      <c r="F116" s="13">
        <v>11</v>
      </c>
      <c r="G116">
        <f>G107+9*(G117-G107)/10</f>
        <v>146.30000000000001</v>
      </c>
      <c r="H116">
        <f t="shared" si="2"/>
        <v>21945</v>
      </c>
    </row>
    <row r="117" spans="5:8" x14ac:dyDescent="0.25">
      <c r="E117" s="4">
        <v>10.999999999999977</v>
      </c>
      <c r="F117" s="13">
        <v>11</v>
      </c>
      <c r="G117">
        <v>154</v>
      </c>
      <c r="H117">
        <f t="shared" si="2"/>
        <v>23100</v>
      </c>
    </row>
    <row r="118" spans="5:8" x14ac:dyDescent="0.25">
      <c r="E118" s="4">
        <v>11.099999999999977</v>
      </c>
      <c r="F118" s="13">
        <v>11</v>
      </c>
      <c r="G118">
        <f>G117+1*(G127-G117)/10</f>
        <v>169.4</v>
      </c>
      <c r="H118">
        <f t="shared" si="2"/>
        <v>25410</v>
      </c>
    </row>
    <row r="119" spans="5:8" x14ac:dyDescent="0.25">
      <c r="E119" s="4">
        <v>11.199999999999976</v>
      </c>
      <c r="F119" s="13">
        <v>11</v>
      </c>
      <c r="G119">
        <f>G117+2*(G127-G117)/10</f>
        <v>184.8</v>
      </c>
      <c r="H119">
        <f t="shared" si="2"/>
        <v>27720</v>
      </c>
    </row>
    <row r="120" spans="5:8" x14ac:dyDescent="0.25">
      <c r="E120" s="4">
        <v>11.299999999999976</v>
      </c>
      <c r="F120" s="13">
        <v>11</v>
      </c>
      <c r="G120">
        <f>G117+3*(G127-G117)/10</f>
        <v>200.2</v>
      </c>
      <c r="H120">
        <f t="shared" si="2"/>
        <v>30030</v>
      </c>
    </row>
    <row r="121" spans="5:8" x14ac:dyDescent="0.25">
      <c r="E121" s="4">
        <v>11.399999999999975</v>
      </c>
      <c r="F121" s="13">
        <v>11</v>
      </c>
      <c r="G121">
        <f>G117+4*(G127-G117)/10</f>
        <v>215.6</v>
      </c>
      <c r="H121">
        <f t="shared" si="2"/>
        <v>32340</v>
      </c>
    </row>
    <row r="122" spans="5:8" x14ac:dyDescent="0.25">
      <c r="E122" s="4">
        <v>11.499999999999975</v>
      </c>
      <c r="F122" s="13" t="s">
        <v>169</v>
      </c>
      <c r="G122">
        <f>G117+5*(G127-G117)/10</f>
        <v>231</v>
      </c>
      <c r="H122">
        <f t="shared" si="2"/>
        <v>34650</v>
      </c>
    </row>
    <row r="123" spans="5:8" x14ac:dyDescent="0.25">
      <c r="E123" s="4">
        <v>11.599999999999975</v>
      </c>
      <c r="F123" s="13">
        <v>12</v>
      </c>
      <c r="G123">
        <f>G117+6*(G127-G117)/10</f>
        <v>246.4</v>
      </c>
      <c r="H123">
        <f t="shared" si="2"/>
        <v>36960</v>
      </c>
    </row>
    <row r="124" spans="5:8" x14ac:dyDescent="0.25">
      <c r="E124" s="4">
        <v>11.699999999999974</v>
      </c>
      <c r="F124" s="13">
        <v>12</v>
      </c>
      <c r="G124">
        <f>G117+7*(G127-G117)/10</f>
        <v>261.8</v>
      </c>
      <c r="H124">
        <f t="shared" si="2"/>
        <v>39270</v>
      </c>
    </row>
    <row r="125" spans="5:8" x14ac:dyDescent="0.25">
      <c r="E125" s="4">
        <v>11.799999999999974</v>
      </c>
      <c r="F125" s="13">
        <v>12</v>
      </c>
      <c r="G125">
        <f>G117+8*(G127-G117)/10</f>
        <v>277.2</v>
      </c>
      <c r="H125">
        <f t="shared" si="2"/>
        <v>41580</v>
      </c>
    </row>
    <row r="126" spans="5:8" x14ac:dyDescent="0.25">
      <c r="E126" s="4">
        <v>11.899999999999974</v>
      </c>
      <c r="F126" s="13">
        <v>12</v>
      </c>
      <c r="G126">
        <f>G117+9*(G127-G117)/10</f>
        <v>292.60000000000002</v>
      </c>
      <c r="H126">
        <f t="shared" si="2"/>
        <v>43890</v>
      </c>
    </row>
    <row r="127" spans="5:8" x14ac:dyDescent="0.25">
      <c r="E127" s="4">
        <v>11.999999999999973</v>
      </c>
      <c r="F127" s="13">
        <v>12</v>
      </c>
      <c r="G127">
        <v>308</v>
      </c>
      <c r="H127">
        <f t="shared" si="2"/>
        <v>46200</v>
      </c>
    </row>
    <row r="128" spans="5:8" x14ac:dyDescent="0.25">
      <c r="E128" s="4">
        <v>12.099999999999973</v>
      </c>
      <c r="F128" s="13">
        <v>12</v>
      </c>
      <c r="G128">
        <f>G127+1*(G137-G127)/10</f>
        <v>338.7</v>
      </c>
      <c r="H128">
        <f t="shared" si="2"/>
        <v>50805</v>
      </c>
    </row>
    <row r="129" spans="5:8" x14ac:dyDescent="0.25">
      <c r="E129" s="4">
        <v>12.199999999999973</v>
      </c>
      <c r="F129" s="13">
        <v>12</v>
      </c>
      <c r="G129">
        <f>G127+2*(G137-G127)/10</f>
        <v>369.4</v>
      </c>
      <c r="H129">
        <f t="shared" si="2"/>
        <v>55410</v>
      </c>
    </row>
    <row r="130" spans="5:8" x14ac:dyDescent="0.25">
      <c r="E130" s="4">
        <v>12.299999999999972</v>
      </c>
      <c r="F130" s="13">
        <v>12</v>
      </c>
      <c r="G130">
        <f>G127+3*(G137-G127)/10</f>
        <v>400.1</v>
      </c>
      <c r="H130">
        <f t="shared" si="2"/>
        <v>60015</v>
      </c>
    </row>
    <row r="131" spans="5:8" x14ac:dyDescent="0.25">
      <c r="E131" s="4">
        <v>12.399999999999972</v>
      </c>
      <c r="F131" s="13">
        <v>12</v>
      </c>
      <c r="G131">
        <f>G127+4*(G137-G127)/10</f>
        <v>430.8</v>
      </c>
      <c r="H131">
        <f t="shared" ref="H131:H194" si="3">G131*150</f>
        <v>64620</v>
      </c>
    </row>
    <row r="132" spans="5:8" x14ac:dyDescent="0.25">
      <c r="E132" s="4">
        <v>12.499999999999972</v>
      </c>
      <c r="F132" s="13" t="s">
        <v>170</v>
      </c>
      <c r="G132">
        <f>G127+5*(G137-G127)/10</f>
        <v>461.5</v>
      </c>
      <c r="H132">
        <f t="shared" si="3"/>
        <v>69225</v>
      </c>
    </row>
    <row r="133" spans="5:8" x14ac:dyDescent="0.25">
      <c r="E133" s="4">
        <v>12.599999999999971</v>
      </c>
      <c r="F133" s="13">
        <v>13</v>
      </c>
      <c r="G133">
        <f>G127+6*(G137-G127)/10</f>
        <v>492.2</v>
      </c>
      <c r="H133">
        <f t="shared" si="3"/>
        <v>73830</v>
      </c>
    </row>
    <row r="134" spans="5:8" x14ac:dyDescent="0.25">
      <c r="E134" s="4">
        <v>12.699999999999971</v>
      </c>
      <c r="F134" s="13">
        <v>13</v>
      </c>
      <c r="G134">
        <f>G127+7*(G137-G127)/10</f>
        <v>522.9</v>
      </c>
      <c r="H134">
        <f t="shared" si="3"/>
        <v>78435</v>
      </c>
    </row>
    <row r="135" spans="5:8" x14ac:dyDescent="0.25">
      <c r="E135" s="4">
        <v>12.799999999999971</v>
      </c>
      <c r="F135" s="13">
        <v>13</v>
      </c>
      <c r="G135">
        <f>G127+8*(G137-G127)/10</f>
        <v>553.6</v>
      </c>
      <c r="H135">
        <f t="shared" si="3"/>
        <v>83040</v>
      </c>
    </row>
    <row r="136" spans="5:8" x14ac:dyDescent="0.25">
      <c r="E136" s="4">
        <v>12.89999999999997</v>
      </c>
      <c r="F136" s="13">
        <v>13</v>
      </c>
      <c r="G136">
        <f>G127+9*(G137-G127)/10</f>
        <v>584.29999999999995</v>
      </c>
      <c r="H136">
        <f t="shared" si="3"/>
        <v>87645</v>
      </c>
    </row>
    <row r="137" spans="5:8" x14ac:dyDescent="0.25">
      <c r="E137" s="4">
        <v>12.99999999999997</v>
      </c>
      <c r="F137" s="13">
        <v>13</v>
      </c>
      <c r="G137">
        <v>615</v>
      </c>
      <c r="H137">
        <f t="shared" si="3"/>
        <v>92250</v>
      </c>
    </row>
    <row r="138" spans="5:8" x14ac:dyDescent="0.25">
      <c r="E138" s="4">
        <v>13.099999999999969</v>
      </c>
      <c r="F138" s="13">
        <v>13</v>
      </c>
      <c r="G138">
        <f>G137+1*(G147-G137)/10</f>
        <v>676.5</v>
      </c>
      <c r="H138">
        <f t="shared" si="3"/>
        <v>101475</v>
      </c>
    </row>
    <row r="139" spans="5:8" x14ac:dyDescent="0.25">
      <c r="E139" s="4">
        <v>13.199999999999969</v>
      </c>
      <c r="F139" s="13">
        <v>13</v>
      </c>
      <c r="G139">
        <f>G137+2*(G147-G137)/10</f>
        <v>738</v>
      </c>
      <c r="H139">
        <f t="shared" si="3"/>
        <v>110700</v>
      </c>
    </row>
    <row r="140" spans="5:8" x14ac:dyDescent="0.25">
      <c r="E140" s="4">
        <v>13.299999999999969</v>
      </c>
      <c r="F140" s="13">
        <v>13</v>
      </c>
      <c r="G140">
        <f>G137+3*(G147-G137)/10</f>
        <v>799.5</v>
      </c>
      <c r="H140">
        <f t="shared" si="3"/>
        <v>119925</v>
      </c>
    </row>
    <row r="141" spans="5:8" x14ac:dyDescent="0.25">
      <c r="E141" s="4">
        <v>13.399999999999968</v>
      </c>
      <c r="F141" s="13">
        <v>13</v>
      </c>
      <c r="G141">
        <f>G137+4*(G147-G137)/10</f>
        <v>861</v>
      </c>
      <c r="H141">
        <f t="shared" si="3"/>
        <v>129150</v>
      </c>
    </row>
    <row r="142" spans="5:8" x14ac:dyDescent="0.25">
      <c r="E142" s="4">
        <v>13.499999999999968</v>
      </c>
      <c r="F142" s="13" t="s">
        <v>171</v>
      </c>
      <c r="G142">
        <f>G137+5*(G147-G137)/10</f>
        <v>922.5</v>
      </c>
      <c r="H142">
        <f t="shared" si="3"/>
        <v>138375</v>
      </c>
    </row>
    <row r="143" spans="5:8" x14ac:dyDescent="0.25">
      <c r="E143" s="4">
        <v>13.599999999999968</v>
      </c>
      <c r="F143" s="13">
        <v>14</v>
      </c>
      <c r="G143">
        <f>G137+6*(G147-G137)/10</f>
        <v>984</v>
      </c>
      <c r="H143">
        <f t="shared" si="3"/>
        <v>147600</v>
      </c>
    </row>
    <row r="144" spans="5:8" x14ac:dyDescent="0.25">
      <c r="E144" s="4">
        <v>13.699999999999967</v>
      </c>
      <c r="F144" s="13">
        <v>14</v>
      </c>
      <c r="G144">
        <f>G137+7*(G147-G137)/10</f>
        <v>1045.5</v>
      </c>
      <c r="H144">
        <f t="shared" si="3"/>
        <v>156825</v>
      </c>
    </row>
    <row r="145" spans="5:8" x14ac:dyDescent="0.25">
      <c r="E145" s="4">
        <v>13.799999999999967</v>
      </c>
      <c r="F145" s="13">
        <v>14</v>
      </c>
      <c r="G145">
        <f>G137+8*(G147-G137)/10</f>
        <v>1107</v>
      </c>
      <c r="H145">
        <f t="shared" si="3"/>
        <v>166050</v>
      </c>
    </row>
    <row r="146" spans="5:8" x14ac:dyDescent="0.25">
      <c r="E146" s="4">
        <v>13.899999999999967</v>
      </c>
      <c r="F146" s="13">
        <v>14</v>
      </c>
      <c r="G146">
        <f>G137+9*(G147-G137)/10</f>
        <v>1168.5</v>
      </c>
      <c r="H146">
        <f t="shared" si="3"/>
        <v>175275</v>
      </c>
    </row>
    <row r="147" spans="5:8" x14ac:dyDescent="0.25">
      <c r="E147" s="4">
        <v>13.999999999999966</v>
      </c>
      <c r="F147" s="13">
        <v>14</v>
      </c>
      <c r="G147">
        <v>1230</v>
      </c>
      <c r="H147">
        <f t="shared" si="3"/>
        <v>184500</v>
      </c>
    </row>
    <row r="148" spans="5:8" x14ac:dyDescent="0.25">
      <c r="E148" s="4">
        <v>14.099999999999966</v>
      </c>
      <c r="F148" s="13">
        <v>14</v>
      </c>
      <c r="G148">
        <f>G147+1*(G157-G147)/10</f>
        <v>1352.8</v>
      </c>
      <c r="H148">
        <f t="shared" si="3"/>
        <v>202920</v>
      </c>
    </row>
    <row r="149" spans="5:8" x14ac:dyDescent="0.25">
      <c r="E149" s="4">
        <v>14.199999999999966</v>
      </c>
      <c r="F149" s="13">
        <v>14</v>
      </c>
      <c r="G149">
        <f>G147+2*(G157-G147)/10</f>
        <v>1475.6</v>
      </c>
      <c r="H149">
        <f t="shared" si="3"/>
        <v>221340</v>
      </c>
    </row>
    <row r="150" spans="5:8" x14ac:dyDescent="0.25">
      <c r="E150" s="4">
        <v>14.299999999999965</v>
      </c>
      <c r="F150" s="13">
        <v>14</v>
      </c>
      <c r="G150">
        <f>G147+3*(G157-G147)/10</f>
        <v>1598.4</v>
      </c>
      <c r="H150">
        <f t="shared" si="3"/>
        <v>239760</v>
      </c>
    </row>
    <row r="151" spans="5:8" x14ac:dyDescent="0.25">
      <c r="E151" s="4">
        <v>14.399999999999965</v>
      </c>
      <c r="F151" s="13">
        <v>14</v>
      </c>
      <c r="G151">
        <f>G147+4*(G157-G147)/10</f>
        <v>1721.2</v>
      </c>
      <c r="H151">
        <f t="shared" si="3"/>
        <v>258180</v>
      </c>
    </row>
    <row r="152" spans="5:8" x14ac:dyDescent="0.25">
      <c r="E152" s="4">
        <v>14.499999999999964</v>
      </c>
      <c r="F152" s="13" t="s">
        <v>172</v>
      </c>
      <c r="G152">
        <f>G147+5*(G157-G147)/10</f>
        <v>1844</v>
      </c>
      <c r="H152">
        <f t="shared" si="3"/>
        <v>276600</v>
      </c>
    </row>
    <row r="153" spans="5:8" x14ac:dyDescent="0.25">
      <c r="E153" s="4">
        <v>14.599999999999964</v>
      </c>
      <c r="F153" s="13">
        <v>15</v>
      </c>
      <c r="G153">
        <f>G147+6*(G157-G147)/10</f>
        <v>1966.8</v>
      </c>
      <c r="H153">
        <f t="shared" si="3"/>
        <v>295020</v>
      </c>
    </row>
    <row r="154" spans="5:8" x14ac:dyDescent="0.25">
      <c r="E154" s="4">
        <v>14.699999999999964</v>
      </c>
      <c r="F154" s="13">
        <v>15</v>
      </c>
      <c r="G154">
        <f>G147+7*(G157-G147)/10</f>
        <v>2089.6</v>
      </c>
      <c r="H154">
        <f t="shared" si="3"/>
        <v>313440</v>
      </c>
    </row>
    <row r="155" spans="5:8" x14ac:dyDescent="0.25">
      <c r="E155" s="4">
        <v>14.799999999999963</v>
      </c>
      <c r="F155" s="13">
        <v>15</v>
      </c>
      <c r="G155">
        <f>G147+8*(G157-G147)/10</f>
        <v>2212.4</v>
      </c>
      <c r="H155">
        <f t="shared" si="3"/>
        <v>331860</v>
      </c>
    </row>
    <row r="156" spans="5:8" x14ac:dyDescent="0.25">
      <c r="E156" s="4">
        <v>14.899999999999963</v>
      </c>
      <c r="F156" s="13">
        <v>15</v>
      </c>
      <c r="G156">
        <f>G147+9*(G157-G147)/10</f>
        <v>2335.1999999999998</v>
      </c>
      <c r="H156">
        <f t="shared" si="3"/>
        <v>350280</v>
      </c>
    </row>
    <row r="157" spans="5:8" x14ac:dyDescent="0.25">
      <c r="E157" s="4">
        <v>14.999999999999963</v>
      </c>
      <c r="F157" s="13">
        <v>15</v>
      </c>
      <c r="G157">
        <v>2458</v>
      </c>
      <c r="H157">
        <f t="shared" si="3"/>
        <v>368700</v>
      </c>
    </row>
    <row r="158" spans="5:8" x14ac:dyDescent="0.25">
      <c r="E158" s="4">
        <v>15.099999999999962</v>
      </c>
      <c r="F158" s="13">
        <v>15</v>
      </c>
      <c r="G158">
        <f>G157+1*(G167-G157)/10</f>
        <v>2703.8</v>
      </c>
      <c r="H158">
        <f t="shared" si="3"/>
        <v>405570</v>
      </c>
    </row>
    <row r="159" spans="5:8" x14ac:dyDescent="0.25">
      <c r="E159" s="4">
        <v>15.199999999999962</v>
      </c>
      <c r="F159" s="13">
        <v>15</v>
      </c>
      <c r="G159">
        <f>G157+2*(G167-G157)/10</f>
        <v>2949.6</v>
      </c>
      <c r="H159">
        <f t="shared" si="3"/>
        <v>442440</v>
      </c>
    </row>
    <row r="160" spans="5:8" x14ac:dyDescent="0.25">
      <c r="E160" s="4">
        <v>15.299999999999962</v>
      </c>
      <c r="F160" s="13">
        <v>15</v>
      </c>
      <c r="G160">
        <f>G157+3*(G167-G157)/10</f>
        <v>3195.4</v>
      </c>
      <c r="H160">
        <f t="shared" si="3"/>
        <v>479310</v>
      </c>
    </row>
    <row r="161" spans="5:8" x14ac:dyDescent="0.25">
      <c r="E161" s="4">
        <v>15.399999999999961</v>
      </c>
      <c r="F161" s="13">
        <v>15</v>
      </c>
      <c r="G161">
        <f>G157+4*(G167-G157)/10</f>
        <v>3441.2</v>
      </c>
      <c r="H161">
        <f t="shared" si="3"/>
        <v>516180</v>
      </c>
    </row>
    <row r="162" spans="5:8" x14ac:dyDescent="0.25">
      <c r="E162" s="4">
        <v>15.499999999999961</v>
      </c>
      <c r="F162" s="13" t="s">
        <v>173</v>
      </c>
      <c r="G162">
        <f>G157+5*(G167-G157)/10</f>
        <v>3687</v>
      </c>
      <c r="H162">
        <f t="shared" si="3"/>
        <v>553050</v>
      </c>
    </row>
    <row r="163" spans="5:8" x14ac:dyDescent="0.25">
      <c r="E163" s="4">
        <v>15.599999999999961</v>
      </c>
      <c r="F163" s="13">
        <v>16</v>
      </c>
      <c r="G163">
        <f>G157+6*(G167-G157)/10</f>
        <v>3932.8</v>
      </c>
      <c r="H163">
        <f t="shared" si="3"/>
        <v>589920</v>
      </c>
    </row>
    <row r="164" spans="5:8" x14ac:dyDescent="0.25">
      <c r="E164" s="4">
        <v>15.69999999999996</v>
      </c>
      <c r="F164" s="13">
        <v>16</v>
      </c>
      <c r="G164">
        <f>G157+7*(G167-G157)/10</f>
        <v>4178.6000000000004</v>
      </c>
      <c r="H164">
        <f t="shared" si="3"/>
        <v>626790</v>
      </c>
    </row>
    <row r="165" spans="5:8" x14ac:dyDescent="0.25">
      <c r="E165" s="4">
        <v>15.79999999999996</v>
      </c>
      <c r="F165" s="13">
        <v>16</v>
      </c>
      <c r="G165">
        <f>G157+8*(G167-G157)/10</f>
        <v>4424.3999999999996</v>
      </c>
      <c r="H165">
        <f t="shared" si="3"/>
        <v>663660</v>
      </c>
    </row>
    <row r="166" spans="5:8" x14ac:dyDescent="0.25">
      <c r="E166" s="4">
        <v>15.899999999999959</v>
      </c>
      <c r="F166" s="13">
        <v>16</v>
      </c>
      <c r="G166">
        <f>G157+9*(G167-G157)/10</f>
        <v>4670.2</v>
      </c>
      <c r="H166">
        <f t="shared" si="3"/>
        <v>700530</v>
      </c>
    </row>
    <row r="167" spans="5:8" x14ac:dyDescent="0.25">
      <c r="E167" s="4">
        <v>15.999999999999959</v>
      </c>
      <c r="F167" s="13">
        <v>16</v>
      </c>
      <c r="G167">
        <v>4916</v>
      </c>
      <c r="H167">
        <f t="shared" si="3"/>
        <v>737400</v>
      </c>
    </row>
    <row r="168" spans="5:8" x14ac:dyDescent="0.25">
      <c r="E168" s="4">
        <v>16.099999999999959</v>
      </c>
      <c r="F168" s="13">
        <v>16</v>
      </c>
      <c r="G168">
        <f>G167+1*(G177-G167)/10</f>
        <v>5407.4</v>
      </c>
      <c r="H168">
        <f t="shared" si="3"/>
        <v>811110</v>
      </c>
    </row>
    <row r="169" spans="5:8" x14ac:dyDescent="0.25">
      <c r="E169" s="4">
        <v>16.19999999999996</v>
      </c>
      <c r="F169" s="13">
        <v>16</v>
      </c>
      <c r="G169">
        <f>G167+2*(G177-G167)/10</f>
        <v>5898.8</v>
      </c>
      <c r="H169">
        <f t="shared" si="3"/>
        <v>884820</v>
      </c>
    </row>
    <row r="170" spans="5:8" x14ac:dyDescent="0.25">
      <c r="E170" s="4">
        <v>16.299999999999962</v>
      </c>
      <c r="F170" s="13">
        <v>16</v>
      </c>
      <c r="G170">
        <f>G167+3*(G177-G167)/10</f>
        <v>6390.2</v>
      </c>
      <c r="H170">
        <f t="shared" si="3"/>
        <v>958530</v>
      </c>
    </row>
    <row r="171" spans="5:8" x14ac:dyDescent="0.25">
      <c r="E171" s="4">
        <v>16.399999999999963</v>
      </c>
      <c r="F171" s="13">
        <v>16</v>
      </c>
      <c r="G171">
        <f>G167+4*(G177-G167)/10</f>
        <v>6881.6</v>
      </c>
      <c r="H171">
        <f t="shared" si="3"/>
        <v>1032240</v>
      </c>
    </row>
    <row r="172" spans="5:8" x14ac:dyDescent="0.25">
      <c r="E172" s="4">
        <v>16.499999999999964</v>
      </c>
      <c r="F172" s="13" t="s">
        <v>174</v>
      </c>
      <c r="G172">
        <f>G167+5*(G177-G167)/10</f>
        <v>7373</v>
      </c>
      <c r="H172">
        <f t="shared" si="3"/>
        <v>1105950</v>
      </c>
    </row>
    <row r="173" spans="5:8" x14ac:dyDescent="0.25">
      <c r="E173" s="4">
        <v>16.599999999999966</v>
      </c>
      <c r="F173" s="13">
        <v>17</v>
      </c>
      <c r="G173">
        <f>G167+6*(G177-G167)/10</f>
        <v>7864.4</v>
      </c>
      <c r="H173">
        <f t="shared" si="3"/>
        <v>1179660</v>
      </c>
    </row>
    <row r="174" spans="5:8" x14ac:dyDescent="0.25">
      <c r="E174" s="4">
        <v>16.699999999999967</v>
      </c>
      <c r="F174" s="13">
        <v>17</v>
      </c>
      <c r="G174">
        <f>G167+7*(G177-G167)/10</f>
        <v>8355.7999999999993</v>
      </c>
      <c r="H174">
        <f t="shared" si="3"/>
        <v>1253370</v>
      </c>
    </row>
    <row r="175" spans="5:8" x14ac:dyDescent="0.25">
      <c r="E175" s="4">
        <v>16.799999999999969</v>
      </c>
      <c r="F175" s="13">
        <v>17</v>
      </c>
      <c r="G175">
        <f>G167+8*(G177-G167)/10</f>
        <v>8847.2000000000007</v>
      </c>
      <c r="H175">
        <f t="shared" si="3"/>
        <v>1327080</v>
      </c>
    </row>
    <row r="176" spans="5:8" x14ac:dyDescent="0.25">
      <c r="E176" s="4">
        <v>16.89999999999997</v>
      </c>
      <c r="F176" s="13">
        <v>17</v>
      </c>
      <c r="G176">
        <f>G167+9*(G177-G167)/10</f>
        <v>9338.6</v>
      </c>
      <c r="H176">
        <f t="shared" si="3"/>
        <v>1400790</v>
      </c>
    </row>
    <row r="177" spans="5:8" x14ac:dyDescent="0.25">
      <c r="E177" s="4">
        <v>16.999999999999972</v>
      </c>
      <c r="F177" s="13">
        <v>17</v>
      </c>
      <c r="G177">
        <v>9830</v>
      </c>
      <c r="H177">
        <f t="shared" si="3"/>
        <v>1474500</v>
      </c>
    </row>
    <row r="178" spans="5:8" x14ac:dyDescent="0.25">
      <c r="E178" s="4">
        <v>17.099999999999973</v>
      </c>
      <c r="F178" s="13">
        <v>17</v>
      </c>
      <c r="G178">
        <f>G177+1*(G187-G177)/10</f>
        <v>10797</v>
      </c>
      <c r="H178">
        <f t="shared" si="3"/>
        <v>1619550</v>
      </c>
    </row>
    <row r="179" spans="5:8" x14ac:dyDescent="0.25">
      <c r="E179" s="4">
        <v>17.199999999999974</v>
      </c>
      <c r="F179" s="13">
        <v>17</v>
      </c>
      <c r="G179">
        <f>G177+2*(G187-G177)/10</f>
        <v>11764</v>
      </c>
      <c r="H179">
        <f t="shared" si="3"/>
        <v>1764600</v>
      </c>
    </row>
    <row r="180" spans="5:8" x14ac:dyDescent="0.25">
      <c r="E180" s="4">
        <v>17.299999999999976</v>
      </c>
      <c r="F180" s="13">
        <v>17</v>
      </c>
      <c r="G180">
        <f>G177+3*(G187-G177)/10</f>
        <v>12731</v>
      </c>
      <c r="H180">
        <f t="shared" si="3"/>
        <v>1909650</v>
      </c>
    </row>
    <row r="181" spans="5:8" x14ac:dyDescent="0.25">
      <c r="E181" s="4">
        <v>17.399999999999977</v>
      </c>
      <c r="F181" s="13">
        <v>17</v>
      </c>
      <c r="G181">
        <f>G177+4*(G187-G177)/10</f>
        <v>13698</v>
      </c>
      <c r="H181">
        <f t="shared" si="3"/>
        <v>2054700</v>
      </c>
    </row>
    <row r="182" spans="5:8" x14ac:dyDescent="0.25">
      <c r="E182" s="4">
        <v>17.499999999999979</v>
      </c>
      <c r="F182" s="13" t="s">
        <v>175</v>
      </c>
      <c r="G182">
        <f>G177+5*(G187-G177)/10</f>
        <v>14665</v>
      </c>
      <c r="H182">
        <f t="shared" si="3"/>
        <v>2199750</v>
      </c>
    </row>
    <row r="183" spans="5:8" x14ac:dyDescent="0.25">
      <c r="E183" s="4">
        <v>17.59999999999998</v>
      </c>
      <c r="F183" s="13">
        <v>18</v>
      </c>
      <c r="G183">
        <f>G177+6*(G187-G177)/10</f>
        <v>15632</v>
      </c>
      <c r="H183">
        <f t="shared" si="3"/>
        <v>2344800</v>
      </c>
    </row>
    <row r="184" spans="5:8" x14ac:dyDescent="0.25">
      <c r="E184" s="4">
        <v>17.699999999999982</v>
      </c>
      <c r="F184" s="13">
        <v>18</v>
      </c>
      <c r="G184">
        <f>G177+7*(G187-G177)/10</f>
        <v>16599</v>
      </c>
      <c r="H184">
        <f t="shared" si="3"/>
        <v>2489850</v>
      </c>
    </row>
    <row r="185" spans="5:8" x14ac:dyDescent="0.25">
      <c r="E185" s="4">
        <v>17.799999999999983</v>
      </c>
      <c r="F185" s="13">
        <v>18</v>
      </c>
      <c r="G185">
        <f>G177+8*(G187-G177)/10</f>
        <v>17566</v>
      </c>
      <c r="H185">
        <f t="shared" si="3"/>
        <v>2634900</v>
      </c>
    </row>
    <row r="186" spans="5:8" x14ac:dyDescent="0.25">
      <c r="E186" s="4">
        <v>17.899999999999984</v>
      </c>
      <c r="F186" s="13">
        <v>18</v>
      </c>
      <c r="G186">
        <f>G177+9*(G187-G177)/10</f>
        <v>18533</v>
      </c>
      <c r="H186">
        <f t="shared" si="3"/>
        <v>2779950</v>
      </c>
    </row>
    <row r="187" spans="5:8" x14ac:dyDescent="0.25">
      <c r="E187" s="4">
        <v>17.999999999999986</v>
      </c>
      <c r="F187" s="13">
        <v>18</v>
      </c>
      <c r="G187">
        <v>19500</v>
      </c>
      <c r="H187">
        <f t="shared" si="3"/>
        <v>2925000</v>
      </c>
    </row>
    <row r="188" spans="5:8" x14ac:dyDescent="0.25">
      <c r="E188" s="4">
        <v>18.099999999999987</v>
      </c>
      <c r="F188" s="13">
        <v>18</v>
      </c>
      <c r="G188">
        <f>G187+1*(G197-G187)/10</f>
        <v>21500</v>
      </c>
      <c r="H188">
        <f t="shared" si="3"/>
        <v>3225000</v>
      </c>
    </row>
    <row r="189" spans="5:8" x14ac:dyDescent="0.25">
      <c r="E189" s="4">
        <v>18.199999999999989</v>
      </c>
      <c r="F189" s="13">
        <v>18</v>
      </c>
      <c r="G189">
        <f>G187+2*(G197-G187)/10</f>
        <v>23500</v>
      </c>
      <c r="H189">
        <f t="shared" si="3"/>
        <v>3525000</v>
      </c>
    </row>
    <row r="190" spans="5:8" x14ac:dyDescent="0.25">
      <c r="E190" s="4">
        <v>18.29999999999999</v>
      </c>
      <c r="F190" s="13">
        <v>18</v>
      </c>
      <c r="G190">
        <f>G187+3*(G197-G187)/10</f>
        <v>25500</v>
      </c>
      <c r="H190">
        <f t="shared" si="3"/>
        <v>3825000</v>
      </c>
    </row>
    <row r="191" spans="5:8" x14ac:dyDescent="0.25">
      <c r="E191" s="4">
        <v>18.399999999999991</v>
      </c>
      <c r="F191" s="13">
        <v>18</v>
      </c>
      <c r="G191">
        <f>G187+4*(G197-G187)/10</f>
        <v>27500</v>
      </c>
      <c r="H191">
        <f t="shared" si="3"/>
        <v>4125000</v>
      </c>
    </row>
    <row r="192" spans="5:8" x14ac:dyDescent="0.25">
      <c r="E192" s="4">
        <v>18.499999999999993</v>
      </c>
      <c r="F192" s="13" t="s">
        <v>176</v>
      </c>
      <c r="G192">
        <f>G187+5*(G197-G187)/10</f>
        <v>29500</v>
      </c>
      <c r="H192">
        <f t="shared" si="3"/>
        <v>4425000</v>
      </c>
    </row>
    <row r="193" spans="5:8" x14ac:dyDescent="0.25">
      <c r="E193" s="4">
        <v>18.599999999999994</v>
      </c>
      <c r="F193" s="13">
        <v>19</v>
      </c>
      <c r="G193">
        <f>G187+6*(G197-G187)/10</f>
        <v>31500</v>
      </c>
      <c r="H193">
        <f t="shared" si="3"/>
        <v>4725000</v>
      </c>
    </row>
    <row r="194" spans="5:8" x14ac:dyDescent="0.25">
      <c r="E194" s="4">
        <v>18.699999999999996</v>
      </c>
      <c r="F194" s="13">
        <v>19</v>
      </c>
      <c r="G194">
        <f>G187+7*(G197-G187)/10</f>
        <v>33500</v>
      </c>
      <c r="H194">
        <f t="shared" si="3"/>
        <v>5025000</v>
      </c>
    </row>
    <row r="195" spans="5:8" x14ac:dyDescent="0.25">
      <c r="E195" s="4">
        <v>18.799999999999997</v>
      </c>
      <c r="F195" s="13">
        <v>19</v>
      </c>
      <c r="G195">
        <f>G187+8*(G197-G187)/10</f>
        <v>35500</v>
      </c>
      <c r="H195">
        <f t="shared" ref="H195:H212" si="4">G195*150</f>
        <v>5325000</v>
      </c>
    </row>
    <row r="196" spans="5:8" x14ac:dyDescent="0.25">
      <c r="E196" s="4">
        <v>18.899999999999999</v>
      </c>
      <c r="F196" s="13">
        <v>19</v>
      </c>
      <c r="G196">
        <f>G187+9*(G197-G187)/10</f>
        <v>37500</v>
      </c>
      <c r="H196">
        <f t="shared" si="4"/>
        <v>5625000</v>
      </c>
    </row>
    <row r="197" spans="5:8" x14ac:dyDescent="0.25">
      <c r="E197" s="4">
        <v>19</v>
      </c>
      <c r="F197" s="13">
        <v>19</v>
      </c>
      <c r="G197">
        <v>39500</v>
      </c>
      <c r="H197">
        <f t="shared" si="4"/>
        <v>5925000</v>
      </c>
    </row>
    <row r="198" spans="5:8" x14ac:dyDescent="0.25">
      <c r="E198" s="4">
        <v>19.100000000000001</v>
      </c>
      <c r="F198" s="13">
        <v>19</v>
      </c>
      <c r="G198">
        <f>G197+1*(G207-G197)/10</f>
        <v>43420</v>
      </c>
      <c r="H198">
        <f t="shared" si="4"/>
        <v>6513000</v>
      </c>
    </row>
    <row r="199" spans="5:8" x14ac:dyDescent="0.25">
      <c r="E199" s="4">
        <v>19.200000000000003</v>
      </c>
      <c r="F199" s="13">
        <v>19</v>
      </c>
      <c r="G199">
        <f>G197+2*(G207-G197)/10</f>
        <v>47340</v>
      </c>
      <c r="H199">
        <f t="shared" si="4"/>
        <v>7101000</v>
      </c>
    </row>
    <row r="200" spans="5:8" x14ac:dyDescent="0.25">
      <c r="E200" s="4">
        <v>19.300000000000004</v>
      </c>
      <c r="F200" s="13">
        <v>19</v>
      </c>
      <c r="G200">
        <f>G197+3*(G207-G197)/10</f>
        <v>51260</v>
      </c>
      <c r="H200">
        <f t="shared" si="4"/>
        <v>7689000</v>
      </c>
    </row>
    <row r="201" spans="5:8" x14ac:dyDescent="0.25">
      <c r="E201" s="4">
        <v>19.400000000000006</v>
      </c>
      <c r="F201" s="13">
        <v>19</v>
      </c>
      <c r="G201">
        <f>G197+4*(G207-G197)/10</f>
        <v>55180</v>
      </c>
      <c r="H201">
        <f t="shared" si="4"/>
        <v>8277000</v>
      </c>
    </row>
    <row r="202" spans="5:8" x14ac:dyDescent="0.25">
      <c r="E202" s="4">
        <v>19.500000000000007</v>
      </c>
      <c r="F202" s="13" t="s">
        <v>177</v>
      </c>
      <c r="G202">
        <f>G197+5*(G207-G197)/10</f>
        <v>59100</v>
      </c>
      <c r="H202">
        <f t="shared" si="4"/>
        <v>8865000</v>
      </c>
    </row>
    <row r="203" spans="5:8" x14ac:dyDescent="0.25">
      <c r="E203" s="4">
        <v>19.600000000000009</v>
      </c>
      <c r="F203" s="13">
        <v>20</v>
      </c>
      <c r="G203">
        <f>G197+6*(G207-G197)/10</f>
        <v>63020</v>
      </c>
      <c r="H203">
        <f t="shared" si="4"/>
        <v>9453000</v>
      </c>
    </row>
    <row r="204" spans="5:8" x14ac:dyDescent="0.25">
      <c r="E204" s="4">
        <v>19.70000000000001</v>
      </c>
      <c r="F204" s="13">
        <v>20</v>
      </c>
      <c r="G204">
        <f>G197+7*(G207-G197)/10</f>
        <v>66940</v>
      </c>
      <c r="H204">
        <f t="shared" si="4"/>
        <v>10041000</v>
      </c>
    </row>
    <row r="205" spans="5:8" x14ac:dyDescent="0.25">
      <c r="E205" s="4">
        <v>19.800000000000011</v>
      </c>
      <c r="F205" s="13">
        <v>20</v>
      </c>
      <c r="G205">
        <f>G197+8*(G207-G197)/10</f>
        <v>70860</v>
      </c>
      <c r="H205">
        <f t="shared" si="4"/>
        <v>10629000</v>
      </c>
    </row>
    <row r="206" spans="5:8" x14ac:dyDescent="0.25">
      <c r="E206" s="4">
        <v>19.900000000000013</v>
      </c>
      <c r="F206" s="13">
        <v>20</v>
      </c>
      <c r="G206">
        <f>G197+9*(G207-G197)/10</f>
        <v>74780</v>
      </c>
      <c r="H206">
        <f t="shared" si="4"/>
        <v>11217000</v>
      </c>
    </row>
    <row r="207" spans="5:8" x14ac:dyDescent="0.25">
      <c r="E207" s="4">
        <v>20.000000000000014</v>
      </c>
      <c r="F207" s="13">
        <v>20</v>
      </c>
      <c r="G207">
        <v>78700</v>
      </c>
      <c r="H207">
        <f t="shared" si="4"/>
        <v>11805000</v>
      </c>
    </row>
    <row r="208" spans="5:8" x14ac:dyDescent="0.25">
      <c r="E208" s="4">
        <v>20.100000000000016</v>
      </c>
      <c r="F208" s="13">
        <v>20</v>
      </c>
      <c r="G208">
        <v>86570</v>
      </c>
      <c r="H208">
        <f t="shared" si="4"/>
        <v>12985500</v>
      </c>
    </row>
    <row r="209" spans="5:8" x14ac:dyDescent="0.25">
      <c r="E209" s="4">
        <v>20.200000000000017</v>
      </c>
      <c r="F209" s="13">
        <v>20</v>
      </c>
      <c r="G209">
        <v>94440</v>
      </c>
      <c r="H209">
        <f t="shared" si="4"/>
        <v>14166000</v>
      </c>
    </row>
    <row r="210" spans="5:8" x14ac:dyDescent="0.25">
      <c r="E210" s="4">
        <v>20.300000000000018</v>
      </c>
      <c r="F210" s="13">
        <v>20</v>
      </c>
      <c r="G210">
        <v>102310</v>
      </c>
      <c r="H210">
        <f t="shared" si="4"/>
        <v>15346500</v>
      </c>
    </row>
    <row r="211" spans="5:8" x14ac:dyDescent="0.25">
      <c r="E211" s="4">
        <v>20.40000000000002</v>
      </c>
      <c r="F211" s="13">
        <v>20</v>
      </c>
      <c r="G211">
        <v>110180</v>
      </c>
      <c r="H211">
        <f t="shared" si="4"/>
        <v>16527000</v>
      </c>
    </row>
    <row r="212" spans="5:8" x14ac:dyDescent="0.25">
      <c r="E212" s="4">
        <v>20.500000000000021</v>
      </c>
      <c r="F212" s="13">
        <v>20</v>
      </c>
      <c r="G212">
        <v>118050</v>
      </c>
      <c r="H212">
        <f t="shared" si="4"/>
        <v>17707500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B27"/>
    </sheetView>
  </sheetViews>
  <sheetFormatPr defaultRowHeight="15" x14ac:dyDescent="0.25"/>
  <cols>
    <col min="1" max="1" width="4.85546875" customWidth="1"/>
    <col min="2" max="2" width="5.85546875" customWidth="1"/>
    <col min="5" max="5" width="4.85546875" customWidth="1"/>
  </cols>
  <sheetData>
    <row r="1" spans="1:7" x14ac:dyDescent="0.25">
      <c r="D1" t="s">
        <v>67</v>
      </c>
      <c r="F1" t="s">
        <v>68</v>
      </c>
      <c r="G1" t="s">
        <v>69</v>
      </c>
    </row>
    <row r="2" spans="1:7" x14ac:dyDescent="0.25">
      <c r="A2" t="s">
        <v>42</v>
      </c>
      <c r="B2">
        <v>1</v>
      </c>
      <c r="C2" t="s">
        <v>66</v>
      </c>
      <c r="D2" t="s">
        <v>52</v>
      </c>
      <c r="E2">
        <v>20</v>
      </c>
      <c r="F2">
        <v>20000</v>
      </c>
      <c r="G2">
        <f>(F2*8/5)/2</f>
        <v>16000</v>
      </c>
    </row>
    <row r="3" spans="1:7" x14ac:dyDescent="0.25">
      <c r="A3" t="s">
        <v>43</v>
      </c>
      <c r="B3">
        <v>2</v>
      </c>
      <c r="C3" t="s">
        <v>66</v>
      </c>
      <c r="D3" t="s">
        <v>53</v>
      </c>
      <c r="E3">
        <v>21</v>
      </c>
      <c r="F3">
        <v>30000</v>
      </c>
      <c r="G3">
        <f t="shared" ref="G3:G14" si="0">(F3*8/5)/2</f>
        <v>24000</v>
      </c>
    </row>
    <row r="4" spans="1:7" x14ac:dyDescent="0.25">
      <c r="A4" t="s">
        <v>44</v>
      </c>
      <c r="B4">
        <v>3</v>
      </c>
      <c r="C4" t="s">
        <v>66</v>
      </c>
      <c r="D4" t="s">
        <v>54</v>
      </c>
      <c r="E4">
        <v>22</v>
      </c>
      <c r="F4">
        <v>40000</v>
      </c>
      <c r="G4">
        <f t="shared" si="0"/>
        <v>32000</v>
      </c>
    </row>
    <row r="5" spans="1:7" x14ac:dyDescent="0.25">
      <c r="A5" t="s">
        <v>20</v>
      </c>
      <c r="B5">
        <v>4</v>
      </c>
      <c r="D5" t="s">
        <v>56</v>
      </c>
      <c r="E5">
        <v>23</v>
      </c>
      <c r="F5">
        <v>50000</v>
      </c>
      <c r="G5">
        <f t="shared" si="0"/>
        <v>40000</v>
      </c>
    </row>
    <row r="6" spans="1:7" x14ac:dyDescent="0.25">
      <c r="A6" t="s">
        <v>45</v>
      </c>
      <c r="B6">
        <v>5</v>
      </c>
      <c r="D6" t="s">
        <v>57</v>
      </c>
      <c r="E6">
        <v>24</v>
      </c>
      <c r="F6">
        <v>60000</v>
      </c>
      <c r="G6">
        <f t="shared" si="0"/>
        <v>48000</v>
      </c>
    </row>
    <row r="7" spans="1:7" x14ac:dyDescent="0.25">
      <c r="A7" t="s">
        <v>46</v>
      </c>
      <c r="B7">
        <v>6</v>
      </c>
      <c r="D7" t="s">
        <v>58</v>
      </c>
      <c r="E7">
        <v>25</v>
      </c>
      <c r="F7">
        <v>70000</v>
      </c>
      <c r="G7">
        <f t="shared" si="0"/>
        <v>56000</v>
      </c>
    </row>
    <row r="8" spans="1:7" x14ac:dyDescent="0.25">
      <c r="A8" t="s">
        <v>47</v>
      </c>
      <c r="B8">
        <v>8</v>
      </c>
      <c r="D8" t="s">
        <v>59</v>
      </c>
      <c r="E8">
        <v>26</v>
      </c>
      <c r="F8">
        <v>80000</v>
      </c>
      <c r="G8">
        <f t="shared" si="0"/>
        <v>64000</v>
      </c>
    </row>
    <row r="9" spans="1:7" x14ac:dyDescent="0.25">
      <c r="A9" t="s">
        <v>48</v>
      </c>
      <c r="B9">
        <v>10</v>
      </c>
      <c r="D9" t="s">
        <v>60</v>
      </c>
      <c r="E9">
        <v>27</v>
      </c>
      <c r="F9">
        <v>90000</v>
      </c>
      <c r="G9">
        <f t="shared" si="0"/>
        <v>72000</v>
      </c>
    </row>
    <row r="10" spans="1:7" x14ac:dyDescent="0.25">
      <c r="A10" t="s">
        <v>49</v>
      </c>
      <c r="B10">
        <v>20</v>
      </c>
      <c r="D10" t="s">
        <v>61</v>
      </c>
      <c r="E10">
        <v>28</v>
      </c>
      <c r="F10">
        <v>125000</v>
      </c>
      <c r="G10">
        <f t="shared" si="0"/>
        <v>100000</v>
      </c>
    </row>
    <row r="11" spans="1:7" x14ac:dyDescent="0.25">
      <c r="A11" t="s">
        <v>50</v>
      </c>
      <c r="B11">
        <v>30</v>
      </c>
      <c r="D11" t="s">
        <v>18</v>
      </c>
      <c r="E11">
        <v>29</v>
      </c>
      <c r="F11">
        <v>180000</v>
      </c>
      <c r="G11">
        <f t="shared" si="0"/>
        <v>144000</v>
      </c>
    </row>
    <row r="12" spans="1:7" x14ac:dyDescent="0.25">
      <c r="A12" t="s">
        <v>51</v>
      </c>
      <c r="B12">
        <v>40</v>
      </c>
      <c r="D12" t="s">
        <v>62</v>
      </c>
      <c r="E12">
        <v>30</v>
      </c>
      <c r="F12">
        <v>220000</v>
      </c>
      <c r="G12">
        <f t="shared" si="0"/>
        <v>176000</v>
      </c>
    </row>
    <row r="13" spans="1:7" x14ac:dyDescent="0.25">
      <c r="A13" t="s">
        <v>52</v>
      </c>
      <c r="B13">
        <v>50</v>
      </c>
      <c r="D13" t="s">
        <v>63</v>
      </c>
      <c r="E13">
        <v>31</v>
      </c>
      <c r="F13">
        <v>250000</v>
      </c>
      <c r="G13">
        <f t="shared" si="0"/>
        <v>200000</v>
      </c>
    </row>
    <row r="14" spans="1:7" x14ac:dyDescent="0.25">
      <c r="A14" t="s">
        <v>53</v>
      </c>
      <c r="B14">
        <v>60</v>
      </c>
      <c r="D14" t="s">
        <v>64</v>
      </c>
      <c r="E14">
        <v>32</v>
      </c>
      <c r="F14">
        <v>250000</v>
      </c>
      <c r="G14">
        <f t="shared" si="0"/>
        <v>200000</v>
      </c>
    </row>
    <row r="15" spans="1:7" x14ac:dyDescent="0.25">
      <c r="A15" t="s">
        <v>54</v>
      </c>
      <c r="B15">
        <v>70</v>
      </c>
      <c r="D15" t="s">
        <v>65</v>
      </c>
    </row>
    <row r="16" spans="1:7" x14ac:dyDescent="0.25">
      <c r="A16" t="s">
        <v>55</v>
      </c>
      <c r="B16">
        <v>80</v>
      </c>
    </row>
    <row r="17" spans="1:2" x14ac:dyDescent="0.25">
      <c r="A17" t="s">
        <v>56</v>
      </c>
      <c r="B17">
        <v>100</v>
      </c>
    </row>
    <row r="18" spans="1:2" x14ac:dyDescent="0.25">
      <c r="A18" t="s">
        <v>57</v>
      </c>
      <c r="B18">
        <v>150</v>
      </c>
    </row>
    <row r="19" spans="1:2" x14ac:dyDescent="0.25">
      <c r="A19" t="s">
        <v>58</v>
      </c>
      <c r="B19">
        <v>200</v>
      </c>
    </row>
    <row r="20" spans="1:2" x14ac:dyDescent="0.25">
      <c r="A20" t="s">
        <v>59</v>
      </c>
      <c r="B20">
        <v>250</v>
      </c>
    </row>
    <row r="21" spans="1:2" x14ac:dyDescent="0.25">
      <c r="A21" t="s">
        <v>60</v>
      </c>
      <c r="B21">
        <v>300</v>
      </c>
    </row>
    <row r="22" spans="1:2" x14ac:dyDescent="0.25">
      <c r="A22" t="s">
        <v>61</v>
      </c>
      <c r="B22">
        <v>400</v>
      </c>
    </row>
    <row r="23" spans="1:2" x14ac:dyDescent="0.25">
      <c r="A23" t="s">
        <v>18</v>
      </c>
      <c r="B23">
        <v>500</v>
      </c>
    </row>
    <row r="24" spans="1:2" x14ac:dyDescent="0.25">
      <c r="A24" t="s">
        <v>62</v>
      </c>
      <c r="B24">
        <v>600</v>
      </c>
    </row>
    <row r="25" spans="1:2" x14ac:dyDescent="0.25">
      <c r="A25" t="s">
        <v>63</v>
      </c>
      <c r="B25">
        <v>700</v>
      </c>
    </row>
    <row r="26" spans="1:2" x14ac:dyDescent="0.25">
      <c r="A26" t="s">
        <v>64</v>
      </c>
      <c r="B26">
        <v>800</v>
      </c>
    </row>
    <row r="27" spans="1:2" x14ac:dyDescent="0.25">
      <c r="A27" t="s">
        <v>65</v>
      </c>
      <c r="B27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pane xSplit="3" ySplit="5" topLeftCell="AH18" activePane="bottomRight" state="frozen"/>
      <selection pane="topRight" activeCell="D1" sqref="D1"/>
      <selection pane="bottomLeft" activeCell="A6" sqref="A6"/>
      <selection pane="bottomRight" activeCell="AL4" sqref="AL4"/>
    </sheetView>
  </sheetViews>
  <sheetFormatPr defaultRowHeight="15" x14ac:dyDescent="0.25"/>
  <cols>
    <col min="1" max="1" width="6.85546875" customWidth="1"/>
    <col min="2" max="2" width="11.140625" customWidth="1"/>
    <col min="3" max="3" width="6" customWidth="1"/>
    <col min="4" max="4" width="2.28515625" customWidth="1"/>
    <col min="5" max="5" width="16.140625" bestFit="1" customWidth="1"/>
    <col min="6" max="25" width="12" bestFit="1" customWidth="1"/>
    <col min="26" max="26" width="11" bestFit="1" customWidth="1"/>
    <col min="27" max="39" width="12" bestFit="1" customWidth="1"/>
  </cols>
  <sheetData>
    <row r="1" spans="1:39" x14ac:dyDescent="0.25">
      <c r="E1" t="s">
        <v>99</v>
      </c>
      <c r="Z1" s="10"/>
      <c r="AA1" s="11"/>
      <c r="AB1" s="12"/>
    </row>
    <row r="2" spans="1:39" x14ac:dyDescent="0.25"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 t="s">
        <v>42</v>
      </c>
      <c r="Q2" t="s">
        <v>43</v>
      </c>
      <c r="R2" t="s">
        <v>44</v>
      </c>
      <c r="S2" t="s">
        <v>20</v>
      </c>
      <c r="T2" t="s">
        <v>45</v>
      </c>
      <c r="U2" t="s">
        <v>46</v>
      </c>
      <c r="V2" t="s">
        <v>47</v>
      </c>
      <c r="W2" t="s">
        <v>48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18</v>
      </c>
      <c r="AJ2" t="s">
        <v>62</v>
      </c>
      <c r="AK2" t="s">
        <v>63</v>
      </c>
      <c r="AL2" t="s">
        <v>64</v>
      </c>
      <c r="AM2" t="s">
        <v>65</v>
      </c>
    </row>
    <row r="3" spans="1:39" x14ac:dyDescent="0.25"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27</v>
      </c>
      <c r="AH3">
        <v>28</v>
      </c>
      <c r="AI3">
        <v>29</v>
      </c>
      <c r="AJ3">
        <v>30</v>
      </c>
      <c r="AK3">
        <v>31</v>
      </c>
      <c r="AL3">
        <v>32</v>
      </c>
      <c r="AM3">
        <v>33</v>
      </c>
    </row>
    <row r="4" spans="1:39" x14ac:dyDescent="0.25">
      <c r="E4" t="s">
        <v>100</v>
      </c>
      <c r="F4">
        <v>600</v>
      </c>
      <c r="G4">
        <f>G3*1000</f>
        <v>1000</v>
      </c>
      <c r="H4">
        <f t="shared" ref="H4:Z4" si="0">H3*1000</f>
        <v>2000</v>
      </c>
      <c r="I4">
        <f t="shared" si="0"/>
        <v>3000</v>
      </c>
      <c r="J4">
        <f t="shared" si="0"/>
        <v>4000</v>
      </c>
      <c r="K4">
        <f t="shared" si="0"/>
        <v>5000</v>
      </c>
      <c r="L4">
        <f t="shared" si="0"/>
        <v>6000</v>
      </c>
      <c r="M4">
        <f t="shared" si="0"/>
        <v>7000</v>
      </c>
      <c r="N4">
        <f t="shared" si="0"/>
        <v>8000</v>
      </c>
      <c r="O4">
        <f t="shared" si="0"/>
        <v>9000</v>
      </c>
      <c r="P4">
        <f t="shared" si="0"/>
        <v>10000</v>
      </c>
      <c r="Q4">
        <f t="shared" si="0"/>
        <v>11000</v>
      </c>
      <c r="R4">
        <f t="shared" si="0"/>
        <v>12000</v>
      </c>
      <c r="S4">
        <f t="shared" si="0"/>
        <v>13000</v>
      </c>
      <c r="T4">
        <f t="shared" si="0"/>
        <v>14000</v>
      </c>
      <c r="U4">
        <f t="shared" si="0"/>
        <v>15000</v>
      </c>
      <c r="V4">
        <f t="shared" si="0"/>
        <v>16000</v>
      </c>
      <c r="W4">
        <f t="shared" si="0"/>
        <v>17000</v>
      </c>
      <c r="X4">
        <f t="shared" si="0"/>
        <v>18000</v>
      </c>
      <c r="Y4">
        <f t="shared" si="0"/>
        <v>19000</v>
      </c>
      <c r="Z4">
        <f t="shared" si="0"/>
        <v>20000</v>
      </c>
      <c r="AA4">
        <v>30000</v>
      </c>
      <c r="AB4">
        <v>40000</v>
      </c>
      <c r="AC4">
        <v>50000</v>
      </c>
      <c r="AD4">
        <v>60000</v>
      </c>
      <c r="AE4">
        <v>70000</v>
      </c>
      <c r="AF4">
        <v>80000</v>
      </c>
      <c r="AG4">
        <v>90000</v>
      </c>
      <c r="AH4">
        <v>125000</v>
      </c>
      <c r="AI4">
        <v>180000</v>
      </c>
      <c r="AJ4">
        <v>220000</v>
      </c>
      <c r="AK4">
        <v>250000</v>
      </c>
    </row>
    <row r="5" spans="1:39" x14ac:dyDescent="0.25">
      <c r="E5" t="s">
        <v>101</v>
      </c>
      <c r="F5">
        <f>F4*1.6</f>
        <v>960</v>
      </c>
      <c r="G5">
        <f t="shared" ref="G5:AM5" si="1">G4*1.6</f>
        <v>1600</v>
      </c>
      <c r="H5">
        <f t="shared" si="1"/>
        <v>3200</v>
      </c>
      <c r="I5">
        <f t="shared" si="1"/>
        <v>4800</v>
      </c>
      <c r="J5">
        <f t="shared" si="1"/>
        <v>6400</v>
      </c>
      <c r="K5">
        <f t="shared" si="1"/>
        <v>8000</v>
      </c>
      <c r="L5">
        <f t="shared" si="1"/>
        <v>9600</v>
      </c>
      <c r="M5">
        <f t="shared" si="1"/>
        <v>11200</v>
      </c>
      <c r="N5">
        <f t="shared" si="1"/>
        <v>12800</v>
      </c>
      <c r="O5">
        <f t="shared" si="1"/>
        <v>14400</v>
      </c>
      <c r="P5">
        <f t="shared" si="1"/>
        <v>16000</v>
      </c>
      <c r="Q5">
        <f t="shared" si="1"/>
        <v>17600</v>
      </c>
      <c r="R5">
        <f t="shared" si="1"/>
        <v>19200</v>
      </c>
      <c r="S5">
        <f t="shared" si="1"/>
        <v>20800</v>
      </c>
      <c r="T5">
        <f t="shared" si="1"/>
        <v>22400</v>
      </c>
      <c r="U5">
        <f t="shared" si="1"/>
        <v>24000</v>
      </c>
      <c r="V5">
        <f t="shared" si="1"/>
        <v>25600</v>
      </c>
      <c r="W5">
        <f t="shared" si="1"/>
        <v>27200</v>
      </c>
      <c r="X5">
        <f t="shared" si="1"/>
        <v>28800</v>
      </c>
      <c r="Y5">
        <f t="shared" si="1"/>
        <v>30400</v>
      </c>
      <c r="Z5">
        <f t="shared" si="1"/>
        <v>32000</v>
      </c>
      <c r="AA5">
        <f t="shared" si="1"/>
        <v>48000</v>
      </c>
      <c r="AB5">
        <f t="shared" si="1"/>
        <v>64000</v>
      </c>
      <c r="AC5">
        <f t="shared" si="1"/>
        <v>80000</v>
      </c>
      <c r="AD5">
        <f t="shared" si="1"/>
        <v>96000</v>
      </c>
      <c r="AE5">
        <f t="shared" si="1"/>
        <v>112000</v>
      </c>
      <c r="AF5">
        <f t="shared" si="1"/>
        <v>128000</v>
      </c>
      <c r="AG5">
        <f t="shared" si="1"/>
        <v>144000</v>
      </c>
      <c r="AH5">
        <f t="shared" si="1"/>
        <v>200000</v>
      </c>
      <c r="AI5">
        <f t="shared" si="1"/>
        <v>288000</v>
      </c>
      <c r="AJ5">
        <f t="shared" si="1"/>
        <v>352000</v>
      </c>
      <c r="AK5">
        <f t="shared" si="1"/>
        <v>400000</v>
      </c>
      <c r="AL5">
        <f t="shared" si="1"/>
        <v>0</v>
      </c>
      <c r="AM5">
        <f t="shared" si="1"/>
        <v>0</v>
      </c>
    </row>
    <row r="6" spans="1:39" x14ac:dyDescent="0.25">
      <c r="A6" t="s">
        <v>70</v>
      </c>
      <c r="B6" t="s">
        <v>97</v>
      </c>
      <c r="C6" t="s">
        <v>98</v>
      </c>
      <c r="E6" t="s">
        <v>109</v>
      </c>
      <c r="AA6" t="s">
        <v>102</v>
      </c>
    </row>
    <row r="7" spans="1:39" x14ac:dyDescent="0.25">
      <c r="A7">
        <v>0</v>
      </c>
      <c r="B7" t="s">
        <v>71</v>
      </c>
      <c r="C7">
        <v>1</v>
      </c>
      <c r="E7" t="s">
        <v>66</v>
      </c>
      <c r="F7">
        <f>$C7*F$4</f>
        <v>600</v>
      </c>
      <c r="G7">
        <f t="shared" ref="G7:AM14" si="2">$C7*G$4</f>
        <v>1000</v>
      </c>
      <c r="H7">
        <f t="shared" si="2"/>
        <v>2000</v>
      </c>
      <c r="I7">
        <f t="shared" si="2"/>
        <v>3000</v>
      </c>
      <c r="J7">
        <f t="shared" si="2"/>
        <v>4000</v>
      </c>
      <c r="K7">
        <f t="shared" si="2"/>
        <v>5000</v>
      </c>
      <c r="L7">
        <f t="shared" si="2"/>
        <v>6000</v>
      </c>
      <c r="M7">
        <f t="shared" si="2"/>
        <v>7000</v>
      </c>
      <c r="N7">
        <f t="shared" si="2"/>
        <v>8000</v>
      </c>
      <c r="O7">
        <f t="shared" si="2"/>
        <v>9000</v>
      </c>
      <c r="P7">
        <f t="shared" si="2"/>
        <v>10000</v>
      </c>
      <c r="Q7">
        <f t="shared" si="2"/>
        <v>11000</v>
      </c>
      <c r="R7">
        <f t="shared" si="2"/>
        <v>12000</v>
      </c>
      <c r="S7">
        <f t="shared" si="2"/>
        <v>13000</v>
      </c>
      <c r="T7">
        <f t="shared" si="2"/>
        <v>14000</v>
      </c>
      <c r="U7">
        <f t="shared" si="2"/>
        <v>15000</v>
      </c>
      <c r="V7">
        <f t="shared" si="2"/>
        <v>16000</v>
      </c>
      <c r="W7">
        <f t="shared" si="2"/>
        <v>17000</v>
      </c>
      <c r="X7">
        <f t="shared" si="2"/>
        <v>18000</v>
      </c>
      <c r="Y7">
        <f t="shared" si="2"/>
        <v>19000</v>
      </c>
      <c r="Z7">
        <f t="shared" si="2"/>
        <v>20000</v>
      </c>
      <c r="AA7">
        <f t="shared" si="2"/>
        <v>30000</v>
      </c>
      <c r="AB7">
        <f t="shared" si="2"/>
        <v>40000</v>
      </c>
      <c r="AC7">
        <f t="shared" si="2"/>
        <v>50000</v>
      </c>
      <c r="AD7">
        <f t="shared" si="2"/>
        <v>60000</v>
      </c>
      <c r="AE7">
        <f t="shared" si="2"/>
        <v>70000</v>
      </c>
      <c r="AF7">
        <f t="shared" si="2"/>
        <v>80000</v>
      </c>
      <c r="AG7">
        <f t="shared" si="2"/>
        <v>90000</v>
      </c>
      <c r="AH7">
        <f t="shared" si="2"/>
        <v>125000</v>
      </c>
      <c r="AI7">
        <f t="shared" si="2"/>
        <v>180000</v>
      </c>
      <c r="AJ7">
        <f t="shared" si="2"/>
        <v>220000</v>
      </c>
      <c r="AK7">
        <f t="shared" si="2"/>
        <v>250000</v>
      </c>
      <c r="AL7">
        <f t="shared" si="2"/>
        <v>0</v>
      </c>
      <c r="AM7">
        <f t="shared" si="2"/>
        <v>0</v>
      </c>
    </row>
    <row r="8" spans="1:39" x14ac:dyDescent="0.25">
      <c r="A8">
        <v>1</v>
      </c>
      <c r="B8" t="s">
        <v>72</v>
      </c>
      <c r="C8">
        <v>2</v>
      </c>
      <c r="E8" t="s">
        <v>66</v>
      </c>
      <c r="F8">
        <f t="shared" ref="F8:U32" si="3">$C8*F$4</f>
        <v>1200</v>
      </c>
      <c r="G8">
        <f t="shared" si="2"/>
        <v>2000</v>
      </c>
      <c r="H8">
        <f t="shared" si="2"/>
        <v>4000</v>
      </c>
      <c r="I8">
        <f t="shared" si="2"/>
        <v>6000</v>
      </c>
      <c r="J8">
        <f t="shared" si="2"/>
        <v>8000</v>
      </c>
      <c r="K8">
        <f t="shared" si="2"/>
        <v>10000</v>
      </c>
      <c r="L8">
        <f t="shared" si="2"/>
        <v>12000</v>
      </c>
      <c r="M8">
        <f t="shared" si="2"/>
        <v>14000</v>
      </c>
      <c r="N8">
        <f t="shared" si="2"/>
        <v>16000</v>
      </c>
      <c r="O8">
        <f t="shared" si="2"/>
        <v>18000</v>
      </c>
      <c r="P8">
        <f t="shared" si="2"/>
        <v>20000</v>
      </c>
      <c r="Q8">
        <f t="shared" si="2"/>
        <v>22000</v>
      </c>
      <c r="R8">
        <f t="shared" si="2"/>
        <v>24000</v>
      </c>
      <c r="S8">
        <f t="shared" si="2"/>
        <v>26000</v>
      </c>
      <c r="T8">
        <f t="shared" si="2"/>
        <v>28000</v>
      </c>
      <c r="U8">
        <f t="shared" si="2"/>
        <v>30000</v>
      </c>
      <c r="V8">
        <f t="shared" si="2"/>
        <v>32000</v>
      </c>
      <c r="W8">
        <f t="shared" si="2"/>
        <v>34000</v>
      </c>
      <c r="X8">
        <f t="shared" si="2"/>
        <v>36000</v>
      </c>
      <c r="Y8">
        <f t="shared" si="2"/>
        <v>38000</v>
      </c>
      <c r="Z8">
        <f t="shared" si="2"/>
        <v>40000</v>
      </c>
      <c r="AA8">
        <f t="shared" si="2"/>
        <v>60000</v>
      </c>
      <c r="AB8">
        <f t="shared" si="2"/>
        <v>80000</v>
      </c>
      <c r="AC8">
        <f t="shared" si="2"/>
        <v>100000</v>
      </c>
      <c r="AD8">
        <f t="shared" si="2"/>
        <v>120000</v>
      </c>
      <c r="AE8">
        <f t="shared" si="2"/>
        <v>140000</v>
      </c>
      <c r="AF8">
        <f t="shared" si="2"/>
        <v>160000</v>
      </c>
      <c r="AG8">
        <f t="shared" si="2"/>
        <v>180000</v>
      </c>
      <c r="AH8">
        <f t="shared" si="2"/>
        <v>250000</v>
      </c>
      <c r="AI8">
        <f t="shared" si="2"/>
        <v>360000</v>
      </c>
      <c r="AJ8">
        <f t="shared" si="2"/>
        <v>440000</v>
      </c>
      <c r="AK8">
        <f t="shared" si="2"/>
        <v>500000</v>
      </c>
      <c r="AL8">
        <f t="shared" si="2"/>
        <v>0</v>
      </c>
      <c r="AM8">
        <f t="shared" si="2"/>
        <v>0</v>
      </c>
    </row>
    <row r="9" spans="1:39" x14ac:dyDescent="0.25">
      <c r="A9">
        <v>2</v>
      </c>
      <c r="B9" t="s">
        <v>73</v>
      </c>
      <c r="C9">
        <v>3</v>
      </c>
      <c r="E9" t="s">
        <v>66</v>
      </c>
      <c r="F9">
        <f t="shared" si="3"/>
        <v>1800</v>
      </c>
      <c r="G9">
        <f t="shared" si="2"/>
        <v>3000</v>
      </c>
      <c r="H9">
        <f t="shared" si="2"/>
        <v>6000</v>
      </c>
      <c r="I9">
        <f t="shared" si="2"/>
        <v>9000</v>
      </c>
      <c r="J9">
        <f t="shared" si="2"/>
        <v>12000</v>
      </c>
      <c r="K9">
        <f t="shared" si="2"/>
        <v>15000</v>
      </c>
      <c r="L9">
        <f t="shared" si="2"/>
        <v>18000</v>
      </c>
      <c r="M9">
        <f t="shared" si="2"/>
        <v>21000</v>
      </c>
      <c r="N9">
        <f t="shared" si="2"/>
        <v>24000</v>
      </c>
      <c r="O9">
        <f t="shared" si="2"/>
        <v>27000</v>
      </c>
      <c r="P9">
        <f t="shared" si="2"/>
        <v>30000</v>
      </c>
      <c r="Q9">
        <f t="shared" si="2"/>
        <v>33000</v>
      </c>
      <c r="R9">
        <f t="shared" si="2"/>
        <v>36000</v>
      </c>
      <c r="S9">
        <f t="shared" si="2"/>
        <v>39000</v>
      </c>
      <c r="T9">
        <f t="shared" si="2"/>
        <v>42000</v>
      </c>
      <c r="U9">
        <f t="shared" si="2"/>
        <v>45000</v>
      </c>
      <c r="V9">
        <f t="shared" si="2"/>
        <v>48000</v>
      </c>
      <c r="W9">
        <f t="shared" si="2"/>
        <v>51000</v>
      </c>
      <c r="X9">
        <f t="shared" si="2"/>
        <v>54000</v>
      </c>
      <c r="Y9">
        <f t="shared" si="2"/>
        <v>57000</v>
      </c>
      <c r="Z9">
        <f t="shared" si="2"/>
        <v>60000</v>
      </c>
      <c r="AA9">
        <f t="shared" si="2"/>
        <v>90000</v>
      </c>
      <c r="AB9">
        <f t="shared" si="2"/>
        <v>120000</v>
      </c>
      <c r="AC9">
        <f t="shared" si="2"/>
        <v>150000</v>
      </c>
      <c r="AD9">
        <f t="shared" si="2"/>
        <v>180000</v>
      </c>
      <c r="AE9">
        <f t="shared" si="2"/>
        <v>210000</v>
      </c>
      <c r="AF9">
        <f t="shared" si="2"/>
        <v>240000</v>
      </c>
      <c r="AG9">
        <f t="shared" si="2"/>
        <v>270000</v>
      </c>
      <c r="AH9">
        <f t="shared" si="2"/>
        <v>375000</v>
      </c>
      <c r="AI9">
        <f t="shared" si="2"/>
        <v>540000</v>
      </c>
      <c r="AJ9">
        <f t="shared" si="2"/>
        <v>660000</v>
      </c>
      <c r="AK9">
        <f t="shared" si="2"/>
        <v>750000</v>
      </c>
      <c r="AL9">
        <f t="shared" si="2"/>
        <v>0</v>
      </c>
      <c r="AM9">
        <f t="shared" si="2"/>
        <v>0</v>
      </c>
    </row>
    <row r="10" spans="1:39" x14ac:dyDescent="0.25">
      <c r="A10">
        <v>3</v>
      </c>
      <c r="B10" t="s">
        <v>74</v>
      </c>
      <c r="C10">
        <v>4</v>
      </c>
      <c r="E10" t="s">
        <v>103</v>
      </c>
      <c r="F10">
        <f t="shared" si="3"/>
        <v>2400</v>
      </c>
      <c r="G10">
        <f t="shared" si="2"/>
        <v>4000</v>
      </c>
      <c r="H10">
        <f t="shared" si="2"/>
        <v>8000</v>
      </c>
      <c r="I10">
        <f t="shared" si="2"/>
        <v>12000</v>
      </c>
      <c r="J10">
        <f t="shared" si="2"/>
        <v>16000</v>
      </c>
      <c r="K10">
        <f t="shared" si="2"/>
        <v>20000</v>
      </c>
      <c r="L10">
        <f t="shared" si="2"/>
        <v>24000</v>
      </c>
      <c r="M10">
        <f t="shared" si="2"/>
        <v>28000</v>
      </c>
      <c r="N10">
        <f t="shared" si="2"/>
        <v>32000</v>
      </c>
      <c r="O10">
        <f t="shared" si="2"/>
        <v>36000</v>
      </c>
      <c r="P10">
        <f t="shared" si="2"/>
        <v>40000</v>
      </c>
      <c r="Q10">
        <f t="shared" si="2"/>
        <v>44000</v>
      </c>
      <c r="R10">
        <f t="shared" si="2"/>
        <v>48000</v>
      </c>
      <c r="S10">
        <f t="shared" si="2"/>
        <v>52000</v>
      </c>
      <c r="T10">
        <f t="shared" si="2"/>
        <v>56000</v>
      </c>
      <c r="U10">
        <f t="shared" si="2"/>
        <v>60000</v>
      </c>
      <c r="V10">
        <f t="shared" si="2"/>
        <v>64000</v>
      </c>
      <c r="W10">
        <f t="shared" si="2"/>
        <v>68000</v>
      </c>
      <c r="X10">
        <f t="shared" si="2"/>
        <v>72000</v>
      </c>
      <c r="Y10">
        <f t="shared" si="2"/>
        <v>76000</v>
      </c>
      <c r="Z10">
        <f t="shared" si="2"/>
        <v>80000</v>
      </c>
      <c r="AA10">
        <f t="shared" si="2"/>
        <v>120000</v>
      </c>
      <c r="AB10">
        <f t="shared" si="2"/>
        <v>160000</v>
      </c>
      <c r="AC10">
        <f t="shared" si="2"/>
        <v>200000</v>
      </c>
      <c r="AD10">
        <f t="shared" si="2"/>
        <v>240000</v>
      </c>
      <c r="AE10">
        <f t="shared" si="2"/>
        <v>280000</v>
      </c>
      <c r="AF10">
        <f t="shared" si="2"/>
        <v>320000</v>
      </c>
      <c r="AG10">
        <f t="shared" si="2"/>
        <v>360000</v>
      </c>
      <c r="AH10">
        <f t="shared" si="2"/>
        <v>500000</v>
      </c>
      <c r="AI10">
        <f t="shared" si="2"/>
        <v>720000</v>
      </c>
      <c r="AJ10">
        <f t="shared" si="2"/>
        <v>880000</v>
      </c>
      <c r="AK10">
        <f t="shared" si="2"/>
        <v>1000000</v>
      </c>
      <c r="AL10">
        <f t="shared" si="2"/>
        <v>0</v>
      </c>
      <c r="AM10">
        <f t="shared" si="2"/>
        <v>0</v>
      </c>
    </row>
    <row r="11" spans="1:39" x14ac:dyDescent="0.25">
      <c r="A11">
        <v>4</v>
      </c>
      <c r="B11" t="s">
        <v>76</v>
      </c>
      <c r="C11">
        <v>5</v>
      </c>
      <c r="F11">
        <f t="shared" si="3"/>
        <v>3000</v>
      </c>
      <c r="G11">
        <f t="shared" si="2"/>
        <v>5000</v>
      </c>
      <c r="H11">
        <f t="shared" si="2"/>
        <v>10000</v>
      </c>
      <c r="I11">
        <f t="shared" si="2"/>
        <v>15000</v>
      </c>
      <c r="J11">
        <f t="shared" si="2"/>
        <v>20000</v>
      </c>
      <c r="K11">
        <f t="shared" si="2"/>
        <v>25000</v>
      </c>
      <c r="L11">
        <f t="shared" si="2"/>
        <v>30000</v>
      </c>
      <c r="M11">
        <f t="shared" si="2"/>
        <v>35000</v>
      </c>
      <c r="N11">
        <f t="shared" si="2"/>
        <v>40000</v>
      </c>
      <c r="O11">
        <f t="shared" si="2"/>
        <v>45000</v>
      </c>
      <c r="P11">
        <f t="shared" si="2"/>
        <v>50000</v>
      </c>
      <c r="Q11">
        <f t="shared" si="2"/>
        <v>55000</v>
      </c>
      <c r="R11">
        <f t="shared" si="2"/>
        <v>60000</v>
      </c>
      <c r="S11">
        <f t="shared" si="2"/>
        <v>65000</v>
      </c>
      <c r="T11">
        <f t="shared" si="2"/>
        <v>70000</v>
      </c>
      <c r="U11">
        <f t="shared" si="2"/>
        <v>75000</v>
      </c>
      <c r="V11">
        <f t="shared" si="2"/>
        <v>80000</v>
      </c>
      <c r="W11">
        <f t="shared" si="2"/>
        <v>85000</v>
      </c>
      <c r="X11">
        <f t="shared" si="2"/>
        <v>90000</v>
      </c>
      <c r="Y11">
        <f t="shared" si="2"/>
        <v>95000</v>
      </c>
      <c r="Z11">
        <f t="shared" si="2"/>
        <v>100000</v>
      </c>
      <c r="AA11">
        <f t="shared" si="2"/>
        <v>150000</v>
      </c>
      <c r="AB11">
        <f t="shared" si="2"/>
        <v>200000</v>
      </c>
      <c r="AC11">
        <f t="shared" si="2"/>
        <v>250000</v>
      </c>
      <c r="AD11">
        <f t="shared" si="2"/>
        <v>300000</v>
      </c>
      <c r="AE11">
        <f t="shared" si="2"/>
        <v>350000</v>
      </c>
      <c r="AF11">
        <f t="shared" si="2"/>
        <v>400000</v>
      </c>
      <c r="AG11">
        <f t="shared" si="2"/>
        <v>450000</v>
      </c>
      <c r="AH11">
        <f t="shared" si="2"/>
        <v>625000</v>
      </c>
      <c r="AI11">
        <f t="shared" si="2"/>
        <v>900000</v>
      </c>
      <c r="AJ11">
        <f t="shared" si="2"/>
        <v>1100000</v>
      </c>
      <c r="AK11">
        <f t="shared" si="2"/>
        <v>1250000</v>
      </c>
      <c r="AL11">
        <f t="shared" si="2"/>
        <v>0</v>
      </c>
      <c r="AM11">
        <f t="shared" si="2"/>
        <v>0</v>
      </c>
    </row>
    <row r="12" spans="1:39" x14ac:dyDescent="0.25">
      <c r="A12">
        <v>5</v>
      </c>
      <c r="B12" t="s">
        <v>75</v>
      </c>
      <c r="C12">
        <v>6</v>
      </c>
      <c r="F12">
        <f t="shared" si="3"/>
        <v>3600</v>
      </c>
      <c r="G12">
        <f t="shared" si="2"/>
        <v>6000</v>
      </c>
      <c r="H12">
        <f t="shared" si="2"/>
        <v>12000</v>
      </c>
      <c r="I12">
        <f t="shared" si="2"/>
        <v>18000</v>
      </c>
      <c r="J12">
        <f t="shared" si="2"/>
        <v>24000</v>
      </c>
      <c r="K12">
        <f t="shared" si="2"/>
        <v>30000</v>
      </c>
      <c r="L12">
        <f t="shared" si="2"/>
        <v>36000</v>
      </c>
      <c r="M12">
        <f t="shared" si="2"/>
        <v>42000</v>
      </c>
      <c r="N12">
        <f t="shared" si="2"/>
        <v>48000</v>
      </c>
      <c r="O12">
        <f t="shared" si="2"/>
        <v>54000</v>
      </c>
      <c r="P12">
        <f t="shared" si="2"/>
        <v>60000</v>
      </c>
      <c r="Q12">
        <f t="shared" si="2"/>
        <v>66000</v>
      </c>
      <c r="R12">
        <f t="shared" si="2"/>
        <v>72000</v>
      </c>
      <c r="S12">
        <f t="shared" si="2"/>
        <v>78000</v>
      </c>
      <c r="T12">
        <f t="shared" si="2"/>
        <v>84000</v>
      </c>
      <c r="U12">
        <f t="shared" si="2"/>
        <v>90000</v>
      </c>
      <c r="V12">
        <f t="shared" si="2"/>
        <v>96000</v>
      </c>
      <c r="W12">
        <f t="shared" si="2"/>
        <v>102000</v>
      </c>
      <c r="X12">
        <f t="shared" si="2"/>
        <v>108000</v>
      </c>
      <c r="Y12">
        <f t="shared" si="2"/>
        <v>114000</v>
      </c>
      <c r="Z12">
        <f t="shared" si="2"/>
        <v>120000</v>
      </c>
      <c r="AA12">
        <f t="shared" si="2"/>
        <v>180000</v>
      </c>
      <c r="AB12">
        <f t="shared" si="2"/>
        <v>240000</v>
      </c>
      <c r="AC12">
        <f t="shared" si="2"/>
        <v>300000</v>
      </c>
      <c r="AD12">
        <f t="shared" si="2"/>
        <v>360000</v>
      </c>
      <c r="AE12">
        <f t="shared" si="2"/>
        <v>420000</v>
      </c>
      <c r="AF12">
        <f t="shared" si="2"/>
        <v>480000</v>
      </c>
      <c r="AG12">
        <f t="shared" si="2"/>
        <v>540000</v>
      </c>
      <c r="AH12">
        <f t="shared" si="2"/>
        <v>750000</v>
      </c>
      <c r="AI12">
        <f t="shared" si="2"/>
        <v>1080000</v>
      </c>
      <c r="AJ12">
        <f t="shared" si="2"/>
        <v>1320000</v>
      </c>
      <c r="AK12">
        <f t="shared" si="2"/>
        <v>1500000</v>
      </c>
      <c r="AL12">
        <f t="shared" si="2"/>
        <v>0</v>
      </c>
      <c r="AM12">
        <f t="shared" si="2"/>
        <v>0</v>
      </c>
    </row>
    <row r="13" spans="1:39" x14ac:dyDescent="0.25">
      <c r="A13">
        <v>6</v>
      </c>
      <c r="B13" t="s">
        <v>77</v>
      </c>
      <c r="C13">
        <v>8</v>
      </c>
      <c r="E13" t="s">
        <v>104</v>
      </c>
      <c r="F13">
        <f t="shared" si="3"/>
        <v>4800</v>
      </c>
      <c r="G13">
        <f t="shared" si="2"/>
        <v>8000</v>
      </c>
      <c r="H13">
        <f t="shared" si="2"/>
        <v>16000</v>
      </c>
      <c r="I13">
        <f t="shared" si="2"/>
        <v>24000</v>
      </c>
      <c r="J13">
        <f t="shared" si="2"/>
        <v>32000</v>
      </c>
      <c r="K13">
        <f t="shared" si="2"/>
        <v>40000</v>
      </c>
      <c r="L13">
        <f t="shared" si="2"/>
        <v>48000</v>
      </c>
      <c r="M13">
        <f t="shared" si="2"/>
        <v>56000</v>
      </c>
      <c r="N13">
        <f t="shared" si="2"/>
        <v>64000</v>
      </c>
      <c r="O13">
        <f t="shared" si="2"/>
        <v>72000</v>
      </c>
      <c r="P13">
        <f t="shared" si="2"/>
        <v>80000</v>
      </c>
      <c r="Q13">
        <f t="shared" si="2"/>
        <v>88000</v>
      </c>
      <c r="R13">
        <f t="shared" si="2"/>
        <v>96000</v>
      </c>
      <c r="S13">
        <f t="shared" si="2"/>
        <v>104000</v>
      </c>
      <c r="T13">
        <f t="shared" si="2"/>
        <v>112000</v>
      </c>
      <c r="U13">
        <f t="shared" si="2"/>
        <v>120000</v>
      </c>
      <c r="V13">
        <f t="shared" si="2"/>
        <v>128000</v>
      </c>
      <c r="W13">
        <f t="shared" si="2"/>
        <v>136000</v>
      </c>
      <c r="X13">
        <f t="shared" si="2"/>
        <v>144000</v>
      </c>
      <c r="Y13">
        <f t="shared" si="2"/>
        <v>152000</v>
      </c>
      <c r="Z13">
        <f t="shared" si="2"/>
        <v>160000</v>
      </c>
      <c r="AA13">
        <f t="shared" si="2"/>
        <v>240000</v>
      </c>
      <c r="AB13">
        <f t="shared" si="2"/>
        <v>320000</v>
      </c>
      <c r="AC13">
        <f t="shared" si="2"/>
        <v>400000</v>
      </c>
      <c r="AD13">
        <f t="shared" si="2"/>
        <v>480000</v>
      </c>
      <c r="AE13">
        <f t="shared" si="2"/>
        <v>560000</v>
      </c>
      <c r="AF13">
        <f t="shared" si="2"/>
        <v>640000</v>
      </c>
      <c r="AG13">
        <f t="shared" si="2"/>
        <v>720000</v>
      </c>
      <c r="AH13">
        <f t="shared" si="2"/>
        <v>1000000</v>
      </c>
      <c r="AI13">
        <f t="shared" si="2"/>
        <v>1440000</v>
      </c>
      <c r="AJ13">
        <f t="shared" si="2"/>
        <v>1760000</v>
      </c>
      <c r="AK13">
        <f t="shared" si="2"/>
        <v>2000000</v>
      </c>
      <c r="AL13">
        <f t="shared" si="2"/>
        <v>0</v>
      </c>
      <c r="AM13">
        <f t="shared" si="2"/>
        <v>0</v>
      </c>
    </row>
    <row r="14" spans="1:39" x14ac:dyDescent="0.25">
      <c r="A14">
        <v>7</v>
      </c>
      <c r="B14" t="s">
        <v>78</v>
      </c>
      <c r="C14">
        <v>10</v>
      </c>
      <c r="E14" t="s">
        <v>105</v>
      </c>
      <c r="F14">
        <f t="shared" si="3"/>
        <v>6000</v>
      </c>
      <c r="G14">
        <f t="shared" si="2"/>
        <v>10000</v>
      </c>
      <c r="H14">
        <f t="shared" si="2"/>
        <v>20000</v>
      </c>
      <c r="I14">
        <f t="shared" si="2"/>
        <v>30000</v>
      </c>
      <c r="J14">
        <f t="shared" si="2"/>
        <v>40000</v>
      </c>
      <c r="K14">
        <f t="shared" si="2"/>
        <v>50000</v>
      </c>
      <c r="L14">
        <f t="shared" si="2"/>
        <v>60000</v>
      </c>
      <c r="M14">
        <f t="shared" si="2"/>
        <v>70000</v>
      </c>
      <c r="N14">
        <f t="shared" si="2"/>
        <v>80000</v>
      </c>
      <c r="O14">
        <f t="shared" si="2"/>
        <v>90000</v>
      </c>
      <c r="P14">
        <f t="shared" si="2"/>
        <v>100000</v>
      </c>
      <c r="Q14">
        <f t="shared" si="2"/>
        <v>110000</v>
      </c>
      <c r="R14">
        <f t="shared" si="2"/>
        <v>120000</v>
      </c>
      <c r="S14">
        <f t="shared" si="2"/>
        <v>130000</v>
      </c>
      <c r="T14">
        <f t="shared" si="2"/>
        <v>140000</v>
      </c>
      <c r="U14">
        <f t="shared" si="2"/>
        <v>150000</v>
      </c>
      <c r="V14">
        <f t="shared" si="2"/>
        <v>160000</v>
      </c>
      <c r="W14">
        <f t="shared" si="2"/>
        <v>170000</v>
      </c>
      <c r="X14">
        <f t="shared" si="2"/>
        <v>180000</v>
      </c>
      <c r="Y14">
        <f t="shared" si="2"/>
        <v>190000</v>
      </c>
      <c r="Z14">
        <f t="shared" si="2"/>
        <v>200000</v>
      </c>
      <c r="AA14">
        <f t="shared" si="2"/>
        <v>300000</v>
      </c>
      <c r="AB14">
        <f t="shared" si="2"/>
        <v>400000</v>
      </c>
      <c r="AC14">
        <f t="shared" si="2"/>
        <v>500000</v>
      </c>
      <c r="AD14">
        <f t="shared" si="2"/>
        <v>600000</v>
      </c>
      <c r="AE14">
        <f t="shared" ref="AE14:AM29" si="4">$C14*AE$4</f>
        <v>700000</v>
      </c>
      <c r="AF14">
        <f t="shared" si="4"/>
        <v>800000</v>
      </c>
      <c r="AG14">
        <f t="shared" si="4"/>
        <v>900000</v>
      </c>
      <c r="AH14">
        <f t="shared" si="4"/>
        <v>1250000</v>
      </c>
      <c r="AI14">
        <f t="shared" si="4"/>
        <v>1800000</v>
      </c>
      <c r="AJ14">
        <f t="shared" si="4"/>
        <v>2200000</v>
      </c>
      <c r="AK14">
        <f t="shared" si="4"/>
        <v>2500000</v>
      </c>
      <c r="AL14">
        <f t="shared" si="4"/>
        <v>0</v>
      </c>
      <c r="AM14">
        <f t="shared" si="4"/>
        <v>0</v>
      </c>
    </row>
    <row r="15" spans="1:39" x14ac:dyDescent="0.25">
      <c r="A15">
        <v>8</v>
      </c>
      <c r="B15" t="s">
        <v>79</v>
      </c>
      <c r="C15">
        <v>20</v>
      </c>
      <c r="E15" t="s">
        <v>106</v>
      </c>
      <c r="F15">
        <f t="shared" si="3"/>
        <v>12000</v>
      </c>
      <c r="G15">
        <f t="shared" si="3"/>
        <v>20000</v>
      </c>
      <c r="H15">
        <f t="shared" si="3"/>
        <v>40000</v>
      </c>
      <c r="I15">
        <f t="shared" si="3"/>
        <v>60000</v>
      </c>
      <c r="J15">
        <f t="shared" si="3"/>
        <v>80000</v>
      </c>
      <c r="K15">
        <f t="shared" si="3"/>
        <v>100000</v>
      </c>
      <c r="L15">
        <f t="shared" si="3"/>
        <v>120000</v>
      </c>
      <c r="M15">
        <f t="shared" si="3"/>
        <v>140000</v>
      </c>
      <c r="N15">
        <f t="shared" si="3"/>
        <v>160000</v>
      </c>
      <c r="O15">
        <f t="shared" si="3"/>
        <v>180000</v>
      </c>
      <c r="P15">
        <f t="shared" si="3"/>
        <v>200000</v>
      </c>
      <c r="Q15">
        <f t="shared" si="3"/>
        <v>220000</v>
      </c>
      <c r="R15">
        <f t="shared" si="3"/>
        <v>240000</v>
      </c>
      <c r="S15">
        <f t="shared" si="3"/>
        <v>260000</v>
      </c>
      <c r="T15">
        <f t="shared" si="3"/>
        <v>280000</v>
      </c>
      <c r="U15">
        <f t="shared" si="3"/>
        <v>300000</v>
      </c>
      <c r="V15">
        <f t="shared" ref="V15:AK30" si="5">$C15*V$4</f>
        <v>320000</v>
      </c>
      <c r="W15">
        <f t="shared" si="5"/>
        <v>340000</v>
      </c>
      <c r="X15">
        <f t="shared" si="5"/>
        <v>360000</v>
      </c>
      <c r="Y15">
        <f t="shared" si="5"/>
        <v>380000</v>
      </c>
      <c r="Z15">
        <f t="shared" si="5"/>
        <v>400000</v>
      </c>
      <c r="AA15">
        <f t="shared" si="5"/>
        <v>600000</v>
      </c>
      <c r="AB15">
        <f t="shared" si="5"/>
        <v>800000</v>
      </c>
      <c r="AC15">
        <f t="shared" si="5"/>
        <v>1000000</v>
      </c>
      <c r="AD15">
        <f t="shared" si="5"/>
        <v>1200000</v>
      </c>
      <c r="AE15">
        <f t="shared" si="4"/>
        <v>1400000</v>
      </c>
      <c r="AF15">
        <f t="shared" si="4"/>
        <v>1600000</v>
      </c>
      <c r="AG15">
        <f t="shared" si="4"/>
        <v>1800000</v>
      </c>
      <c r="AH15">
        <f t="shared" si="4"/>
        <v>2500000</v>
      </c>
      <c r="AI15">
        <f t="shared" si="4"/>
        <v>3600000</v>
      </c>
      <c r="AJ15">
        <f t="shared" si="4"/>
        <v>4400000</v>
      </c>
      <c r="AK15">
        <f t="shared" si="4"/>
        <v>5000000</v>
      </c>
      <c r="AL15">
        <f t="shared" si="4"/>
        <v>0</v>
      </c>
      <c r="AM15">
        <f t="shared" si="4"/>
        <v>0</v>
      </c>
    </row>
    <row r="16" spans="1:39" x14ac:dyDescent="0.25">
      <c r="A16">
        <v>9</v>
      </c>
      <c r="B16" t="s">
        <v>80</v>
      </c>
      <c r="C16">
        <v>30</v>
      </c>
      <c r="F16">
        <f t="shared" si="3"/>
        <v>18000</v>
      </c>
      <c r="G16">
        <f t="shared" si="3"/>
        <v>30000</v>
      </c>
      <c r="H16">
        <f t="shared" si="3"/>
        <v>60000</v>
      </c>
      <c r="I16">
        <f t="shared" si="3"/>
        <v>90000</v>
      </c>
      <c r="J16">
        <f t="shared" si="3"/>
        <v>120000</v>
      </c>
      <c r="K16">
        <f t="shared" si="3"/>
        <v>150000</v>
      </c>
      <c r="L16">
        <f t="shared" si="3"/>
        <v>180000</v>
      </c>
      <c r="M16">
        <f t="shared" si="3"/>
        <v>210000</v>
      </c>
      <c r="N16">
        <f t="shared" si="3"/>
        <v>240000</v>
      </c>
      <c r="O16">
        <f t="shared" si="3"/>
        <v>270000</v>
      </c>
      <c r="P16">
        <f t="shared" si="3"/>
        <v>300000</v>
      </c>
      <c r="Q16">
        <f t="shared" si="3"/>
        <v>330000</v>
      </c>
      <c r="R16">
        <f t="shared" si="3"/>
        <v>360000</v>
      </c>
      <c r="S16">
        <f t="shared" si="3"/>
        <v>390000</v>
      </c>
      <c r="T16">
        <f t="shared" si="3"/>
        <v>420000</v>
      </c>
      <c r="U16">
        <f t="shared" si="3"/>
        <v>450000</v>
      </c>
      <c r="V16">
        <f t="shared" si="5"/>
        <v>480000</v>
      </c>
      <c r="W16">
        <f t="shared" si="5"/>
        <v>510000</v>
      </c>
      <c r="X16">
        <f t="shared" si="5"/>
        <v>540000</v>
      </c>
      <c r="Y16">
        <f t="shared" si="5"/>
        <v>570000</v>
      </c>
      <c r="Z16">
        <f t="shared" si="5"/>
        <v>600000</v>
      </c>
      <c r="AA16">
        <f t="shared" si="5"/>
        <v>900000</v>
      </c>
      <c r="AB16">
        <f t="shared" si="5"/>
        <v>1200000</v>
      </c>
      <c r="AC16">
        <f t="shared" si="5"/>
        <v>1500000</v>
      </c>
      <c r="AD16">
        <f t="shared" si="5"/>
        <v>1800000</v>
      </c>
      <c r="AE16">
        <f t="shared" si="4"/>
        <v>2100000</v>
      </c>
      <c r="AF16">
        <f t="shared" si="4"/>
        <v>2400000</v>
      </c>
      <c r="AG16">
        <f t="shared" si="4"/>
        <v>2700000</v>
      </c>
      <c r="AH16">
        <f t="shared" si="4"/>
        <v>3750000</v>
      </c>
      <c r="AI16">
        <f t="shared" si="4"/>
        <v>5400000</v>
      </c>
      <c r="AJ16">
        <f t="shared" si="4"/>
        <v>6600000</v>
      </c>
      <c r="AK16">
        <f t="shared" si="4"/>
        <v>7500000</v>
      </c>
      <c r="AL16">
        <f t="shared" si="4"/>
        <v>0</v>
      </c>
      <c r="AM16">
        <f t="shared" si="4"/>
        <v>0</v>
      </c>
    </row>
    <row r="17" spans="1:39" x14ac:dyDescent="0.25">
      <c r="A17">
        <v>10</v>
      </c>
      <c r="B17" t="s">
        <v>81</v>
      </c>
      <c r="C17">
        <v>40</v>
      </c>
      <c r="F17">
        <f t="shared" si="3"/>
        <v>24000</v>
      </c>
      <c r="G17">
        <f t="shared" si="3"/>
        <v>40000</v>
      </c>
      <c r="H17">
        <f t="shared" si="3"/>
        <v>80000</v>
      </c>
      <c r="I17">
        <f t="shared" si="3"/>
        <v>120000</v>
      </c>
      <c r="J17">
        <f t="shared" si="3"/>
        <v>160000</v>
      </c>
      <c r="K17">
        <f t="shared" si="3"/>
        <v>200000</v>
      </c>
      <c r="L17">
        <f t="shared" si="3"/>
        <v>240000</v>
      </c>
      <c r="M17">
        <f t="shared" si="3"/>
        <v>280000</v>
      </c>
      <c r="N17">
        <f t="shared" si="3"/>
        <v>320000</v>
      </c>
      <c r="O17">
        <f t="shared" si="3"/>
        <v>360000</v>
      </c>
      <c r="P17">
        <f t="shared" si="3"/>
        <v>400000</v>
      </c>
      <c r="Q17">
        <f t="shared" si="3"/>
        <v>440000</v>
      </c>
      <c r="R17">
        <f t="shared" si="3"/>
        <v>480000</v>
      </c>
      <c r="S17">
        <f t="shared" si="3"/>
        <v>520000</v>
      </c>
      <c r="T17">
        <f t="shared" si="3"/>
        <v>560000</v>
      </c>
      <c r="U17">
        <f t="shared" si="3"/>
        <v>600000</v>
      </c>
      <c r="V17">
        <f t="shared" si="5"/>
        <v>640000</v>
      </c>
      <c r="W17">
        <f t="shared" si="5"/>
        <v>680000</v>
      </c>
      <c r="X17">
        <f t="shared" si="5"/>
        <v>720000</v>
      </c>
      <c r="Y17">
        <f t="shared" si="5"/>
        <v>760000</v>
      </c>
      <c r="Z17">
        <f t="shared" si="5"/>
        <v>800000</v>
      </c>
      <c r="AA17">
        <f t="shared" si="5"/>
        <v>1200000</v>
      </c>
      <c r="AB17">
        <f t="shared" si="5"/>
        <v>1600000</v>
      </c>
      <c r="AC17">
        <f t="shared" si="5"/>
        <v>2000000</v>
      </c>
      <c r="AD17">
        <f t="shared" si="5"/>
        <v>2400000</v>
      </c>
      <c r="AE17">
        <f t="shared" si="4"/>
        <v>2800000</v>
      </c>
      <c r="AF17">
        <f t="shared" si="4"/>
        <v>3200000</v>
      </c>
      <c r="AG17">
        <f t="shared" si="4"/>
        <v>3600000</v>
      </c>
      <c r="AH17">
        <f t="shared" si="4"/>
        <v>5000000</v>
      </c>
      <c r="AI17">
        <f t="shared" si="4"/>
        <v>7200000</v>
      </c>
      <c r="AJ17">
        <f t="shared" si="4"/>
        <v>8800000</v>
      </c>
      <c r="AK17">
        <f t="shared" si="4"/>
        <v>10000000</v>
      </c>
      <c r="AL17">
        <f t="shared" si="4"/>
        <v>0</v>
      </c>
      <c r="AM17">
        <f t="shared" si="4"/>
        <v>0</v>
      </c>
    </row>
    <row r="18" spans="1:39" x14ac:dyDescent="0.25">
      <c r="A18">
        <v>11</v>
      </c>
      <c r="B18" t="s">
        <v>82</v>
      </c>
      <c r="C18">
        <v>50</v>
      </c>
      <c r="E18" t="s">
        <v>107</v>
      </c>
      <c r="F18">
        <f t="shared" si="3"/>
        <v>30000</v>
      </c>
      <c r="G18">
        <f t="shared" si="3"/>
        <v>50000</v>
      </c>
      <c r="H18">
        <f t="shared" si="3"/>
        <v>100000</v>
      </c>
      <c r="I18">
        <f t="shared" si="3"/>
        <v>150000</v>
      </c>
      <c r="J18">
        <f t="shared" si="3"/>
        <v>200000</v>
      </c>
      <c r="K18">
        <f t="shared" si="3"/>
        <v>250000</v>
      </c>
      <c r="L18">
        <f t="shared" si="3"/>
        <v>300000</v>
      </c>
      <c r="M18">
        <f t="shared" si="3"/>
        <v>350000</v>
      </c>
      <c r="N18">
        <f t="shared" si="3"/>
        <v>400000</v>
      </c>
      <c r="O18">
        <f t="shared" si="3"/>
        <v>450000</v>
      </c>
      <c r="P18">
        <f t="shared" si="3"/>
        <v>500000</v>
      </c>
      <c r="Q18">
        <f t="shared" si="3"/>
        <v>550000</v>
      </c>
      <c r="R18">
        <f t="shared" si="3"/>
        <v>600000</v>
      </c>
      <c r="S18">
        <f t="shared" si="3"/>
        <v>650000</v>
      </c>
      <c r="T18">
        <f t="shared" si="3"/>
        <v>700000</v>
      </c>
      <c r="U18">
        <f t="shared" si="3"/>
        <v>750000</v>
      </c>
      <c r="V18">
        <f t="shared" si="5"/>
        <v>800000</v>
      </c>
      <c r="W18">
        <f t="shared" si="5"/>
        <v>850000</v>
      </c>
      <c r="X18">
        <f t="shared" si="5"/>
        <v>900000</v>
      </c>
      <c r="Y18">
        <f t="shared" si="5"/>
        <v>950000</v>
      </c>
      <c r="Z18">
        <f t="shared" si="5"/>
        <v>1000000</v>
      </c>
      <c r="AA18">
        <f t="shared" si="5"/>
        <v>1500000</v>
      </c>
      <c r="AB18">
        <f t="shared" si="5"/>
        <v>2000000</v>
      </c>
      <c r="AC18">
        <f t="shared" si="5"/>
        <v>2500000</v>
      </c>
      <c r="AD18">
        <f t="shared" si="5"/>
        <v>3000000</v>
      </c>
      <c r="AE18">
        <f t="shared" si="4"/>
        <v>3500000</v>
      </c>
      <c r="AF18">
        <f t="shared" si="4"/>
        <v>4000000</v>
      </c>
      <c r="AG18">
        <f t="shared" si="4"/>
        <v>4500000</v>
      </c>
      <c r="AH18">
        <f t="shared" si="4"/>
        <v>6250000</v>
      </c>
      <c r="AI18">
        <f t="shared" si="4"/>
        <v>9000000</v>
      </c>
      <c r="AJ18">
        <f t="shared" si="4"/>
        <v>11000000</v>
      </c>
      <c r="AK18">
        <f t="shared" si="4"/>
        <v>12500000</v>
      </c>
      <c r="AL18">
        <f t="shared" si="4"/>
        <v>0</v>
      </c>
      <c r="AM18">
        <f t="shared" si="4"/>
        <v>0</v>
      </c>
    </row>
    <row r="19" spans="1:39" x14ac:dyDescent="0.25">
      <c r="A19">
        <v>12</v>
      </c>
      <c r="B19" t="s">
        <v>83</v>
      </c>
      <c r="C19">
        <v>60</v>
      </c>
      <c r="F19">
        <f t="shared" si="3"/>
        <v>36000</v>
      </c>
      <c r="G19">
        <f t="shared" si="3"/>
        <v>60000</v>
      </c>
      <c r="H19">
        <f t="shared" si="3"/>
        <v>120000</v>
      </c>
      <c r="I19">
        <f t="shared" si="3"/>
        <v>180000</v>
      </c>
      <c r="J19">
        <f t="shared" si="3"/>
        <v>240000</v>
      </c>
      <c r="K19">
        <f t="shared" si="3"/>
        <v>300000</v>
      </c>
      <c r="L19">
        <f t="shared" si="3"/>
        <v>360000</v>
      </c>
      <c r="M19">
        <f t="shared" si="3"/>
        <v>420000</v>
      </c>
      <c r="N19">
        <f t="shared" si="3"/>
        <v>480000</v>
      </c>
      <c r="O19">
        <f t="shared" si="3"/>
        <v>540000</v>
      </c>
      <c r="P19">
        <f t="shared" si="3"/>
        <v>600000</v>
      </c>
      <c r="Q19">
        <f t="shared" si="3"/>
        <v>660000</v>
      </c>
      <c r="R19">
        <f t="shared" si="3"/>
        <v>720000</v>
      </c>
      <c r="S19">
        <f t="shared" si="3"/>
        <v>780000</v>
      </c>
      <c r="T19">
        <f t="shared" si="3"/>
        <v>840000</v>
      </c>
      <c r="U19">
        <f t="shared" si="3"/>
        <v>900000</v>
      </c>
      <c r="V19">
        <f t="shared" si="5"/>
        <v>960000</v>
      </c>
      <c r="W19">
        <f t="shared" si="5"/>
        <v>1020000</v>
      </c>
      <c r="X19">
        <f t="shared" si="5"/>
        <v>1080000</v>
      </c>
      <c r="Y19">
        <f t="shared" si="5"/>
        <v>1140000</v>
      </c>
      <c r="Z19">
        <f t="shared" si="5"/>
        <v>1200000</v>
      </c>
      <c r="AA19">
        <f t="shared" si="5"/>
        <v>1800000</v>
      </c>
      <c r="AB19">
        <f t="shared" si="5"/>
        <v>2400000</v>
      </c>
      <c r="AC19">
        <f t="shared" si="5"/>
        <v>3000000</v>
      </c>
      <c r="AD19">
        <f t="shared" si="5"/>
        <v>3600000</v>
      </c>
      <c r="AE19">
        <f t="shared" si="4"/>
        <v>4200000</v>
      </c>
      <c r="AF19">
        <f t="shared" si="4"/>
        <v>4800000</v>
      </c>
      <c r="AG19">
        <f t="shared" si="4"/>
        <v>5400000</v>
      </c>
      <c r="AH19">
        <f t="shared" si="4"/>
        <v>7500000</v>
      </c>
      <c r="AI19">
        <f t="shared" si="4"/>
        <v>10800000</v>
      </c>
      <c r="AJ19">
        <f t="shared" si="4"/>
        <v>13200000</v>
      </c>
      <c r="AK19">
        <f t="shared" si="4"/>
        <v>15000000</v>
      </c>
      <c r="AL19">
        <f t="shared" si="4"/>
        <v>0</v>
      </c>
      <c r="AM19">
        <f t="shared" si="4"/>
        <v>0</v>
      </c>
    </row>
    <row r="20" spans="1:39" x14ac:dyDescent="0.25">
      <c r="A20">
        <v>13</v>
      </c>
      <c r="B20" t="s">
        <v>84</v>
      </c>
      <c r="C20">
        <v>70</v>
      </c>
      <c r="F20">
        <f t="shared" si="3"/>
        <v>42000</v>
      </c>
      <c r="G20">
        <f t="shared" si="3"/>
        <v>70000</v>
      </c>
      <c r="H20">
        <f t="shared" si="3"/>
        <v>140000</v>
      </c>
      <c r="I20">
        <f t="shared" si="3"/>
        <v>210000</v>
      </c>
      <c r="J20">
        <f t="shared" si="3"/>
        <v>280000</v>
      </c>
      <c r="K20">
        <f t="shared" si="3"/>
        <v>350000</v>
      </c>
      <c r="L20">
        <f t="shared" si="3"/>
        <v>420000</v>
      </c>
      <c r="M20">
        <f t="shared" si="3"/>
        <v>490000</v>
      </c>
      <c r="N20">
        <f t="shared" si="3"/>
        <v>560000</v>
      </c>
      <c r="O20">
        <f t="shared" si="3"/>
        <v>630000</v>
      </c>
      <c r="P20">
        <f t="shared" si="3"/>
        <v>700000</v>
      </c>
      <c r="Q20">
        <f t="shared" si="3"/>
        <v>770000</v>
      </c>
      <c r="R20">
        <f t="shared" si="3"/>
        <v>840000</v>
      </c>
      <c r="S20">
        <f t="shared" si="3"/>
        <v>910000</v>
      </c>
      <c r="T20">
        <f t="shared" si="3"/>
        <v>980000</v>
      </c>
      <c r="U20">
        <f t="shared" si="3"/>
        <v>1050000</v>
      </c>
      <c r="V20">
        <f t="shared" si="5"/>
        <v>1120000</v>
      </c>
      <c r="W20">
        <f t="shared" si="5"/>
        <v>1190000</v>
      </c>
      <c r="X20">
        <f t="shared" si="5"/>
        <v>1260000</v>
      </c>
      <c r="Y20">
        <f t="shared" si="5"/>
        <v>1330000</v>
      </c>
      <c r="Z20">
        <f t="shared" si="5"/>
        <v>1400000</v>
      </c>
      <c r="AA20">
        <f t="shared" si="5"/>
        <v>2100000</v>
      </c>
      <c r="AB20">
        <f t="shared" si="5"/>
        <v>2800000</v>
      </c>
      <c r="AC20">
        <f t="shared" si="5"/>
        <v>3500000</v>
      </c>
      <c r="AD20">
        <f t="shared" si="5"/>
        <v>4200000</v>
      </c>
      <c r="AE20">
        <f t="shared" si="4"/>
        <v>4900000</v>
      </c>
      <c r="AF20">
        <f t="shared" si="4"/>
        <v>5600000</v>
      </c>
      <c r="AG20">
        <f t="shared" si="4"/>
        <v>6300000</v>
      </c>
      <c r="AH20">
        <f t="shared" si="4"/>
        <v>8750000</v>
      </c>
      <c r="AI20">
        <f t="shared" si="4"/>
        <v>12600000</v>
      </c>
      <c r="AJ20">
        <f t="shared" si="4"/>
        <v>15400000</v>
      </c>
      <c r="AK20">
        <f t="shared" si="4"/>
        <v>17500000</v>
      </c>
      <c r="AL20">
        <f t="shared" si="4"/>
        <v>0</v>
      </c>
      <c r="AM20">
        <f t="shared" si="4"/>
        <v>0</v>
      </c>
    </row>
    <row r="21" spans="1:39" x14ac:dyDescent="0.25">
      <c r="A21">
        <v>14</v>
      </c>
      <c r="B21" t="s">
        <v>85</v>
      </c>
      <c r="C21">
        <v>80</v>
      </c>
      <c r="F21">
        <f t="shared" si="3"/>
        <v>48000</v>
      </c>
      <c r="G21">
        <f t="shared" si="3"/>
        <v>80000</v>
      </c>
      <c r="H21">
        <f t="shared" si="3"/>
        <v>160000</v>
      </c>
      <c r="I21">
        <f t="shared" si="3"/>
        <v>240000</v>
      </c>
      <c r="J21">
        <f t="shared" si="3"/>
        <v>320000</v>
      </c>
      <c r="K21">
        <f t="shared" si="3"/>
        <v>400000</v>
      </c>
      <c r="L21">
        <f t="shared" si="3"/>
        <v>480000</v>
      </c>
      <c r="M21">
        <f t="shared" si="3"/>
        <v>560000</v>
      </c>
      <c r="N21">
        <f t="shared" si="3"/>
        <v>640000</v>
      </c>
      <c r="O21">
        <f t="shared" si="3"/>
        <v>720000</v>
      </c>
      <c r="P21">
        <f t="shared" si="3"/>
        <v>800000</v>
      </c>
      <c r="Q21">
        <f t="shared" si="3"/>
        <v>880000</v>
      </c>
      <c r="R21">
        <f t="shared" si="3"/>
        <v>960000</v>
      </c>
      <c r="S21">
        <f t="shared" si="3"/>
        <v>1040000</v>
      </c>
      <c r="T21">
        <f t="shared" si="3"/>
        <v>1120000</v>
      </c>
      <c r="U21">
        <f t="shared" si="3"/>
        <v>1200000</v>
      </c>
      <c r="V21">
        <f t="shared" si="5"/>
        <v>1280000</v>
      </c>
      <c r="W21">
        <f t="shared" si="5"/>
        <v>1360000</v>
      </c>
      <c r="X21">
        <f t="shared" si="5"/>
        <v>1440000</v>
      </c>
      <c r="Y21">
        <f t="shared" si="5"/>
        <v>1520000</v>
      </c>
      <c r="Z21">
        <f t="shared" si="5"/>
        <v>1600000</v>
      </c>
      <c r="AA21">
        <f t="shared" si="5"/>
        <v>2400000</v>
      </c>
      <c r="AB21">
        <f t="shared" si="5"/>
        <v>3200000</v>
      </c>
      <c r="AC21">
        <f t="shared" si="5"/>
        <v>4000000</v>
      </c>
      <c r="AD21">
        <f t="shared" si="5"/>
        <v>4800000</v>
      </c>
      <c r="AE21">
        <f t="shared" si="4"/>
        <v>5600000</v>
      </c>
      <c r="AF21">
        <f t="shared" si="4"/>
        <v>6400000</v>
      </c>
      <c r="AG21">
        <f t="shared" si="4"/>
        <v>7200000</v>
      </c>
      <c r="AH21">
        <f t="shared" si="4"/>
        <v>10000000</v>
      </c>
      <c r="AI21">
        <f t="shared" si="4"/>
        <v>14400000</v>
      </c>
      <c r="AJ21">
        <f t="shared" si="4"/>
        <v>17600000</v>
      </c>
      <c r="AK21">
        <f t="shared" si="4"/>
        <v>20000000</v>
      </c>
      <c r="AL21">
        <f t="shared" si="4"/>
        <v>0</v>
      </c>
      <c r="AM21">
        <f t="shared" si="4"/>
        <v>0</v>
      </c>
    </row>
    <row r="22" spans="1:39" x14ac:dyDescent="0.25">
      <c r="A22">
        <v>15</v>
      </c>
      <c r="B22" t="s">
        <v>86</v>
      </c>
      <c r="C22">
        <v>100</v>
      </c>
      <c r="F22">
        <f t="shared" si="3"/>
        <v>60000</v>
      </c>
      <c r="G22">
        <f t="shared" si="3"/>
        <v>100000</v>
      </c>
      <c r="H22">
        <f t="shared" si="3"/>
        <v>200000</v>
      </c>
      <c r="I22">
        <f t="shared" si="3"/>
        <v>300000</v>
      </c>
      <c r="J22">
        <f t="shared" si="3"/>
        <v>400000</v>
      </c>
      <c r="K22">
        <f t="shared" si="3"/>
        <v>500000</v>
      </c>
      <c r="L22">
        <f t="shared" si="3"/>
        <v>600000</v>
      </c>
      <c r="M22">
        <f t="shared" si="3"/>
        <v>700000</v>
      </c>
      <c r="N22">
        <f t="shared" si="3"/>
        <v>800000</v>
      </c>
      <c r="O22">
        <f t="shared" si="3"/>
        <v>900000</v>
      </c>
      <c r="P22">
        <f t="shared" si="3"/>
        <v>1000000</v>
      </c>
      <c r="Q22">
        <f t="shared" si="3"/>
        <v>1100000</v>
      </c>
      <c r="R22">
        <f t="shared" si="3"/>
        <v>1200000</v>
      </c>
      <c r="S22">
        <f t="shared" si="3"/>
        <v>1300000</v>
      </c>
      <c r="T22">
        <f t="shared" si="3"/>
        <v>1400000</v>
      </c>
      <c r="U22">
        <f t="shared" si="3"/>
        <v>1500000</v>
      </c>
      <c r="V22">
        <f t="shared" si="5"/>
        <v>1600000</v>
      </c>
      <c r="W22">
        <f t="shared" si="5"/>
        <v>1700000</v>
      </c>
      <c r="X22">
        <f t="shared" si="5"/>
        <v>1800000</v>
      </c>
      <c r="Y22">
        <f t="shared" si="5"/>
        <v>1900000</v>
      </c>
      <c r="Z22">
        <f t="shared" si="5"/>
        <v>2000000</v>
      </c>
      <c r="AA22">
        <f t="shared" si="5"/>
        <v>3000000</v>
      </c>
      <c r="AB22">
        <f t="shared" si="5"/>
        <v>4000000</v>
      </c>
      <c r="AC22">
        <f t="shared" si="5"/>
        <v>5000000</v>
      </c>
      <c r="AD22">
        <f t="shared" si="5"/>
        <v>6000000</v>
      </c>
      <c r="AE22">
        <f t="shared" si="4"/>
        <v>7000000</v>
      </c>
      <c r="AF22">
        <f t="shared" si="4"/>
        <v>8000000</v>
      </c>
      <c r="AG22">
        <f t="shared" si="4"/>
        <v>9000000</v>
      </c>
      <c r="AH22">
        <f t="shared" si="4"/>
        <v>12500000</v>
      </c>
      <c r="AI22">
        <f t="shared" si="4"/>
        <v>18000000</v>
      </c>
      <c r="AJ22">
        <f t="shared" si="4"/>
        <v>22000000</v>
      </c>
      <c r="AK22">
        <f t="shared" si="4"/>
        <v>25000000</v>
      </c>
      <c r="AL22">
        <f t="shared" si="4"/>
        <v>0</v>
      </c>
      <c r="AM22">
        <f t="shared" si="4"/>
        <v>0</v>
      </c>
    </row>
    <row r="23" spans="1:39" x14ac:dyDescent="0.25">
      <c r="A23">
        <v>16</v>
      </c>
      <c r="B23" t="s">
        <v>87</v>
      </c>
      <c r="C23">
        <v>150</v>
      </c>
      <c r="E23" t="s">
        <v>108</v>
      </c>
      <c r="F23">
        <f t="shared" si="3"/>
        <v>90000</v>
      </c>
      <c r="G23">
        <f t="shared" si="3"/>
        <v>150000</v>
      </c>
      <c r="H23">
        <f t="shared" si="3"/>
        <v>300000</v>
      </c>
      <c r="I23">
        <f t="shared" si="3"/>
        <v>450000</v>
      </c>
      <c r="J23">
        <f t="shared" si="3"/>
        <v>600000</v>
      </c>
      <c r="K23">
        <f t="shared" si="3"/>
        <v>750000</v>
      </c>
      <c r="L23">
        <f t="shared" si="3"/>
        <v>900000</v>
      </c>
      <c r="M23">
        <f t="shared" si="3"/>
        <v>1050000</v>
      </c>
      <c r="N23">
        <f t="shared" si="3"/>
        <v>1200000</v>
      </c>
      <c r="O23">
        <f t="shared" si="3"/>
        <v>1350000</v>
      </c>
      <c r="P23">
        <f t="shared" si="3"/>
        <v>1500000</v>
      </c>
      <c r="Q23">
        <f t="shared" si="3"/>
        <v>1650000</v>
      </c>
      <c r="R23">
        <f t="shared" si="3"/>
        <v>1800000</v>
      </c>
      <c r="S23">
        <f t="shared" si="3"/>
        <v>1950000</v>
      </c>
      <c r="T23">
        <f t="shared" si="3"/>
        <v>2100000</v>
      </c>
      <c r="U23">
        <f t="shared" si="3"/>
        <v>2250000</v>
      </c>
      <c r="V23">
        <f t="shared" si="5"/>
        <v>2400000</v>
      </c>
      <c r="W23">
        <f t="shared" si="5"/>
        <v>2550000</v>
      </c>
      <c r="X23">
        <f t="shared" si="5"/>
        <v>2700000</v>
      </c>
      <c r="Y23">
        <f t="shared" si="5"/>
        <v>2850000</v>
      </c>
      <c r="Z23">
        <f t="shared" si="5"/>
        <v>3000000</v>
      </c>
      <c r="AA23">
        <f t="shared" si="5"/>
        <v>4500000</v>
      </c>
      <c r="AB23">
        <f t="shared" si="5"/>
        <v>6000000</v>
      </c>
      <c r="AC23">
        <f t="shared" si="5"/>
        <v>7500000</v>
      </c>
      <c r="AD23">
        <f t="shared" si="5"/>
        <v>9000000</v>
      </c>
      <c r="AE23">
        <f t="shared" si="4"/>
        <v>10500000</v>
      </c>
      <c r="AF23">
        <f t="shared" si="4"/>
        <v>12000000</v>
      </c>
      <c r="AG23">
        <f t="shared" si="4"/>
        <v>13500000</v>
      </c>
      <c r="AH23">
        <f t="shared" si="4"/>
        <v>18750000</v>
      </c>
      <c r="AI23">
        <f t="shared" si="4"/>
        <v>27000000</v>
      </c>
      <c r="AJ23">
        <f t="shared" si="4"/>
        <v>33000000</v>
      </c>
      <c r="AK23">
        <f t="shared" si="4"/>
        <v>37500000</v>
      </c>
      <c r="AL23">
        <f t="shared" si="4"/>
        <v>0</v>
      </c>
      <c r="AM23">
        <f t="shared" si="4"/>
        <v>0</v>
      </c>
    </row>
    <row r="24" spans="1:39" x14ac:dyDescent="0.25">
      <c r="A24">
        <v>17</v>
      </c>
      <c r="B24" t="s">
        <v>88</v>
      </c>
      <c r="C24">
        <v>200</v>
      </c>
      <c r="E24" t="s">
        <v>108</v>
      </c>
      <c r="F24">
        <f t="shared" si="3"/>
        <v>120000</v>
      </c>
      <c r="G24">
        <f t="shared" si="3"/>
        <v>200000</v>
      </c>
      <c r="H24">
        <f t="shared" si="3"/>
        <v>400000</v>
      </c>
      <c r="I24">
        <f t="shared" si="3"/>
        <v>600000</v>
      </c>
      <c r="J24">
        <f t="shared" si="3"/>
        <v>800000</v>
      </c>
      <c r="K24">
        <f t="shared" si="3"/>
        <v>1000000</v>
      </c>
      <c r="L24">
        <f t="shared" si="3"/>
        <v>1200000</v>
      </c>
      <c r="M24">
        <f t="shared" si="3"/>
        <v>1400000</v>
      </c>
      <c r="N24">
        <f t="shared" si="3"/>
        <v>1600000</v>
      </c>
      <c r="O24">
        <f t="shared" si="3"/>
        <v>1800000</v>
      </c>
      <c r="P24">
        <f t="shared" si="3"/>
        <v>2000000</v>
      </c>
      <c r="Q24">
        <f t="shared" si="3"/>
        <v>2200000</v>
      </c>
      <c r="R24">
        <f t="shared" si="3"/>
        <v>2400000</v>
      </c>
      <c r="S24">
        <f t="shared" si="3"/>
        <v>2600000</v>
      </c>
      <c r="T24">
        <f t="shared" si="3"/>
        <v>2800000</v>
      </c>
      <c r="U24">
        <f t="shared" si="3"/>
        <v>3000000</v>
      </c>
      <c r="V24">
        <f t="shared" si="5"/>
        <v>3200000</v>
      </c>
      <c r="W24">
        <f t="shared" si="5"/>
        <v>3400000</v>
      </c>
      <c r="X24">
        <f t="shared" si="5"/>
        <v>3600000</v>
      </c>
      <c r="Y24">
        <f t="shared" si="5"/>
        <v>3800000</v>
      </c>
      <c r="Z24">
        <f t="shared" si="5"/>
        <v>4000000</v>
      </c>
      <c r="AA24">
        <f t="shared" si="5"/>
        <v>6000000</v>
      </c>
      <c r="AB24">
        <f t="shared" si="5"/>
        <v>8000000</v>
      </c>
      <c r="AC24">
        <f t="shared" si="5"/>
        <v>10000000</v>
      </c>
      <c r="AD24">
        <f t="shared" si="5"/>
        <v>12000000</v>
      </c>
      <c r="AE24">
        <f t="shared" si="4"/>
        <v>14000000</v>
      </c>
      <c r="AF24">
        <f t="shared" si="4"/>
        <v>16000000</v>
      </c>
      <c r="AG24">
        <f t="shared" si="4"/>
        <v>18000000</v>
      </c>
      <c r="AH24">
        <f t="shared" si="4"/>
        <v>25000000</v>
      </c>
      <c r="AI24">
        <f t="shared" si="4"/>
        <v>36000000</v>
      </c>
      <c r="AJ24">
        <f t="shared" si="4"/>
        <v>44000000</v>
      </c>
      <c r="AK24">
        <f t="shared" si="4"/>
        <v>50000000</v>
      </c>
      <c r="AL24">
        <f t="shared" si="4"/>
        <v>0</v>
      </c>
      <c r="AM24">
        <f t="shared" si="4"/>
        <v>0</v>
      </c>
    </row>
    <row r="25" spans="1:39" x14ac:dyDescent="0.25">
      <c r="A25">
        <v>18</v>
      </c>
      <c r="B25" t="s">
        <v>89</v>
      </c>
      <c r="C25">
        <v>250</v>
      </c>
      <c r="E25" t="s">
        <v>108</v>
      </c>
      <c r="F25">
        <f t="shared" si="3"/>
        <v>150000</v>
      </c>
      <c r="G25">
        <f t="shared" si="3"/>
        <v>250000</v>
      </c>
      <c r="H25">
        <f t="shared" si="3"/>
        <v>500000</v>
      </c>
      <c r="I25">
        <f t="shared" si="3"/>
        <v>750000</v>
      </c>
      <c r="J25">
        <f t="shared" si="3"/>
        <v>1000000</v>
      </c>
      <c r="K25">
        <f t="shared" si="3"/>
        <v>1250000</v>
      </c>
      <c r="L25">
        <f t="shared" si="3"/>
        <v>1500000</v>
      </c>
      <c r="M25">
        <f t="shared" si="3"/>
        <v>1750000</v>
      </c>
      <c r="N25">
        <f t="shared" si="3"/>
        <v>2000000</v>
      </c>
      <c r="O25">
        <f t="shared" si="3"/>
        <v>2250000</v>
      </c>
      <c r="P25">
        <f t="shared" si="3"/>
        <v>2500000</v>
      </c>
      <c r="Q25">
        <f t="shared" si="3"/>
        <v>2750000</v>
      </c>
      <c r="R25">
        <f t="shared" si="3"/>
        <v>3000000</v>
      </c>
      <c r="S25">
        <f t="shared" si="3"/>
        <v>3250000</v>
      </c>
      <c r="T25">
        <f t="shared" si="3"/>
        <v>3500000</v>
      </c>
      <c r="U25">
        <f t="shared" si="3"/>
        <v>3750000</v>
      </c>
      <c r="V25">
        <f t="shared" si="5"/>
        <v>4000000</v>
      </c>
      <c r="W25">
        <f t="shared" si="5"/>
        <v>4250000</v>
      </c>
      <c r="X25">
        <f t="shared" si="5"/>
        <v>4500000</v>
      </c>
      <c r="Y25">
        <f t="shared" si="5"/>
        <v>4750000</v>
      </c>
      <c r="Z25">
        <f t="shared" si="5"/>
        <v>5000000</v>
      </c>
      <c r="AA25">
        <f t="shared" si="5"/>
        <v>7500000</v>
      </c>
      <c r="AB25">
        <f t="shared" si="5"/>
        <v>10000000</v>
      </c>
      <c r="AC25">
        <f t="shared" si="5"/>
        <v>12500000</v>
      </c>
      <c r="AD25">
        <f t="shared" si="5"/>
        <v>15000000</v>
      </c>
      <c r="AE25">
        <f t="shared" si="4"/>
        <v>17500000</v>
      </c>
      <c r="AF25">
        <f t="shared" si="4"/>
        <v>20000000</v>
      </c>
      <c r="AG25">
        <f t="shared" si="4"/>
        <v>22500000</v>
      </c>
      <c r="AH25">
        <f t="shared" si="4"/>
        <v>31250000</v>
      </c>
      <c r="AI25">
        <f t="shared" si="4"/>
        <v>45000000</v>
      </c>
      <c r="AJ25">
        <f t="shared" si="4"/>
        <v>55000000</v>
      </c>
      <c r="AK25">
        <f t="shared" si="4"/>
        <v>62500000</v>
      </c>
      <c r="AL25">
        <f t="shared" si="4"/>
        <v>0</v>
      </c>
      <c r="AM25">
        <f t="shared" si="4"/>
        <v>0</v>
      </c>
    </row>
    <row r="26" spans="1:39" x14ac:dyDescent="0.25">
      <c r="A26">
        <v>19</v>
      </c>
      <c r="B26" t="s">
        <v>90</v>
      </c>
      <c r="C26">
        <v>300</v>
      </c>
      <c r="E26" t="s">
        <v>108</v>
      </c>
      <c r="F26">
        <f t="shared" si="3"/>
        <v>180000</v>
      </c>
      <c r="G26">
        <f t="shared" si="3"/>
        <v>300000</v>
      </c>
      <c r="H26">
        <f t="shared" si="3"/>
        <v>600000</v>
      </c>
      <c r="I26">
        <f t="shared" si="3"/>
        <v>900000</v>
      </c>
      <c r="J26">
        <f t="shared" si="3"/>
        <v>1200000</v>
      </c>
      <c r="K26">
        <f t="shared" si="3"/>
        <v>1500000</v>
      </c>
      <c r="L26">
        <f t="shared" si="3"/>
        <v>1800000</v>
      </c>
      <c r="M26">
        <f t="shared" si="3"/>
        <v>2100000</v>
      </c>
      <c r="N26">
        <f t="shared" si="3"/>
        <v>2400000</v>
      </c>
      <c r="O26">
        <f t="shared" si="3"/>
        <v>2700000</v>
      </c>
      <c r="P26">
        <f t="shared" si="3"/>
        <v>3000000</v>
      </c>
      <c r="Q26">
        <f t="shared" si="3"/>
        <v>3300000</v>
      </c>
      <c r="R26">
        <f t="shared" si="3"/>
        <v>3600000</v>
      </c>
      <c r="S26">
        <f t="shared" si="3"/>
        <v>3900000</v>
      </c>
      <c r="T26">
        <f t="shared" si="3"/>
        <v>4200000</v>
      </c>
      <c r="U26">
        <f t="shared" si="3"/>
        <v>4500000</v>
      </c>
      <c r="V26">
        <f t="shared" si="5"/>
        <v>4800000</v>
      </c>
      <c r="W26">
        <f t="shared" si="5"/>
        <v>5100000</v>
      </c>
      <c r="X26">
        <f t="shared" si="5"/>
        <v>5400000</v>
      </c>
      <c r="Y26">
        <f t="shared" si="5"/>
        <v>5700000</v>
      </c>
      <c r="Z26">
        <f t="shared" si="5"/>
        <v>6000000</v>
      </c>
      <c r="AA26">
        <f t="shared" si="5"/>
        <v>9000000</v>
      </c>
      <c r="AB26">
        <f t="shared" si="5"/>
        <v>12000000</v>
      </c>
      <c r="AC26">
        <f t="shared" si="5"/>
        <v>15000000</v>
      </c>
      <c r="AD26">
        <f t="shared" si="5"/>
        <v>18000000</v>
      </c>
      <c r="AE26">
        <f t="shared" si="4"/>
        <v>21000000</v>
      </c>
      <c r="AF26">
        <f t="shared" si="4"/>
        <v>24000000</v>
      </c>
      <c r="AG26">
        <f t="shared" si="4"/>
        <v>27000000</v>
      </c>
      <c r="AH26">
        <f t="shared" si="4"/>
        <v>37500000</v>
      </c>
      <c r="AI26">
        <f t="shared" si="4"/>
        <v>54000000</v>
      </c>
      <c r="AJ26">
        <f t="shared" si="4"/>
        <v>66000000</v>
      </c>
      <c r="AK26">
        <f t="shared" si="4"/>
        <v>75000000</v>
      </c>
      <c r="AL26">
        <f t="shared" si="4"/>
        <v>0</v>
      </c>
      <c r="AM26">
        <f t="shared" si="4"/>
        <v>0</v>
      </c>
    </row>
    <row r="27" spans="1:39" x14ac:dyDescent="0.25">
      <c r="A27">
        <v>20</v>
      </c>
      <c r="B27" t="s">
        <v>91</v>
      </c>
      <c r="C27">
        <v>400</v>
      </c>
      <c r="E27" t="s">
        <v>108</v>
      </c>
      <c r="F27">
        <f t="shared" si="3"/>
        <v>240000</v>
      </c>
      <c r="G27">
        <f t="shared" si="3"/>
        <v>400000</v>
      </c>
      <c r="H27">
        <f t="shared" si="3"/>
        <v>800000</v>
      </c>
      <c r="I27">
        <f t="shared" si="3"/>
        <v>1200000</v>
      </c>
      <c r="J27">
        <f t="shared" si="3"/>
        <v>1600000</v>
      </c>
      <c r="K27">
        <f t="shared" si="3"/>
        <v>2000000</v>
      </c>
      <c r="L27">
        <f t="shared" si="3"/>
        <v>2400000</v>
      </c>
      <c r="M27">
        <f t="shared" si="3"/>
        <v>2800000</v>
      </c>
      <c r="N27">
        <f t="shared" si="3"/>
        <v>3200000</v>
      </c>
      <c r="O27">
        <f t="shared" si="3"/>
        <v>3600000</v>
      </c>
      <c r="P27">
        <f t="shared" si="3"/>
        <v>4000000</v>
      </c>
      <c r="Q27">
        <f t="shared" si="3"/>
        <v>4400000</v>
      </c>
      <c r="R27">
        <f t="shared" si="3"/>
        <v>4800000</v>
      </c>
      <c r="S27">
        <f t="shared" si="3"/>
        <v>5200000</v>
      </c>
      <c r="T27">
        <f t="shared" si="3"/>
        <v>5600000</v>
      </c>
      <c r="U27">
        <f t="shared" si="3"/>
        <v>6000000</v>
      </c>
      <c r="V27">
        <f t="shared" si="5"/>
        <v>6400000</v>
      </c>
      <c r="W27">
        <f t="shared" si="5"/>
        <v>6800000</v>
      </c>
      <c r="X27">
        <f t="shared" si="5"/>
        <v>7200000</v>
      </c>
      <c r="Y27">
        <f t="shared" si="5"/>
        <v>7600000</v>
      </c>
      <c r="Z27">
        <f t="shared" si="5"/>
        <v>8000000</v>
      </c>
      <c r="AA27">
        <f t="shared" si="5"/>
        <v>12000000</v>
      </c>
      <c r="AB27">
        <f t="shared" si="5"/>
        <v>16000000</v>
      </c>
      <c r="AC27">
        <f t="shared" si="5"/>
        <v>20000000</v>
      </c>
      <c r="AD27">
        <f t="shared" si="5"/>
        <v>24000000</v>
      </c>
      <c r="AE27">
        <f t="shared" si="4"/>
        <v>28000000</v>
      </c>
      <c r="AF27">
        <f t="shared" si="4"/>
        <v>32000000</v>
      </c>
      <c r="AG27">
        <f t="shared" si="4"/>
        <v>36000000</v>
      </c>
      <c r="AH27">
        <f t="shared" si="4"/>
        <v>50000000</v>
      </c>
      <c r="AI27">
        <f t="shared" si="4"/>
        <v>72000000</v>
      </c>
      <c r="AJ27">
        <f t="shared" si="4"/>
        <v>88000000</v>
      </c>
      <c r="AK27">
        <f t="shared" si="4"/>
        <v>100000000</v>
      </c>
      <c r="AL27">
        <f t="shared" si="4"/>
        <v>0</v>
      </c>
      <c r="AM27">
        <f t="shared" si="4"/>
        <v>0</v>
      </c>
    </row>
    <row r="28" spans="1:39" x14ac:dyDescent="0.25">
      <c r="A28">
        <v>21</v>
      </c>
      <c r="B28" t="s">
        <v>92</v>
      </c>
      <c r="C28">
        <v>500</v>
      </c>
      <c r="F28">
        <f t="shared" si="3"/>
        <v>300000</v>
      </c>
      <c r="G28">
        <f t="shared" si="3"/>
        <v>500000</v>
      </c>
      <c r="H28">
        <f t="shared" si="3"/>
        <v>1000000</v>
      </c>
      <c r="I28">
        <f t="shared" si="3"/>
        <v>1500000</v>
      </c>
      <c r="J28">
        <f t="shared" si="3"/>
        <v>2000000</v>
      </c>
      <c r="K28">
        <f t="shared" si="3"/>
        <v>2500000</v>
      </c>
      <c r="L28">
        <f t="shared" si="3"/>
        <v>3000000</v>
      </c>
      <c r="M28">
        <f t="shared" si="3"/>
        <v>3500000</v>
      </c>
      <c r="N28">
        <f t="shared" si="3"/>
        <v>4000000</v>
      </c>
      <c r="O28">
        <f t="shared" si="3"/>
        <v>4500000</v>
      </c>
      <c r="P28">
        <f t="shared" si="3"/>
        <v>5000000</v>
      </c>
      <c r="Q28">
        <f t="shared" si="3"/>
        <v>5500000</v>
      </c>
      <c r="R28">
        <f t="shared" si="3"/>
        <v>6000000</v>
      </c>
      <c r="S28">
        <f t="shared" si="3"/>
        <v>6500000</v>
      </c>
      <c r="T28">
        <f t="shared" si="3"/>
        <v>7000000</v>
      </c>
      <c r="U28">
        <f t="shared" si="3"/>
        <v>7500000</v>
      </c>
      <c r="V28">
        <f t="shared" si="5"/>
        <v>8000000</v>
      </c>
      <c r="W28">
        <f t="shared" si="5"/>
        <v>8500000</v>
      </c>
      <c r="X28">
        <f t="shared" si="5"/>
        <v>9000000</v>
      </c>
      <c r="Y28">
        <f t="shared" si="5"/>
        <v>9500000</v>
      </c>
      <c r="Z28">
        <f t="shared" si="5"/>
        <v>10000000</v>
      </c>
      <c r="AA28">
        <f t="shared" si="5"/>
        <v>15000000</v>
      </c>
      <c r="AB28">
        <f t="shared" si="5"/>
        <v>20000000</v>
      </c>
      <c r="AC28">
        <f t="shared" si="5"/>
        <v>25000000</v>
      </c>
      <c r="AD28">
        <f t="shared" si="5"/>
        <v>30000000</v>
      </c>
      <c r="AE28">
        <f t="shared" si="4"/>
        <v>35000000</v>
      </c>
      <c r="AF28">
        <f t="shared" si="4"/>
        <v>40000000</v>
      </c>
      <c r="AG28">
        <f t="shared" si="4"/>
        <v>45000000</v>
      </c>
      <c r="AH28">
        <f t="shared" si="4"/>
        <v>62500000</v>
      </c>
      <c r="AI28">
        <f t="shared" si="4"/>
        <v>90000000</v>
      </c>
      <c r="AJ28">
        <f t="shared" si="4"/>
        <v>110000000</v>
      </c>
      <c r="AK28">
        <f t="shared" si="4"/>
        <v>125000000</v>
      </c>
      <c r="AL28">
        <f t="shared" si="4"/>
        <v>0</v>
      </c>
      <c r="AM28">
        <f t="shared" si="4"/>
        <v>0</v>
      </c>
    </row>
    <row r="29" spans="1:39" x14ac:dyDescent="0.25">
      <c r="A29">
        <v>22</v>
      </c>
      <c r="B29" t="s">
        <v>93</v>
      </c>
      <c r="C29">
        <v>600</v>
      </c>
      <c r="F29">
        <f t="shared" si="3"/>
        <v>360000</v>
      </c>
      <c r="G29">
        <f t="shared" si="3"/>
        <v>600000</v>
      </c>
      <c r="H29">
        <f t="shared" si="3"/>
        <v>1200000</v>
      </c>
      <c r="I29">
        <f t="shared" si="3"/>
        <v>1800000</v>
      </c>
      <c r="J29">
        <f t="shared" si="3"/>
        <v>2400000</v>
      </c>
      <c r="K29">
        <f t="shared" si="3"/>
        <v>3000000</v>
      </c>
      <c r="L29">
        <f t="shared" si="3"/>
        <v>3600000</v>
      </c>
      <c r="M29">
        <f t="shared" si="3"/>
        <v>4200000</v>
      </c>
      <c r="N29">
        <f t="shared" si="3"/>
        <v>4800000</v>
      </c>
      <c r="O29">
        <f t="shared" si="3"/>
        <v>5400000</v>
      </c>
      <c r="P29">
        <f t="shared" si="3"/>
        <v>6000000</v>
      </c>
      <c r="Q29">
        <f t="shared" si="3"/>
        <v>6600000</v>
      </c>
      <c r="R29">
        <f t="shared" si="3"/>
        <v>7200000</v>
      </c>
      <c r="S29">
        <f t="shared" si="3"/>
        <v>7800000</v>
      </c>
      <c r="T29">
        <f t="shared" si="3"/>
        <v>8400000</v>
      </c>
      <c r="U29">
        <f t="shared" si="3"/>
        <v>9000000</v>
      </c>
      <c r="V29">
        <f t="shared" si="5"/>
        <v>9600000</v>
      </c>
      <c r="W29">
        <f t="shared" si="5"/>
        <v>10200000</v>
      </c>
      <c r="X29">
        <f t="shared" si="5"/>
        <v>10800000</v>
      </c>
      <c r="Y29">
        <f t="shared" si="5"/>
        <v>11400000</v>
      </c>
      <c r="Z29">
        <f t="shared" si="5"/>
        <v>12000000</v>
      </c>
      <c r="AA29">
        <f t="shared" si="5"/>
        <v>18000000</v>
      </c>
      <c r="AB29">
        <f t="shared" si="5"/>
        <v>24000000</v>
      </c>
      <c r="AC29">
        <f t="shared" si="5"/>
        <v>30000000</v>
      </c>
      <c r="AD29">
        <f t="shared" si="5"/>
        <v>36000000</v>
      </c>
      <c r="AE29">
        <f t="shared" si="4"/>
        <v>42000000</v>
      </c>
      <c r="AF29">
        <f t="shared" si="4"/>
        <v>48000000</v>
      </c>
      <c r="AG29">
        <f t="shared" si="4"/>
        <v>54000000</v>
      </c>
      <c r="AH29">
        <f t="shared" si="4"/>
        <v>75000000</v>
      </c>
      <c r="AI29">
        <f t="shared" si="4"/>
        <v>108000000</v>
      </c>
      <c r="AJ29">
        <f t="shared" si="4"/>
        <v>132000000</v>
      </c>
      <c r="AK29">
        <f t="shared" si="4"/>
        <v>150000000</v>
      </c>
      <c r="AL29">
        <f t="shared" si="4"/>
        <v>0</v>
      </c>
      <c r="AM29">
        <f t="shared" si="4"/>
        <v>0</v>
      </c>
    </row>
    <row r="30" spans="1:39" x14ac:dyDescent="0.25">
      <c r="A30">
        <v>23</v>
      </c>
      <c r="B30" t="s">
        <v>94</v>
      </c>
      <c r="C30">
        <v>700</v>
      </c>
      <c r="F30">
        <f t="shared" si="3"/>
        <v>420000</v>
      </c>
      <c r="G30">
        <f t="shared" si="3"/>
        <v>700000</v>
      </c>
      <c r="H30">
        <f t="shared" si="3"/>
        <v>1400000</v>
      </c>
      <c r="I30">
        <f t="shared" si="3"/>
        <v>2100000</v>
      </c>
      <c r="J30">
        <f t="shared" si="3"/>
        <v>2800000</v>
      </c>
      <c r="K30">
        <f t="shared" si="3"/>
        <v>3500000</v>
      </c>
      <c r="L30">
        <f t="shared" ref="L30:AA32" si="6">$C30*L$4</f>
        <v>4200000</v>
      </c>
      <c r="M30">
        <f t="shared" si="6"/>
        <v>4900000</v>
      </c>
      <c r="N30">
        <f t="shared" si="6"/>
        <v>5600000</v>
      </c>
      <c r="O30">
        <f t="shared" si="6"/>
        <v>6300000</v>
      </c>
      <c r="P30">
        <f t="shared" si="6"/>
        <v>7000000</v>
      </c>
      <c r="Q30">
        <f t="shared" si="6"/>
        <v>7700000</v>
      </c>
      <c r="R30">
        <f t="shared" si="6"/>
        <v>8400000</v>
      </c>
      <c r="S30">
        <f t="shared" si="6"/>
        <v>9100000</v>
      </c>
      <c r="T30">
        <f t="shared" si="6"/>
        <v>9800000</v>
      </c>
      <c r="U30">
        <f t="shared" si="6"/>
        <v>10500000</v>
      </c>
      <c r="V30">
        <f t="shared" si="5"/>
        <v>11200000</v>
      </c>
      <c r="W30">
        <f t="shared" si="5"/>
        <v>11900000</v>
      </c>
      <c r="X30">
        <f t="shared" si="5"/>
        <v>12600000</v>
      </c>
      <c r="Y30">
        <f t="shared" si="5"/>
        <v>13300000</v>
      </c>
      <c r="Z30">
        <f t="shared" si="5"/>
        <v>14000000</v>
      </c>
      <c r="AA30">
        <f t="shared" si="5"/>
        <v>21000000</v>
      </c>
      <c r="AB30">
        <f t="shared" si="5"/>
        <v>28000000</v>
      </c>
      <c r="AC30">
        <f t="shared" si="5"/>
        <v>35000000</v>
      </c>
      <c r="AD30">
        <f t="shared" si="5"/>
        <v>42000000</v>
      </c>
      <c r="AE30">
        <f t="shared" si="5"/>
        <v>49000000</v>
      </c>
      <c r="AF30">
        <f t="shared" si="5"/>
        <v>56000000</v>
      </c>
      <c r="AG30">
        <f t="shared" si="5"/>
        <v>63000000</v>
      </c>
      <c r="AH30">
        <f t="shared" si="5"/>
        <v>87500000</v>
      </c>
      <c r="AI30">
        <f t="shared" si="5"/>
        <v>126000000</v>
      </c>
      <c r="AJ30">
        <f t="shared" si="5"/>
        <v>154000000</v>
      </c>
      <c r="AK30">
        <f t="shared" si="5"/>
        <v>175000000</v>
      </c>
      <c r="AL30">
        <f t="shared" ref="AL30:AM32" si="7">$C30*AL$4</f>
        <v>0</v>
      </c>
      <c r="AM30">
        <f t="shared" si="7"/>
        <v>0</v>
      </c>
    </row>
    <row r="31" spans="1:39" x14ac:dyDescent="0.25">
      <c r="A31">
        <v>24</v>
      </c>
      <c r="B31" t="s">
        <v>95</v>
      </c>
      <c r="C31">
        <v>800</v>
      </c>
      <c r="F31">
        <f t="shared" si="3"/>
        <v>480000</v>
      </c>
      <c r="G31">
        <f t="shared" ref="G31:K32" si="8">$C31*G$4</f>
        <v>800000</v>
      </c>
      <c r="H31">
        <f t="shared" si="8"/>
        <v>1600000</v>
      </c>
      <c r="I31">
        <f t="shared" si="8"/>
        <v>2400000</v>
      </c>
      <c r="J31">
        <f t="shared" si="8"/>
        <v>3200000</v>
      </c>
      <c r="K31">
        <f t="shared" si="8"/>
        <v>4000000</v>
      </c>
      <c r="L31">
        <f t="shared" si="6"/>
        <v>4800000</v>
      </c>
      <c r="M31">
        <f t="shared" si="6"/>
        <v>5600000</v>
      </c>
      <c r="N31">
        <f t="shared" si="6"/>
        <v>6400000</v>
      </c>
      <c r="O31">
        <f t="shared" si="6"/>
        <v>7200000</v>
      </c>
      <c r="P31">
        <f t="shared" si="6"/>
        <v>8000000</v>
      </c>
      <c r="Q31">
        <f t="shared" si="6"/>
        <v>8800000</v>
      </c>
      <c r="R31">
        <f t="shared" si="6"/>
        <v>9600000</v>
      </c>
      <c r="S31">
        <f t="shared" si="6"/>
        <v>10400000</v>
      </c>
      <c r="T31">
        <f t="shared" si="6"/>
        <v>11200000</v>
      </c>
      <c r="U31">
        <f t="shared" si="6"/>
        <v>12000000</v>
      </c>
      <c r="V31">
        <f t="shared" si="6"/>
        <v>12800000</v>
      </c>
      <c r="W31">
        <f t="shared" si="6"/>
        <v>13600000</v>
      </c>
      <c r="X31">
        <f t="shared" si="6"/>
        <v>14400000</v>
      </c>
      <c r="Y31">
        <f t="shared" si="6"/>
        <v>15200000</v>
      </c>
      <c r="Z31">
        <f t="shared" si="6"/>
        <v>16000000</v>
      </c>
      <c r="AA31">
        <f t="shared" si="6"/>
        <v>24000000</v>
      </c>
      <c r="AB31">
        <f t="shared" ref="AB31:AK32" si="9">$C31*AB$4</f>
        <v>32000000</v>
      </c>
      <c r="AC31">
        <f t="shared" si="9"/>
        <v>40000000</v>
      </c>
      <c r="AD31">
        <f t="shared" si="9"/>
        <v>48000000</v>
      </c>
      <c r="AE31">
        <f t="shared" si="9"/>
        <v>56000000</v>
      </c>
      <c r="AF31">
        <f t="shared" si="9"/>
        <v>64000000</v>
      </c>
      <c r="AG31">
        <f t="shared" si="9"/>
        <v>72000000</v>
      </c>
      <c r="AH31">
        <f t="shared" si="9"/>
        <v>100000000</v>
      </c>
      <c r="AI31">
        <f t="shared" si="9"/>
        <v>144000000</v>
      </c>
      <c r="AJ31">
        <f t="shared" si="9"/>
        <v>176000000</v>
      </c>
      <c r="AK31">
        <f t="shared" si="9"/>
        <v>200000000</v>
      </c>
      <c r="AL31">
        <f t="shared" si="7"/>
        <v>0</v>
      </c>
      <c r="AM31">
        <f t="shared" si="7"/>
        <v>0</v>
      </c>
    </row>
    <row r="32" spans="1:39" x14ac:dyDescent="0.25">
      <c r="A32">
        <v>25</v>
      </c>
      <c r="B32" t="s">
        <v>96</v>
      </c>
      <c r="C32">
        <v>1000</v>
      </c>
      <c r="F32">
        <f t="shared" si="3"/>
        <v>600000</v>
      </c>
      <c r="G32">
        <f t="shared" si="8"/>
        <v>1000000</v>
      </c>
      <c r="H32">
        <f t="shared" si="8"/>
        <v>2000000</v>
      </c>
      <c r="I32">
        <f t="shared" si="8"/>
        <v>3000000</v>
      </c>
      <c r="J32">
        <f t="shared" si="8"/>
        <v>4000000</v>
      </c>
      <c r="K32">
        <f t="shared" si="8"/>
        <v>5000000</v>
      </c>
      <c r="L32">
        <f t="shared" si="6"/>
        <v>6000000</v>
      </c>
      <c r="M32">
        <f t="shared" si="6"/>
        <v>7000000</v>
      </c>
      <c r="N32">
        <f t="shared" si="6"/>
        <v>8000000</v>
      </c>
      <c r="O32">
        <f t="shared" si="6"/>
        <v>9000000</v>
      </c>
      <c r="P32">
        <f t="shared" si="6"/>
        <v>10000000</v>
      </c>
      <c r="Q32">
        <f t="shared" si="6"/>
        <v>11000000</v>
      </c>
      <c r="R32">
        <f t="shared" si="6"/>
        <v>12000000</v>
      </c>
      <c r="S32">
        <f t="shared" si="6"/>
        <v>13000000</v>
      </c>
      <c r="T32">
        <f t="shared" si="6"/>
        <v>14000000</v>
      </c>
      <c r="U32">
        <f t="shared" si="6"/>
        <v>15000000</v>
      </c>
      <c r="V32">
        <f t="shared" si="6"/>
        <v>16000000</v>
      </c>
      <c r="W32">
        <f t="shared" si="6"/>
        <v>17000000</v>
      </c>
      <c r="X32">
        <f t="shared" si="6"/>
        <v>18000000</v>
      </c>
      <c r="Y32">
        <f t="shared" si="6"/>
        <v>19000000</v>
      </c>
      <c r="Z32">
        <f t="shared" si="6"/>
        <v>20000000</v>
      </c>
      <c r="AA32">
        <f t="shared" si="6"/>
        <v>30000000</v>
      </c>
      <c r="AB32">
        <f t="shared" si="9"/>
        <v>40000000</v>
      </c>
      <c r="AC32">
        <f t="shared" si="9"/>
        <v>50000000</v>
      </c>
      <c r="AD32">
        <f t="shared" si="9"/>
        <v>60000000</v>
      </c>
      <c r="AE32">
        <f t="shared" si="9"/>
        <v>70000000</v>
      </c>
      <c r="AF32">
        <f t="shared" si="9"/>
        <v>80000000</v>
      </c>
      <c r="AG32">
        <f t="shared" si="9"/>
        <v>90000000</v>
      </c>
      <c r="AH32">
        <f t="shared" si="9"/>
        <v>125000000</v>
      </c>
      <c r="AI32">
        <f t="shared" si="9"/>
        <v>180000000</v>
      </c>
      <c r="AJ32">
        <f t="shared" si="9"/>
        <v>220000000</v>
      </c>
      <c r="AK32">
        <f t="shared" si="9"/>
        <v>250000000</v>
      </c>
      <c r="AL32">
        <f t="shared" si="7"/>
        <v>0</v>
      </c>
      <c r="AM32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Dice</vt:lpstr>
      <vt:lpstr>StellarMass</vt:lpstr>
      <vt:lpstr>StellarLuminosityClassTable</vt:lpstr>
      <vt:lpstr>StellarSpectralClassTable</vt:lpstr>
      <vt:lpstr>StellarDetail</vt:lpstr>
      <vt:lpstr>Orbits</vt:lpstr>
      <vt:lpstr>SatelliteOrbits</vt:lpstr>
      <vt:lpstr>Orbit Table</vt:lpstr>
      <vt:lpstr>Ia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2020-01-14T04:45:53Z</dcterms:modified>
</cp:coreProperties>
</file>