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360" yWindow="90" windowWidth="11340" windowHeight="4755" activeTab="3"/>
  </bookViews>
  <sheets>
    <sheet name="PMT" sheetId="4" r:id="rId1"/>
    <sheet name="PV" sheetId="1" r:id="rId2"/>
    <sheet name="rate" sheetId="3" r:id="rId3"/>
    <sheet name="nper" sheetId="5" r:id="rId4"/>
    <sheet name="FV" sheetId="2" r:id="rId5"/>
  </sheets>
  <calcPr calcId="144525"/>
</workbook>
</file>

<file path=xl/calcChain.xml><?xml version="1.0" encoding="utf-8"?>
<calcChain xmlns="http://schemas.openxmlformats.org/spreadsheetml/2006/main">
  <c r="D15" i="3" l="1"/>
  <c r="D11" i="5"/>
  <c r="D10" i="5"/>
  <c r="D12" i="3"/>
  <c r="D14" i="5"/>
  <c r="D7" i="5"/>
  <c r="D9" i="3"/>
  <c r="G19" i="4"/>
  <c r="F19" i="4"/>
  <c r="D20" i="4"/>
  <c r="D19" i="4"/>
  <c r="G6" i="4"/>
  <c r="G1" i="4"/>
  <c r="E7" i="4"/>
  <c r="F6" i="4"/>
  <c r="H6" i="4" s="1"/>
  <c r="D7" i="4" s="1"/>
  <c r="H7" i="4" s="1"/>
  <c r="D8" i="4" s="1"/>
  <c r="H8" i="4" s="1"/>
  <c r="D9" i="4" s="1"/>
  <c r="H9" i="4" s="1"/>
  <c r="D10" i="4" s="1"/>
  <c r="H10" i="4" s="1"/>
  <c r="D11" i="4" s="1"/>
  <c r="H11" i="4" s="1"/>
  <c r="D12" i="4" s="1"/>
  <c r="H12" i="4" s="1"/>
  <c r="D13" i="4" s="1"/>
  <c r="H13" i="4" s="1"/>
  <c r="D14" i="4" s="1"/>
  <c r="H14" i="4" s="1"/>
  <c r="D15" i="4" s="1"/>
  <c r="H15" i="4" s="1"/>
  <c r="B5" i="2"/>
  <c r="B4" i="2"/>
  <c r="B3" i="2"/>
  <c r="B5" i="1"/>
  <c r="B3" i="1"/>
  <c r="G7" i="4"/>
  <c r="G8" i="4"/>
  <c r="G9" i="4"/>
  <c r="G10" i="4"/>
  <c r="G11" i="4"/>
  <c r="G12" i="4"/>
  <c r="G13" i="4"/>
  <c r="G14" i="4"/>
  <c r="G15" i="4"/>
  <c r="F7" i="4"/>
  <c r="F8" i="4"/>
  <c r="F9" i="4"/>
  <c r="F10" i="4"/>
  <c r="F11" i="4"/>
  <c r="F12" i="4"/>
  <c r="F13" i="4"/>
  <c r="F14" i="4"/>
  <c r="F15" i="4"/>
  <c r="E1" i="4"/>
  <c r="D17" i="4" s="1"/>
  <c r="B4" i="1"/>
  <c r="E6" i="4"/>
  <c r="E15" i="4"/>
  <c r="E14" i="4"/>
  <c r="E13" i="4"/>
  <c r="E12" i="4"/>
  <c r="E11" i="4"/>
  <c r="E10" i="4"/>
  <c r="E9" i="4"/>
  <c r="E8" i="4"/>
</calcChain>
</file>

<file path=xl/sharedStrings.xml><?xml version="1.0" encoding="utf-8"?>
<sst xmlns="http://schemas.openxmlformats.org/spreadsheetml/2006/main" count="44" uniqueCount="43">
  <si>
    <t>PMT</t>
  </si>
  <si>
    <t>Pay $3000 for 5 years end of year</t>
  </si>
  <si>
    <t>Pay $3000 for 5 years beginning of year</t>
  </si>
  <si>
    <t>Extra $500 payment end of year 5;end of year payments</t>
  </si>
  <si>
    <t>FV</t>
  </si>
  <si>
    <t>Invest $2000 end of year for 40 years</t>
  </si>
  <si>
    <t>Invest $2000 beginning of year for 40 years</t>
  </si>
  <si>
    <t>We start with $30000 and invest $2000 per year at end of year for 40  years</t>
  </si>
  <si>
    <t>rate</t>
  </si>
  <si>
    <t>payment</t>
  </si>
  <si>
    <t>PMT,PPMT,IPMT Functions</t>
  </si>
  <si>
    <t>months</t>
  </si>
  <si>
    <t>end of month</t>
  </si>
  <si>
    <t>loan amount</t>
  </si>
  <si>
    <t>Time</t>
  </si>
  <si>
    <t>Beginning balance</t>
  </si>
  <si>
    <t>Monthly Payment</t>
  </si>
  <si>
    <t>Principal</t>
  </si>
  <si>
    <t>Interest</t>
  </si>
  <si>
    <t>Ending Balance</t>
  </si>
  <si>
    <t>NPV of payments</t>
  </si>
  <si>
    <t>payment beginning of each month</t>
  </si>
  <si>
    <t>cum int months 2-4</t>
  </si>
  <si>
    <t>cumprinc months 2-4</t>
  </si>
  <si>
    <t>monthly payment if we make $1000 ending payment</t>
  </si>
  <si>
    <t>BORROWING $80,000</t>
  </si>
  <si>
    <t>120 MONTHLY PAYMENTS OF $1000 PER MONTH</t>
  </si>
  <si>
    <t>WHAT IS MAX RATE YOU CAN HANDLE?</t>
  </si>
  <si>
    <t>CHECK!</t>
  </si>
  <si>
    <t>=PV(0.007241,120,-1000,0,0)</t>
  </si>
  <si>
    <t xml:space="preserve">IF YOU CAN PAY $10,000 AT END </t>
  </si>
  <si>
    <t>Borrow $100000 8%</t>
  </si>
  <si>
    <t>ANNUAL PAYMENTS OF $10,000 PER YEAR</t>
  </si>
  <si>
    <t>END OF YEAR PAYMENT</t>
  </si>
  <si>
    <t>HOW MANY YEARS?</t>
  </si>
  <si>
    <t>20 YEARS WILL NOT PAY IT OFF; 21 WILL</t>
  </si>
  <si>
    <t>IF WE PAY $40,000 AT END OF PROBLEM</t>
  </si>
  <si>
    <t>15 YEARS WILL NOT PAY IT OFF; 16 YEARS WILL</t>
  </si>
  <si>
    <t>CHECK</t>
  </si>
  <si>
    <t>20 YEARS</t>
  </si>
  <si>
    <t>21 YEARS</t>
  </si>
  <si>
    <t>=RATE(120,-1000,80000,0,0)</t>
  </si>
  <si>
    <t>CUMPRINC CUMIPMT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</si>
</sst>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%"/>
    <numFmt numFmtId="165" formatCode="0.000%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4" fontId="1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8" fontId="2" fillId="0" borderId="0" xfId="0" applyNumberFormat="1" applyFont="1"/>
    <xf numFmtId="44" fontId="2" fillId="0" borderId="0" xfId="28" applyFont="1"/>
    <xf numFmtId="0" fontId="2" fillId="0" borderId="0" xfId="0" applyFont="1" applyAlignment="1">
      <alignment wrapText="1"/>
    </xf>
    <xf numFmtId="44" fontId="2" fillId="0" borderId="0" xfId="0" applyNumberFormat="1" applyFont="1"/>
    <xf numFmtId="164" fontId="2" fillId="0" borderId="0" xfId="0" applyNumberFormat="1" applyFont="1"/>
    <xf numFmtId="0" fontId="2" fillId="0" borderId="0" xfId="0" quotePrefix="1" applyFont="1"/>
    <xf numFmtId="165" fontId="2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0"/>
  <sheetViews>
    <sheetView topLeftCell="C1" zoomScale="83" zoomScaleNormal="83" workbookViewId="0">
      <selection activeCell="N8" sqref="N8"/>
    </sheetView>
  </sheetViews>
  <sheetFormatPr defaultRowHeight="12.75" x14ac:dyDescent="0.2"/>
  <cols>
    <col min="1" max="1" width="9.140625" style="1"/>
    <col min="2" max="2" width="24.7109375" style="1" customWidth="1"/>
    <col min="3" max="3" width="16.7109375" style="1" customWidth="1"/>
    <col min="4" max="4" width="13" style="1" customWidth="1"/>
    <col min="5" max="5" width="12.28515625" style="1" bestFit="1" customWidth="1"/>
    <col min="6" max="6" width="18.85546875" style="1" customWidth="1"/>
    <col min="7" max="7" width="20.28515625" style="1" customWidth="1"/>
    <col min="8" max="8" width="10" style="1" customWidth="1"/>
    <col min="9" max="16384" width="9.140625" style="1"/>
  </cols>
  <sheetData>
    <row r="1" spans="2:8" x14ac:dyDescent="0.2">
      <c r="D1" s="1" t="s">
        <v>8</v>
      </c>
      <c r="E1" s="1">
        <f>0.08/12</f>
        <v>6.6666666666666671E-3</v>
      </c>
      <c r="F1" s="1" t="s">
        <v>9</v>
      </c>
      <c r="G1" s="2">
        <f>-PMT(0.08/12,10,10000,0,0)</f>
        <v>1037.0320893591522</v>
      </c>
    </row>
    <row r="2" spans="2:8" x14ac:dyDescent="0.2">
      <c r="B2" s="1" t="s">
        <v>10</v>
      </c>
      <c r="D2" s="1" t="s">
        <v>11</v>
      </c>
      <c r="E2" s="1">
        <v>10</v>
      </c>
      <c r="F2" s="1" t="s">
        <v>12</v>
      </c>
    </row>
    <row r="3" spans="2:8" x14ac:dyDescent="0.2">
      <c r="B3" s="1" t="s">
        <v>42</v>
      </c>
      <c r="D3" s="1" t="s">
        <v>13</v>
      </c>
      <c r="E3" s="3">
        <v>10000</v>
      </c>
    </row>
    <row r="5" spans="2:8" ht="25.5" x14ac:dyDescent="0.2">
      <c r="C5" s="1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2:8" x14ac:dyDescent="0.2">
      <c r="C6" s="1">
        <v>1</v>
      </c>
      <c r="D6" s="5">
        <v>10000</v>
      </c>
      <c r="E6" s="2">
        <f>$G$1</f>
        <v>1037.0320893591522</v>
      </c>
      <c r="F6" s="2">
        <f>-PPMT(0.08/12,C6,10,10000,0,0)</f>
        <v>970.36542269248559</v>
      </c>
      <c r="G6" s="2">
        <f>-IPMT(0.08/12,C6,10,10000,0,0)</f>
        <v>66.666666666666671</v>
      </c>
      <c r="H6" s="2">
        <f t="shared" ref="H6:H15" si="0">D6-F6</f>
        <v>9029.6345773075136</v>
      </c>
    </row>
    <row r="7" spans="2:8" x14ac:dyDescent="0.2">
      <c r="C7" s="1">
        <v>2</v>
      </c>
      <c r="D7" s="2">
        <f t="shared" ref="D7:D15" si="1">H6</f>
        <v>9029.6345773075136</v>
      </c>
      <c r="E7" s="2">
        <f t="shared" ref="E7:E15" si="2">$G$1</f>
        <v>1037.0320893591522</v>
      </c>
      <c r="F7" s="2">
        <f t="shared" ref="F7:F15" si="3">-PPMT(0.08/12,C7,10,10000,0,0)</f>
        <v>976.83452551043536</v>
      </c>
      <c r="G7" s="2">
        <f t="shared" ref="G7:G15" si="4">-IPMT(0.08/12,C7,10,10000,0,0)</f>
        <v>60.197563848716776</v>
      </c>
      <c r="H7" s="2">
        <f t="shared" si="0"/>
        <v>8052.8000517970786</v>
      </c>
    </row>
    <row r="8" spans="2:8" x14ac:dyDescent="0.2">
      <c r="B8" s="2"/>
      <c r="C8" s="1">
        <v>3</v>
      </c>
      <c r="D8" s="2">
        <f t="shared" si="1"/>
        <v>8052.8000517970786</v>
      </c>
      <c r="E8" s="2">
        <f t="shared" si="2"/>
        <v>1037.0320893591522</v>
      </c>
      <c r="F8" s="2">
        <f t="shared" si="3"/>
        <v>983.346755680505</v>
      </c>
      <c r="G8" s="2">
        <f t="shared" si="4"/>
        <v>53.685333678647197</v>
      </c>
      <c r="H8" s="2">
        <f t="shared" si="0"/>
        <v>7069.4532961165733</v>
      </c>
    </row>
    <row r="9" spans="2:8" x14ac:dyDescent="0.2">
      <c r="C9" s="1">
        <v>4</v>
      </c>
      <c r="D9" s="2">
        <f t="shared" si="1"/>
        <v>7069.4532961165733</v>
      </c>
      <c r="E9" s="2">
        <f t="shared" si="2"/>
        <v>1037.0320893591522</v>
      </c>
      <c r="F9" s="2">
        <f t="shared" si="3"/>
        <v>989.90240071837525</v>
      </c>
      <c r="G9" s="2">
        <f t="shared" si="4"/>
        <v>47.129688640777168</v>
      </c>
      <c r="H9" s="2">
        <f t="shared" si="0"/>
        <v>6079.550895398198</v>
      </c>
    </row>
    <row r="10" spans="2:8" x14ac:dyDescent="0.2">
      <c r="C10" s="1">
        <v>5</v>
      </c>
      <c r="D10" s="2">
        <f t="shared" si="1"/>
        <v>6079.550895398198</v>
      </c>
      <c r="E10" s="2">
        <f t="shared" si="2"/>
        <v>1037.0320893591522</v>
      </c>
      <c r="F10" s="2">
        <f t="shared" si="3"/>
        <v>996.50175005649771</v>
      </c>
      <c r="G10" s="2">
        <f t="shared" si="4"/>
        <v>40.530339302654674</v>
      </c>
      <c r="H10" s="2">
        <f t="shared" si="0"/>
        <v>5083.0491453416998</v>
      </c>
    </row>
    <row r="11" spans="2:8" x14ac:dyDescent="0.2">
      <c r="C11" s="1">
        <v>6</v>
      </c>
      <c r="D11" s="2">
        <f t="shared" si="1"/>
        <v>5083.0491453416998</v>
      </c>
      <c r="E11" s="2">
        <f t="shared" si="2"/>
        <v>1037.0320893591522</v>
      </c>
      <c r="F11" s="2">
        <f t="shared" si="3"/>
        <v>1003.1450950568742</v>
      </c>
      <c r="G11" s="2">
        <f t="shared" si="4"/>
        <v>33.886994302278019</v>
      </c>
      <c r="H11" s="2">
        <f t="shared" si="0"/>
        <v>4079.9040502848256</v>
      </c>
    </row>
    <row r="12" spans="2:8" x14ac:dyDescent="0.2">
      <c r="C12" s="1">
        <v>7</v>
      </c>
      <c r="D12" s="2">
        <f t="shared" si="1"/>
        <v>4079.9040502848256</v>
      </c>
      <c r="E12" s="2">
        <f t="shared" si="2"/>
        <v>1037.0320893591522</v>
      </c>
      <c r="F12" s="2">
        <f t="shared" si="3"/>
        <v>1009.8327290239201</v>
      </c>
      <c r="G12" s="2">
        <f t="shared" si="4"/>
        <v>27.199360335232193</v>
      </c>
      <c r="H12" s="2">
        <f t="shared" si="0"/>
        <v>3070.0713212609053</v>
      </c>
    </row>
    <row r="13" spans="2:8" x14ac:dyDescent="0.2">
      <c r="C13" s="1">
        <v>8</v>
      </c>
      <c r="D13" s="2">
        <f t="shared" si="1"/>
        <v>3070.0713212609053</v>
      </c>
      <c r="E13" s="2">
        <f t="shared" si="2"/>
        <v>1037.0320893591522</v>
      </c>
      <c r="F13" s="2">
        <f t="shared" si="3"/>
        <v>1016.5649472174129</v>
      </c>
      <c r="G13" s="2">
        <f t="shared" si="4"/>
        <v>20.467142141739384</v>
      </c>
      <c r="H13" s="2">
        <f t="shared" si="0"/>
        <v>2053.5063740434925</v>
      </c>
    </row>
    <row r="14" spans="2:8" x14ac:dyDescent="0.2">
      <c r="C14" s="1">
        <v>9</v>
      </c>
      <c r="D14" s="2">
        <f t="shared" si="1"/>
        <v>2053.5063740434925</v>
      </c>
      <c r="E14" s="2">
        <f t="shared" si="2"/>
        <v>1037.0320893591522</v>
      </c>
      <c r="F14" s="2">
        <f t="shared" si="3"/>
        <v>1023.3420468655289</v>
      </c>
      <c r="G14" s="2">
        <f t="shared" si="4"/>
        <v>13.690042493623301</v>
      </c>
      <c r="H14" s="2">
        <f t="shared" si="0"/>
        <v>1030.1643271779635</v>
      </c>
    </row>
    <row r="15" spans="2:8" x14ac:dyDescent="0.2">
      <c r="C15" s="1">
        <v>10</v>
      </c>
      <c r="D15" s="2">
        <f t="shared" si="1"/>
        <v>1030.1643271779635</v>
      </c>
      <c r="E15" s="2">
        <f t="shared" si="2"/>
        <v>1037.0320893591522</v>
      </c>
      <c r="F15" s="2">
        <f t="shared" si="3"/>
        <v>1030.1643271779658</v>
      </c>
      <c r="G15" s="2">
        <f t="shared" si="4"/>
        <v>6.8677621811864391</v>
      </c>
      <c r="H15" s="2">
        <f t="shared" si="0"/>
        <v>-2.2737367544323206E-12</v>
      </c>
    </row>
    <row r="17" spans="3:7" x14ac:dyDescent="0.2">
      <c r="C17" s="1" t="s">
        <v>20</v>
      </c>
      <c r="D17" s="2">
        <f>NPV(E1,E6:E15)</f>
        <v>10000.000000000004</v>
      </c>
    </row>
    <row r="18" spans="3:7" x14ac:dyDescent="0.2">
      <c r="F18" s="1" t="s">
        <v>22</v>
      </c>
      <c r="G18" s="1" t="s">
        <v>23</v>
      </c>
    </row>
    <row r="19" spans="3:7" ht="47.25" customHeight="1" x14ac:dyDescent="0.2">
      <c r="C19" s="4" t="s">
        <v>21</v>
      </c>
      <c r="D19" s="2">
        <f>-PMT(0.08/12,10,10000,0,1)</f>
        <v>1030.1643271779658</v>
      </c>
      <c r="F19" s="1">
        <f>CUMIPMT(0.08/12,10,10000,2,4,0)</f>
        <v>-161.01258616814084</v>
      </c>
      <c r="G19" s="1">
        <f>CUMPRINC(0.08/12,10,10000,2,4,0)</f>
        <v>-2950.0836819093156</v>
      </c>
    </row>
    <row r="20" spans="3:7" ht="63.75" customHeight="1" x14ac:dyDescent="0.2">
      <c r="C20" s="4" t="s">
        <v>24</v>
      </c>
      <c r="D20" s="2">
        <f>-PMT(0.08/12,10,10000,-1000,0)</f>
        <v>939.99554708990377</v>
      </c>
    </row>
  </sheetData>
  <phoneticPr fontId="3" type="noConversion"/>
  <printOptions headings="1" gridLines="1"/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"/>
  <sheetViews>
    <sheetView workbookViewId="0">
      <selection activeCell="D5" sqref="D5"/>
    </sheetView>
  </sheetViews>
  <sheetFormatPr defaultRowHeight="12.75" x14ac:dyDescent="0.2"/>
  <cols>
    <col min="1" max="1" width="10.28515625" style="1" customWidth="1"/>
    <col min="2" max="2" width="10.7109375" style="1" bestFit="1" customWidth="1"/>
    <col min="3" max="16384" width="9.140625" style="1"/>
  </cols>
  <sheetData>
    <row r="2" spans="1:2" x14ac:dyDescent="0.2">
      <c r="A2" s="1" t="s">
        <v>0</v>
      </c>
    </row>
    <row r="3" spans="1:2" ht="63.75" x14ac:dyDescent="0.2">
      <c r="A3" s="4" t="s">
        <v>1</v>
      </c>
      <c r="B3" s="2">
        <f>PV(0.12,5,-3000,0,0)</f>
        <v>10814.32860703502</v>
      </c>
    </row>
    <row r="4" spans="1:2" ht="63.75" x14ac:dyDescent="0.2">
      <c r="A4" s="4" t="s">
        <v>2</v>
      </c>
      <c r="B4" s="2">
        <f>PV(0.12,5,-3000,0,1)</f>
        <v>12112.048039879224</v>
      </c>
    </row>
    <row r="5" spans="1:2" ht="114.75" x14ac:dyDescent="0.2">
      <c r="A5" s="4" t="s">
        <v>3</v>
      </c>
      <c r="B5" s="2">
        <f>PV(0.12,5,-3000,-500,0)</f>
        <v>11098.042034894319</v>
      </c>
    </row>
    <row r="6" spans="1:2" x14ac:dyDescent="0.2">
      <c r="A6" s="4"/>
    </row>
    <row r="7" spans="1:2" x14ac:dyDescent="0.2">
      <c r="A7" s="4"/>
    </row>
    <row r="8" spans="1:2" x14ac:dyDescent="0.2">
      <c r="A8" s="4"/>
    </row>
    <row r="9" spans="1:2" x14ac:dyDescent="0.2">
      <c r="A9" s="4"/>
    </row>
  </sheetData>
  <phoneticPr fontId="3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7"/>
  <sheetViews>
    <sheetView topLeftCell="D6" workbookViewId="0">
      <selection activeCell="I30" sqref="I30"/>
    </sheetView>
  </sheetViews>
  <sheetFormatPr defaultRowHeight="12.75" x14ac:dyDescent="0.2"/>
  <cols>
    <col min="1" max="3" width="9.140625" style="1"/>
    <col min="4" max="4" width="10.7109375" style="1" bestFit="1" customWidth="1"/>
    <col min="5" max="8" width="9.140625" style="1"/>
    <col min="9" max="9" width="11.85546875" style="1" customWidth="1"/>
    <col min="10" max="16384" width="9.140625" style="1"/>
  </cols>
  <sheetData>
    <row r="6" spans="4:9" x14ac:dyDescent="0.2">
      <c r="D6" s="1" t="s">
        <v>25</v>
      </c>
    </row>
    <row r="7" spans="4:9" x14ac:dyDescent="0.2">
      <c r="D7" s="1" t="s">
        <v>26</v>
      </c>
    </row>
    <row r="8" spans="4:9" x14ac:dyDescent="0.2">
      <c r="D8" s="1" t="s">
        <v>27</v>
      </c>
    </row>
    <row r="9" spans="4:9" x14ac:dyDescent="0.2">
      <c r="D9" s="6">
        <f>RATE(120,-1000,80000,0,0,)</f>
        <v>7.2410201352274359E-3</v>
      </c>
      <c r="E9" s="7" t="s">
        <v>41</v>
      </c>
      <c r="I9" s="2"/>
    </row>
    <row r="10" spans="4:9" x14ac:dyDescent="0.2">
      <c r="D10" s="1" t="s">
        <v>30</v>
      </c>
    </row>
    <row r="11" spans="4:9" x14ac:dyDescent="0.2">
      <c r="D11" s="1" t="s">
        <v>27</v>
      </c>
    </row>
    <row r="12" spans="4:9" x14ac:dyDescent="0.2">
      <c r="D12" s="8">
        <f>RATE(120,-1000,80000,-10000,0,0)</f>
        <v>8.184659507120242E-3</v>
      </c>
    </row>
    <row r="15" spans="4:9" x14ac:dyDescent="0.2">
      <c r="D15" s="2">
        <f>PV(0.007241,120,-1000,0,0)</f>
        <v>80000.083078811702</v>
      </c>
    </row>
    <row r="16" spans="4:9" x14ac:dyDescent="0.2">
      <c r="E16" s="1" t="s">
        <v>28</v>
      </c>
    </row>
    <row r="17" spans="5:5" x14ac:dyDescent="0.2">
      <c r="E17" s="7" t="s">
        <v>29</v>
      </c>
    </row>
  </sheetData>
  <phoneticPr fontId="3" type="noConversion"/>
  <pageMargins left="0.75" right="0.75" top="1" bottom="1" header="0.5" footer="0.5"/>
  <pageSetup paperSize="0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abSelected="1" topLeftCell="C1" workbookViewId="0">
      <selection activeCell="D19" sqref="D19"/>
    </sheetView>
  </sheetViews>
  <sheetFormatPr defaultRowHeight="12.75" x14ac:dyDescent="0.2"/>
  <cols>
    <col min="1" max="2" width="9.140625" style="1"/>
    <col min="3" max="3" width="10" style="1" customWidth="1"/>
    <col min="4" max="4" width="46" style="1" bestFit="1" customWidth="1"/>
    <col min="5" max="5" width="12" style="1" bestFit="1" customWidth="1"/>
    <col min="6" max="16384" width="9.140625" style="1"/>
  </cols>
  <sheetData>
    <row r="3" spans="3:5" x14ac:dyDescent="0.2">
      <c r="D3" s="1" t="s">
        <v>31</v>
      </c>
    </row>
    <row r="4" spans="3:5" x14ac:dyDescent="0.2">
      <c r="D4" s="1" t="s">
        <v>32</v>
      </c>
    </row>
    <row r="5" spans="3:5" x14ac:dyDescent="0.2">
      <c r="D5" s="1" t="s">
        <v>33</v>
      </c>
    </row>
    <row r="6" spans="3:5" x14ac:dyDescent="0.2">
      <c r="D6" s="1" t="s">
        <v>34</v>
      </c>
    </row>
    <row r="7" spans="3:5" x14ac:dyDescent="0.2">
      <c r="D7" s="1">
        <f>NPER(0.08,-10000,100000,0,0)</f>
        <v>20.912371879004763</v>
      </c>
    </row>
    <row r="8" spans="3:5" x14ac:dyDescent="0.2">
      <c r="D8" s="1" t="s">
        <v>35</v>
      </c>
    </row>
    <row r="9" spans="3:5" x14ac:dyDescent="0.2">
      <c r="D9" s="1" t="s">
        <v>38</v>
      </c>
    </row>
    <row r="10" spans="3:5" x14ac:dyDescent="0.2">
      <c r="C10" s="1" t="s">
        <v>39</v>
      </c>
      <c r="D10" s="2">
        <f>PV(0.08,20,-10000,0,0)</f>
        <v>98181.474074492944</v>
      </c>
      <c r="E10" s="2"/>
    </row>
    <row r="11" spans="3:5" x14ac:dyDescent="0.2">
      <c r="C11" s="1" t="s">
        <v>40</v>
      </c>
      <c r="D11" s="2">
        <f>PV(0.08,21,-10000,0,0)</f>
        <v>100168.03155045642</v>
      </c>
      <c r="E11" s="2"/>
    </row>
    <row r="13" spans="3:5" x14ac:dyDescent="0.2">
      <c r="D13" s="1" t="s">
        <v>36</v>
      </c>
    </row>
    <row r="14" spans="3:5" x14ac:dyDescent="0.2">
      <c r="D14" s="1">
        <f>NPER(0.08,-10000,100000,-40000,0)</f>
        <v>15.901232799820189</v>
      </c>
    </row>
    <row r="15" spans="3:5" x14ac:dyDescent="0.2">
      <c r="D15" s="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"/>
  <sheetViews>
    <sheetView workbookViewId="0">
      <selection activeCell="D5" sqref="D5"/>
    </sheetView>
  </sheetViews>
  <sheetFormatPr defaultRowHeight="12.75" x14ac:dyDescent="0.2"/>
  <cols>
    <col min="1" max="1" width="10.5703125" style="1" customWidth="1"/>
    <col min="2" max="2" width="13.42578125" style="1" bestFit="1" customWidth="1"/>
    <col min="3" max="16384" width="9.140625" style="1"/>
  </cols>
  <sheetData>
    <row r="2" spans="1:2" x14ac:dyDescent="0.2">
      <c r="A2" s="1" t="s">
        <v>4</v>
      </c>
    </row>
    <row r="3" spans="1:2" ht="63.75" x14ac:dyDescent="0.2">
      <c r="A3" s="4" t="s">
        <v>5</v>
      </c>
      <c r="B3" s="2">
        <f>FV(0.08,40,-2000,0,0)</f>
        <v>518113.03741999721</v>
      </c>
    </row>
    <row r="4" spans="1:2" ht="76.5" x14ac:dyDescent="0.2">
      <c r="A4" s="4" t="s">
        <v>6</v>
      </c>
      <c r="B4" s="2">
        <f>FV(0.08,40,-2000,0,1)</f>
        <v>559562.08041359705</v>
      </c>
    </row>
    <row r="5" spans="1:2" ht="127.5" x14ac:dyDescent="0.2">
      <c r="A5" s="4" t="s">
        <v>7</v>
      </c>
      <c r="B5" s="2">
        <f>FV(0.08,40,-2000,-30000,0)</f>
        <v>1169848.6823239939</v>
      </c>
    </row>
    <row r="6" spans="1:2" x14ac:dyDescent="0.2">
      <c r="A6" s="4"/>
    </row>
    <row r="7" spans="1:2" x14ac:dyDescent="0.2">
      <c r="A7" s="4"/>
    </row>
    <row r="8" spans="1:2" x14ac:dyDescent="0.2">
      <c r="A8" s="4"/>
    </row>
    <row r="9" spans="1:2" x14ac:dyDescent="0.2">
      <c r="A9" s="4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E737D95-B1DA-4B59-8CBC-7E55792B36EB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d1607db4-bd3f-4f82-a312-bf7e283d0a6b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01F1D5D-EA0C-41BC-B526-E0E26115F5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39349B-DC1F-4DCA-9D1A-5F28015F0C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PMT</vt:lpstr>
      <vt:lpstr>PV</vt:lpstr>
      <vt:lpstr>rate</vt:lpstr>
      <vt:lpstr>nper</vt:lpstr>
      <vt:lpstr>FV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winston</cp:lastModifiedBy>
  <dcterms:created xsi:type="dcterms:W3CDTF">2005-06-06T14:27:17Z</dcterms:created>
  <dcterms:modified xsi:type="dcterms:W3CDTF">2010-07-12T18:41:11Z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957830211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