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15120" windowHeight="8010"/>
  </bookViews>
  <sheets>
    <sheet name="ARMs 7.5 max inc" sheetId="1" r:id="rId1"/>
  </sheets>
  <calcPr calcId="144525"/>
</workbook>
</file>

<file path=xl/calcChain.xml><?xml version="1.0" encoding="utf-8"?>
<calcChain xmlns="http://schemas.openxmlformats.org/spreadsheetml/2006/main">
  <c r="I21" i="1" l="1"/>
  <c r="I20" i="1"/>
  <c r="I19" i="1"/>
  <c r="I18" i="1"/>
  <c r="H18" i="1"/>
  <c r="H19" i="1" s="1"/>
  <c r="G18" i="1"/>
  <c r="G19" i="1"/>
  <c r="G20" i="1" s="1"/>
  <c r="G21" i="1" s="1"/>
  <c r="I17" i="1"/>
  <c r="M17" i="1"/>
  <c r="J18" i="1" s="1"/>
  <c r="A13" i="1"/>
  <c r="K17" i="1"/>
  <c r="L17" i="1" s="1"/>
  <c r="L18" i="1" l="1"/>
  <c r="K18" i="1"/>
  <c r="M18" i="1" s="1"/>
  <c r="J19" i="1" s="1"/>
  <c r="H20" i="1"/>
  <c r="K19" i="1" l="1"/>
  <c r="H21" i="1"/>
  <c r="L19" i="1" l="1"/>
  <c r="M19" i="1" l="1"/>
  <c r="J20" i="1" s="1"/>
  <c r="K20" i="1" l="1"/>
  <c r="L20" i="1" s="1"/>
  <c r="M20" i="1" l="1"/>
  <c r="J21" i="1" s="1"/>
  <c r="K21" i="1" l="1"/>
  <c r="L21" i="1" s="1"/>
  <c r="M21" i="1" l="1"/>
</calcChain>
</file>

<file path=xl/sharedStrings.xml><?xml version="1.0" encoding="utf-8"?>
<sst xmlns="http://schemas.openxmlformats.org/spreadsheetml/2006/main" count="19" uniqueCount="19">
  <si>
    <t>first 10 years</t>
  </si>
  <si>
    <t>pv of rest</t>
  </si>
  <si>
    <t>To true ending balance we add</t>
  </si>
  <si>
    <t>the shortfall due to reducing the payment</t>
  </si>
  <si>
    <t>cap is increase payments each year by max of 7.5%</t>
  </si>
  <si>
    <t>Year</t>
  </si>
  <si>
    <t>First month</t>
  </si>
  <si>
    <t>Last Month</t>
  </si>
  <si>
    <t>Monthly rate</t>
  </si>
  <si>
    <t>Start balance</t>
  </si>
  <si>
    <t>UncappedPayment</t>
  </si>
  <si>
    <t>Actual Payment</t>
  </si>
  <si>
    <t>Ending balance</t>
  </si>
  <si>
    <t>ARM</t>
  </si>
  <si>
    <t>9% year 1</t>
  </si>
  <si>
    <t>years 2-5 10%13%,15%,10%</t>
  </si>
  <si>
    <t>borrower pays rate +2%</t>
  </si>
  <si>
    <t>what are payments</t>
  </si>
  <si>
    <t>and ending balance each year?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</si>
</sst>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8" fontId="0" fillId="0" borderId="0" xfId="0" applyNumberFormat="1"/>
    <xf numFmtId="8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M22"/>
  <sheetViews>
    <sheetView tabSelected="1" topLeftCell="C5" zoomScale="80" workbookViewId="0">
      <selection activeCell="L18" sqref="L18"/>
    </sheetView>
  </sheetViews>
  <sheetFormatPr defaultRowHeight="12.75" x14ac:dyDescent="0.2"/>
  <cols>
    <col min="1" max="1" width="14.7109375" customWidth="1"/>
    <col min="2" max="2" width="11.28515625" bestFit="1" customWidth="1"/>
    <col min="3" max="3" width="10.7109375" bestFit="1" customWidth="1"/>
    <col min="6" max="7" width="9.28515625" bestFit="1" customWidth="1"/>
    <col min="8" max="9" width="10.42578125" bestFit="1" customWidth="1"/>
    <col min="10" max="12" width="9.28515625" bestFit="1" customWidth="1"/>
    <col min="13" max="13" width="11.5703125" bestFit="1" customWidth="1"/>
  </cols>
  <sheetData>
    <row r="9" spans="1:13" x14ac:dyDescent="0.2">
      <c r="B9" s="1"/>
    </row>
    <row r="10" spans="1:13" x14ac:dyDescent="0.2">
      <c r="A10" t="s">
        <v>0</v>
      </c>
      <c r="I10" s="1"/>
    </row>
    <row r="11" spans="1:13" x14ac:dyDescent="0.2">
      <c r="B11" s="1"/>
    </row>
    <row r="12" spans="1:13" x14ac:dyDescent="0.2">
      <c r="A12" t="s">
        <v>1</v>
      </c>
      <c r="H12" s="2" t="s">
        <v>2</v>
      </c>
    </row>
    <row r="13" spans="1:13" x14ac:dyDescent="0.2">
      <c r="A13" s="1">
        <f>-PV(0.12/12,120,0,-1,0)*PV(0.1/12,240,B9,0,0)</f>
        <v>0</v>
      </c>
      <c r="C13" s="1"/>
      <c r="H13" s="3" t="s">
        <v>3</v>
      </c>
      <c r="I13" s="3"/>
      <c r="J13" s="3"/>
      <c r="K13" s="3"/>
    </row>
    <row r="14" spans="1:13" x14ac:dyDescent="0.2">
      <c r="H14" t="s">
        <v>4</v>
      </c>
    </row>
    <row r="15" spans="1:13" x14ac:dyDescent="0.2">
      <c r="C15" s="1"/>
    </row>
    <row r="16" spans="1:13" ht="38.25" x14ac:dyDescent="0.2">
      <c r="F16" s="3" t="s">
        <v>5</v>
      </c>
      <c r="G16" s="4" t="s">
        <v>6</v>
      </c>
      <c r="H16" s="4" t="s">
        <v>7</v>
      </c>
      <c r="I16" s="4" t="s">
        <v>8</v>
      </c>
      <c r="J16" s="4" t="s">
        <v>9</v>
      </c>
      <c r="K16" s="4" t="s">
        <v>10</v>
      </c>
      <c r="L16" s="4" t="s">
        <v>11</v>
      </c>
      <c r="M16" s="4" t="s">
        <v>12</v>
      </c>
    </row>
    <row r="17" spans="3:13" x14ac:dyDescent="0.2">
      <c r="C17" t="s">
        <v>13</v>
      </c>
      <c r="F17" s="3">
        <v>1</v>
      </c>
      <c r="G17" s="3">
        <v>1</v>
      </c>
      <c r="H17" s="3">
        <v>12</v>
      </c>
      <c r="I17" s="3">
        <f>0.09/12</f>
        <v>7.4999999999999997E-3</v>
      </c>
      <c r="J17" s="3">
        <v>60000</v>
      </c>
      <c r="K17" s="2">
        <f>PMT(I17,360-H17+12,-J17,0,0)</f>
        <v>482.7735701668696</v>
      </c>
      <c r="L17" s="2">
        <f>K17</f>
        <v>482.7735701668696</v>
      </c>
      <c r="M17" s="3">
        <f>J17+CUMPRINC(I17,360-H17+12,J17,1,12,0)</f>
        <v>59590.08174093916</v>
      </c>
    </row>
    <row r="18" spans="3:13" x14ac:dyDescent="0.2">
      <c r="C18" t="s">
        <v>14</v>
      </c>
      <c r="F18" s="3">
        <v>2</v>
      </c>
      <c r="G18" s="3">
        <f t="shared" ref="G18:H21" si="0">G17+12</f>
        <v>13</v>
      </c>
      <c r="H18" s="3">
        <f t="shared" si="0"/>
        <v>24</v>
      </c>
      <c r="I18" s="3">
        <f>0.12/12</f>
        <v>0.01</v>
      </c>
      <c r="J18" s="3">
        <f>M17</f>
        <v>59590.08174093916</v>
      </c>
      <c r="K18" s="2">
        <f>PMT(I18,360-H18+12,-J18,0,0)</f>
        <v>615.18346103003955</v>
      </c>
      <c r="L18" s="2">
        <f>MIN(1.075*L17,K18)</f>
        <v>518.98158792938477</v>
      </c>
      <c r="M18" s="2">
        <f>J18+CUMPRINC(I18,360-H18+12,J18,1,12,0)-FV(I18,12,K18-L18,0,0)</f>
        <v>60565.610100592137</v>
      </c>
    </row>
    <row r="19" spans="3:13" x14ac:dyDescent="0.2">
      <c r="C19" t="s">
        <v>15</v>
      </c>
      <c r="F19" s="3">
        <v>3</v>
      </c>
      <c r="G19" s="3">
        <f t="shared" si="0"/>
        <v>25</v>
      </c>
      <c r="H19" s="3">
        <f t="shared" si="0"/>
        <v>36</v>
      </c>
      <c r="I19" s="3">
        <f>0.15/12</f>
        <v>1.2499999999999999E-2</v>
      </c>
      <c r="J19" s="3">
        <f>M18</f>
        <v>60565.610100592137</v>
      </c>
      <c r="K19" s="2">
        <f>PMT(I19,360-H19+12,-J19,0,0)</f>
        <v>768.90440059021955</v>
      </c>
      <c r="L19" s="2">
        <f>MIN(1.075*L18,K19)</f>
        <v>557.90520702408855</v>
      </c>
      <c r="M19" s="2">
        <f>J19+CUMPRINC(I19,360-H19+12,J19,1,12,0)-FV(I19,12,K19-L19,0,0)</f>
        <v>63126.942943687427</v>
      </c>
    </row>
    <row r="20" spans="3:13" x14ac:dyDescent="0.2">
      <c r="C20" t="s">
        <v>16</v>
      </c>
      <c r="F20" s="3">
        <v>4</v>
      </c>
      <c r="G20" s="3">
        <f t="shared" si="0"/>
        <v>37</v>
      </c>
      <c r="H20" s="3">
        <f t="shared" si="0"/>
        <v>48</v>
      </c>
      <c r="I20" s="3">
        <f>0.17/12</f>
        <v>1.4166666666666668E-2</v>
      </c>
      <c r="J20" s="3">
        <f>M19</f>
        <v>63126.942943687427</v>
      </c>
      <c r="K20" s="2">
        <f>PMT(I20,360-H20+12,-J20,0,0)</f>
        <v>903.77460834387193</v>
      </c>
      <c r="L20" s="2">
        <f>MIN(1.075*L19,K20)</f>
        <v>599.74809755089518</v>
      </c>
      <c r="M20" s="2">
        <f>J20+CUMPRINC(I20,360-H20+12,J20,1,12,0)-FV(I20,12,K20-L20,0,0)</f>
        <v>66950.379874185659</v>
      </c>
    </row>
    <row r="21" spans="3:13" x14ac:dyDescent="0.2">
      <c r="C21" t="s">
        <v>17</v>
      </c>
      <c r="F21" s="3">
        <v>5</v>
      </c>
      <c r="G21" s="3">
        <f t="shared" si="0"/>
        <v>49</v>
      </c>
      <c r="H21" s="3">
        <f t="shared" si="0"/>
        <v>60</v>
      </c>
      <c r="I21" s="3">
        <f>0.12/12</f>
        <v>0.01</v>
      </c>
      <c r="J21" s="3">
        <f>M20</f>
        <v>66950.379874185659</v>
      </c>
      <c r="K21" s="2">
        <f>PMT(I21,360-H21+12,-J21,0,0)</f>
        <v>700.93864832445627</v>
      </c>
      <c r="L21" s="2">
        <f>MIN(1.075*L20,K21)</f>
        <v>644.72920486721227</v>
      </c>
      <c r="M21" s="2">
        <f>J21+CUMPRINC(I21,360-H21+12,J21,1,12,0)-FV(I21,12,K21-L21,0,0)</f>
        <v>67264.583735651569</v>
      </c>
    </row>
    <row r="22" spans="3:13" x14ac:dyDescent="0.2">
      <c r="C22" t="s">
        <v>18</v>
      </c>
    </row>
  </sheetData>
  <printOptions headings="1" gridLines="1"/>
  <pageMargins left="0.75" right="0.75" top="1" bottom="1" header="0.5" footer="0.5"/>
  <pageSetup scale="66" orientation="portrait" r:id="rId1"/>
  <headerFooter alignWithMargins="0">
    <oddFooter>&amp;L&amp;T&amp;CARM Problem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99D54121-10EE-4CF1-9906-E326E4EF96E7}">
  <ds:schemaRefs>
    <ds:schemaRef ds:uri="http://purl.org/dc/elements/1.1/"/>
    <ds:schemaRef ds:uri="http://www.w3.org/XML/1998/namespace"/>
    <ds:schemaRef ds:uri="d1607db4-bd3f-4f82-a312-bf7e283d0a6b"/>
    <ds:schemaRef ds:uri="http://purl.org/dc/terms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6F30023-0179-47C3-84B5-3D71BF8ABFA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94B556-5C28-40A2-A2CB-05FB8E59C5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ARMs 7.5 max inc</vt:lpstr>
    </vt:vector>
  </TitlesOfParts>
  <Company>Kelley School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winston</cp:lastModifiedBy>
  <dcterms:created xsi:type="dcterms:W3CDTF">2006-12-25T03:17:27Z</dcterms:created>
  <dcterms:modified xsi:type="dcterms:W3CDTF">2010-07-13T00:28:38Z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