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3820"/>
  <bookViews>
    <workbookView xWindow="150" yWindow="330" windowWidth="11160" windowHeight="6105"/>
  </bookViews>
  <sheets>
    <sheet name="Initial" sheetId="1" r:id="rId1"/>
  </sheets>
  <definedNames>
    <definedName name="COGS">Initial!$D$8</definedName>
    <definedName name="DEP">Initial!$D$9</definedName>
    <definedName name="DIV">Initial!$D$6</definedName>
    <definedName name="IRD">Initial!$D$5</definedName>
    <definedName name="IS">Initial!$D$4</definedName>
    <definedName name="LAIR">Initial!$D$10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G">Initial!$D$3</definedName>
    <definedName name="TR">Initial!$D$7</definedName>
  </definedNames>
  <calcPr calcId="144525" calcMode="autoNoTable" iterate="1" iterateCount="10000" iterateDelta="1E-4"/>
</workbook>
</file>

<file path=xl/calcChain.xml><?xml version="1.0" encoding="utf-8"?>
<calcChain xmlns="http://schemas.openxmlformats.org/spreadsheetml/2006/main">
  <c r="D17" i="1" l="1"/>
  <c r="E28" i="1"/>
  <c r="F28" i="1" s="1"/>
  <c r="D24" i="1"/>
  <c r="D25" i="1" s="1"/>
  <c r="D18" i="1"/>
  <c r="E38" i="1"/>
  <c r="F29" i="1" l="1"/>
  <c r="F20" i="1"/>
  <c r="F14" i="1"/>
  <c r="G28" i="1"/>
  <c r="E29" i="1"/>
  <c r="E14" i="1"/>
  <c r="E20" i="1"/>
  <c r="G20" i="1" l="1"/>
  <c r="H28" i="1"/>
  <c r="G14" i="1"/>
  <c r="G29" i="1"/>
  <c r="H20" i="1" l="1"/>
  <c r="H29" i="1"/>
  <c r="H14" i="1"/>
  <c r="E13" i="1"/>
  <c r="F13" i="1"/>
  <c r="G13" i="1"/>
  <c r="H13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21" i="1"/>
  <c r="F21" i="1"/>
  <c r="G21" i="1"/>
  <c r="H21" i="1"/>
  <c r="E23" i="1"/>
  <c r="F23" i="1"/>
  <c r="G23" i="1"/>
  <c r="H23" i="1"/>
  <c r="E24" i="1"/>
  <c r="F24" i="1"/>
  <c r="G24" i="1"/>
  <c r="H24" i="1"/>
  <c r="E25" i="1"/>
  <c r="F25" i="1"/>
  <c r="G25" i="1"/>
  <c r="H25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F38" i="1"/>
  <c r="G38" i="1"/>
  <c r="H38" i="1"/>
  <c r="E39" i="1"/>
  <c r="F39" i="1"/>
  <c r="G39" i="1"/>
  <c r="H39" i="1"/>
  <c r="E40" i="1"/>
  <c r="F40" i="1"/>
  <c r="G40" i="1"/>
  <c r="H40" i="1"/>
</calcChain>
</file>

<file path=xl/sharedStrings.xml><?xml version="1.0" encoding="utf-8"?>
<sst xmlns="http://schemas.openxmlformats.org/spreadsheetml/2006/main" count="46" uniqueCount="46">
  <si>
    <t>Sales growth</t>
  </si>
  <si>
    <t>CA/Sales</t>
  </si>
  <si>
    <t>Initial sales</t>
  </si>
  <si>
    <t>CL/Sales</t>
  </si>
  <si>
    <t>Interest rate on debt</t>
  </si>
  <si>
    <t>NFA/Sales</t>
  </si>
  <si>
    <t>GFA/Sales</t>
  </si>
  <si>
    <t>Tax rate</t>
  </si>
  <si>
    <t>COGS/Sales</t>
  </si>
  <si>
    <t>Balance sheet</t>
  </si>
  <si>
    <t xml:space="preserve">     Gross fixed assets</t>
  </si>
  <si>
    <t xml:space="preserve">     Acc. dep.</t>
  </si>
  <si>
    <t>Total assets</t>
  </si>
  <si>
    <t>Current liabilities</t>
  </si>
  <si>
    <t>Debt</t>
  </si>
  <si>
    <t xml:space="preserve">    Stock</t>
  </si>
  <si>
    <t xml:space="preserve">    Retained earnings</t>
  </si>
  <si>
    <t>Equity</t>
  </si>
  <si>
    <t>Total liabilities</t>
  </si>
  <si>
    <t>Income statement</t>
  </si>
  <si>
    <t>Sales</t>
  </si>
  <si>
    <t>Cost of goods sold</t>
  </si>
  <si>
    <t>Depreciation</t>
  </si>
  <si>
    <t>Operating income</t>
  </si>
  <si>
    <t>Interest expense</t>
  </si>
  <si>
    <t>Income before taxes</t>
  </si>
  <si>
    <t>Taxes</t>
  </si>
  <si>
    <t>Net income</t>
  </si>
  <si>
    <t>Beg. retained earnings</t>
  </si>
  <si>
    <t>Dividends</t>
  </si>
  <si>
    <t>Ending retained earnings</t>
  </si>
  <si>
    <t>SG</t>
  </si>
  <si>
    <t>IS</t>
  </si>
  <si>
    <t>DIV</t>
  </si>
  <si>
    <t>TR</t>
  </si>
  <si>
    <t>COGS</t>
  </si>
  <si>
    <t>DEP</t>
  </si>
  <si>
    <t>LAIR</t>
  </si>
  <si>
    <t>IRD</t>
  </si>
  <si>
    <t>Depreciation rate</t>
  </si>
  <si>
    <t>Liquid asset interest rate</t>
  </si>
  <si>
    <t>Dividend payout</t>
  </si>
  <si>
    <t>Current assets</t>
  </si>
  <si>
    <t>Cash and marketable securities</t>
  </si>
  <si>
    <t>Net fixed assets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</si>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</sst>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i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44" fontId="2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4" applyNumberFormat="0" applyAlignment="0" applyProtection="0"/>
    <xf numFmtId="0" fontId="14" fillId="0" borderId="9" applyNumberFormat="0" applyFill="0" applyAlignment="0" applyProtection="0"/>
    <xf numFmtId="0" fontId="15" fillId="34" borderId="0" applyNumberFormat="0" applyBorder="0" applyAlignment="0" applyProtection="0"/>
    <xf numFmtId="0" fontId="2" fillId="35" borderId="10" applyNumberFormat="0" applyFont="0" applyAlignment="0" applyProtection="0"/>
    <xf numFmtId="0" fontId="16" fillId="27" borderId="11" applyNumberFormat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" fontId="1" fillId="0" borderId="0" xfId="0" applyNumberFormat="1" applyFont="1"/>
    <xf numFmtId="4" fontId="19" fillId="0" borderId="0" xfId="0" applyNumberFormat="1" applyFont="1"/>
    <xf numFmtId="4" fontId="1" fillId="0" borderId="0" xfId="42" applyNumberFormat="1" applyFont="1"/>
    <xf numFmtId="4" fontId="1" fillId="0" borderId="0" xfId="28" applyNumberFormat="1" applyFont="1"/>
    <xf numFmtId="4" fontId="1" fillId="0" borderId="1" xfId="0" applyNumberFormat="1" applyFont="1" applyBorder="1"/>
    <xf numFmtId="4" fontId="1" fillId="0" borderId="2" xfId="0" applyNumberFormat="1" applyFont="1" applyBorder="1"/>
    <xf numFmtId="4" fontId="1" fillId="0" borderId="3" xfId="0" applyNumberFormat="1" applyFont="1" applyBorder="1"/>
    <xf numFmtId="4" fontId="1" fillId="0" borderId="0" xfId="0" applyNumberFormat="1" applyFont="1" applyBorder="1"/>
    <xf numFmtId="4" fontId="1" fillId="0" borderId="3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quotePrefix="1" applyNumberFormat="1" applyFo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66"/>
  <sheetViews>
    <sheetView tabSelected="1" topLeftCell="B27" zoomScale="90" zoomScaleNormal="90" workbookViewId="0">
      <selection activeCell="B60" sqref="B60"/>
    </sheetView>
  </sheetViews>
  <sheetFormatPr defaultColWidth="9.28515625" defaultRowHeight="12.75" x14ac:dyDescent="0.2"/>
  <cols>
    <col min="1" max="1" width="9.28515625" style="1" customWidth="1"/>
    <col min="2" max="2" width="27.7109375" style="1" bestFit="1" customWidth="1"/>
    <col min="3" max="5" width="9.28515625" style="1" customWidth="1"/>
    <col min="6" max="6" width="10.140625" style="1" bestFit="1" customWidth="1"/>
    <col min="7" max="7" width="9.28515625" style="1" customWidth="1"/>
    <col min="8" max="16384" width="9.28515625" style="1"/>
  </cols>
  <sheetData>
    <row r="3" spans="1:8" x14ac:dyDescent="0.2">
      <c r="A3" s="2"/>
      <c r="B3" s="1" t="s">
        <v>0</v>
      </c>
      <c r="C3" s="1" t="s">
        <v>31</v>
      </c>
      <c r="D3" s="3">
        <v>0.02</v>
      </c>
      <c r="E3" s="2"/>
      <c r="F3" s="1" t="s">
        <v>1</v>
      </c>
      <c r="G3" s="3"/>
      <c r="H3" s="3">
        <v>0.15</v>
      </c>
    </row>
    <row r="4" spans="1:8" x14ac:dyDescent="0.2">
      <c r="A4" s="2"/>
      <c r="B4" s="1" t="s">
        <v>2</v>
      </c>
      <c r="C4" s="1" t="s">
        <v>32</v>
      </c>
      <c r="D4" s="4">
        <v>1000</v>
      </c>
      <c r="E4" s="2"/>
      <c r="F4" s="1" t="s">
        <v>3</v>
      </c>
      <c r="H4" s="3">
        <v>7.0000000000000007E-2</v>
      </c>
    </row>
    <row r="5" spans="1:8" x14ac:dyDescent="0.2">
      <c r="A5" s="2"/>
      <c r="B5" s="1" t="s">
        <v>4</v>
      </c>
      <c r="C5" s="1" t="s">
        <v>38</v>
      </c>
      <c r="D5" s="3">
        <v>0.1</v>
      </c>
      <c r="E5" s="2"/>
      <c r="F5" s="1" t="s">
        <v>5</v>
      </c>
      <c r="H5" s="3">
        <v>0.6</v>
      </c>
    </row>
    <row r="6" spans="1:8" x14ac:dyDescent="0.2">
      <c r="A6" s="2"/>
      <c r="B6" s="1" t="s">
        <v>41</v>
      </c>
      <c r="C6" s="1" t="s">
        <v>33</v>
      </c>
      <c r="D6" s="3">
        <v>0.05</v>
      </c>
      <c r="E6" s="2"/>
      <c r="F6" s="1" t="s">
        <v>6</v>
      </c>
      <c r="H6" s="3">
        <v>0.9</v>
      </c>
    </row>
    <row r="7" spans="1:8" x14ac:dyDescent="0.2">
      <c r="A7" s="2"/>
      <c r="B7" s="1" t="s">
        <v>7</v>
      </c>
      <c r="C7" s="1" t="s">
        <v>34</v>
      </c>
      <c r="D7" s="3">
        <v>0.53</v>
      </c>
    </row>
    <row r="8" spans="1:8" x14ac:dyDescent="0.2">
      <c r="A8" s="2"/>
      <c r="B8" s="1" t="s">
        <v>8</v>
      </c>
      <c r="C8" s="1" t="s">
        <v>35</v>
      </c>
      <c r="D8" s="3">
        <v>0.75</v>
      </c>
    </row>
    <row r="9" spans="1:8" x14ac:dyDescent="0.2">
      <c r="A9" s="2"/>
      <c r="B9" s="1" t="s">
        <v>39</v>
      </c>
      <c r="C9" s="1" t="s">
        <v>36</v>
      </c>
      <c r="D9" s="3">
        <v>0.1</v>
      </c>
    </row>
    <row r="10" spans="1:8" x14ac:dyDescent="0.2">
      <c r="B10" s="1" t="s">
        <v>40</v>
      </c>
      <c r="C10" s="1" t="s">
        <v>37</v>
      </c>
      <c r="D10" s="3">
        <v>0.09</v>
      </c>
    </row>
    <row r="11" spans="1:8" x14ac:dyDescent="0.2">
      <c r="B11" s="1" t="s">
        <v>9</v>
      </c>
      <c r="H11" s="3"/>
    </row>
    <row r="12" spans="1:8" x14ac:dyDescent="0.2">
      <c r="D12" s="5">
        <v>0</v>
      </c>
      <c r="E12" s="6">
        <v>1</v>
      </c>
      <c r="F12" s="6">
        <v>2</v>
      </c>
      <c r="G12" s="6">
        <v>3</v>
      </c>
      <c r="H12" s="6">
        <v>4</v>
      </c>
    </row>
    <row r="13" spans="1:8" x14ac:dyDescent="0.2">
      <c r="B13" s="1" t="s">
        <v>43</v>
      </c>
      <c r="D13" s="7"/>
      <c r="E13" s="8">
        <f ca="1">IF(E21&gt;0,0,MAX(0,E25-E14-E17))</f>
        <v>0</v>
      </c>
      <c r="F13" s="8">
        <f ca="1">IF(F21&gt;0,0,MAX(0,F25-F14-F17))</f>
        <v>0</v>
      </c>
      <c r="G13" s="8">
        <f ca="1">IF(G21&gt;0,0,MAX(0,G25-G14-G17))</f>
        <v>0</v>
      </c>
      <c r="H13" s="8">
        <f ca="1">IF(H21&gt;0,0,MAX(0,H25-H14-H17))</f>
        <v>52.563742413145633</v>
      </c>
    </row>
    <row r="14" spans="1:8" x14ac:dyDescent="0.2">
      <c r="A14" s="2"/>
      <c r="B14" s="1" t="s">
        <v>42</v>
      </c>
      <c r="D14" s="7">
        <v>150</v>
      </c>
      <c r="E14" s="1">
        <f>$H$3*E28</f>
        <v>153</v>
      </c>
      <c r="F14" s="1">
        <f>$H$3*F28</f>
        <v>156.06</v>
      </c>
      <c r="G14" s="1">
        <f>$H$3*G28</f>
        <v>159.18120000000002</v>
      </c>
      <c r="H14" s="1">
        <f>$H$3*H28</f>
        <v>162.364824</v>
      </c>
    </row>
    <row r="15" spans="1:8" x14ac:dyDescent="0.2">
      <c r="A15" s="2"/>
      <c r="B15" s="1" t="s">
        <v>10</v>
      </c>
      <c r="D15" s="9">
        <v>900</v>
      </c>
      <c r="E15" s="10">
        <f ca="1">E17+E16</f>
        <v>1001.3333333213334</v>
      </c>
      <c r="F15" s="10">
        <f ca="1">F17+F16</f>
        <v>1115.2859257936859</v>
      </c>
      <c r="G15" s="10">
        <f ca="1">G17+G16</f>
        <v>1243.2871169005884</v>
      </c>
      <c r="H15" s="10">
        <f ca="1">H17+H16</f>
        <v>1386.9256046552989</v>
      </c>
    </row>
    <row r="16" spans="1:8" x14ac:dyDescent="0.2">
      <c r="A16" s="2"/>
      <c r="B16" s="1" t="s">
        <v>11</v>
      </c>
      <c r="D16" s="9">
        <v>300</v>
      </c>
      <c r="E16" s="10">
        <f ca="1">D16+E30</f>
        <v>400.13333333213336</v>
      </c>
      <c r="F16" s="10">
        <f ca="1">E16+F30</f>
        <v>511.66192591150195</v>
      </c>
      <c r="G16" s="10">
        <f ca="1">F16+G30</f>
        <v>635.99063760156082</v>
      </c>
      <c r="H16" s="10">
        <f ca="1">G16+H30</f>
        <v>774.68319806709076</v>
      </c>
    </row>
    <row r="17" spans="1:8" x14ac:dyDescent="0.2">
      <c r="A17" s="2"/>
      <c r="B17" s="1" t="s">
        <v>44</v>
      </c>
      <c r="D17" s="7">
        <f>D15-D16</f>
        <v>600</v>
      </c>
      <c r="E17" s="7">
        <f ca="1">E15-E16</f>
        <v>601.19999998920002</v>
      </c>
      <c r="F17" s="7">
        <f ca="1">F15-F16</f>
        <v>603.62399988218397</v>
      </c>
      <c r="G17" s="7">
        <f ca="1">G15-G16</f>
        <v>607.29647929902762</v>
      </c>
      <c r="H17" s="7">
        <f ca="1">H15-H16</f>
        <v>612.24240658820815</v>
      </c>
    </row>
    <row r="18" spans="1:8" x14ac:dyDescent="0.2">
      <c r="A18" s="2"/>
      <c r="B18" s="1" t="s">
        <v>12</v>
      </c>
      <c r="D18" s="1">
        <f>SUM(D13,D14,D17)</f>
        <v>750</v>
      </c>
      <c r="E18" s="1">
        <f ca="1">SUM(E13,E14,E17)</f>
        <v>754.19999998920002</v>
      </c>
      <c r="F18" s="1">
        <f ca="1">SUM(F13,F14,F17)</f>
        <v>759.68399988218403</v>
      </c>
      <c r="G18" s="1">
        <f ca="1">SUM(G13,G14,G17)</f>
        <v>766.47767929902761</v>
      </c>
      <c r="H18" s="1">
        <f ca="1">SUM(H13,H14,H17)</f>
        <v>827.17097300135379</v>
      </c>
    </row>
    <row r="19" spans="1:8" x14ac:dyDescent="0.2">
      <c r="A19" s="2"/>
      <c r="D19" s="7"/>
    </row>
    <row r="20" spans="1:8" x14ac:dyDescent="0.2">
      <c r="A20" s="2"/>
      <c r="B20" s="1" t="s">
        <v>13</v>
      </c>
      <c r="D20" s="7">
        <v>70</v>
      </c>
      <c r="E20" s="1">
        <f>$H$4*E28</f>
        <v>71.400000000000006</v>
      </c>
      <c r="F20" s="1">
        <f>$H$4*F28</f>
        <v>72.828000000000017</v>
      </c>
      <c r="G20" s="1">
        <f>$H$4*G28</f>
        <v>74.284560000000013</v>
      </c>
      <c r="H20" s="1">
        <f>$H$4*H28</f>
        <v>75.770251200000018</v>
      </c>
    </row>
    <row r="21" spans="1:8" x14ac:dyDescent="0.2">
      <c r="A21" s="2"/>
      <c r="B21" s="1" t="s">
        <v>14</v>
      </c>
      <c r="D21" s="7">
        <v>180</v>
      </c>
      <c r="E21" s="1">
        <f ca="1">IF(E18&gt;E20+E24,E18-E20-E24,0)</f>
        <v>118.96376544930922</v>
      </c>
      <c r="F21" s="1">
        <f ca="1">IF(F18&gt;F20+F24,F18-F20-F24,0)</f>
        <v>59.331796649375974</v>
      </c>
      <c r="G21" s="1">
        <f ca="1">IF(G18&gt;G20+G24,G18-G20-G24,0)</f>
        <v>1.8049330986871155</v>
      </c>
      <c r="H21" s="1">
        <f ca="1">IF(H18&gt;H20+H24,H18-H20-H24,0)</f>
        <v>0</v>
      </c>
    </row>
    <row r="22" spans="1:8" x14ac:dyDescent="0.2">
      <c r="A22" s="2"/>
      <c r="B22" s="1" t="s">
        <v>15</v>
      </c>
      <c r="D22" s="9">
        <v>400</v>
      </c>
      <c r="E22" s="10">
        <v>400</v>
      </c>
      <c r="F22" s="10">
        <v>400</v>
      </c>
      <c r="G22" s="10">
        <v>400</v>
      </c>
      <c r="H22" s="10">
        <v>400</v>
      </c>
    </row>
    <row r="23" spans="1:8" x14ac:dyDescent="0.2">
      <c r="A23" s="2"/>
      <c r="B23" s="1" t="s">
        <v>16</v>
      </c>
      <c r="D23" s="9">
        <v>100</v>
      </c>
      <c r="E23" s="10">
        <f ca="1">E40</f>
        <v>163.83623453989082</v>
      </c>
      <c r="F23" s="10">
        <f ca="1">F40</f>
        <v>227.52420323280811</v>
      </c>
      <c r="G23" s="10">
        <f ca="1">G40</f>
        <v>290.38818620034044</v>
      </c>
      <c r="H23" s="10">
        <f ca="1">H40</f>
        <v>351.40072180135365</v>
      </c>
    </row>
    <row r="24" spans="1:8" x14ac:dyDescent="0.2">
      <c r="A24" s="2"/>
      <c r="B24" s="1" t="s">
        <v>17</v>
      </c>
      <c r="D24" s="7">
        <f>SUM(D22:D23)</f>
        <v>500</v>
      </c>
      <c r="E24" s="1">
        <f ca="1">SUM(E22:E23)</f>
        <v>563.83623453989082</v>
      </c>
      <c r="F24" s="1">
        <f ca="1">SUM(F22:F23)</f>
        <v>627.52420323280808</v>
      </c>
      <c r="G24" s="1">
        <f ca="1">SUM(G22:G23)</f>
        <v>690.38818620034044</v>
      </c>
      <c r="H24" s="1">
        <f ca="1">SUM(H22:H23)</f>
        <v>751.40072180135371</v>
      </c>
    </row>
    <row r="25" spans="1:8" x14ac:dyDescent="0.2">
      <c r="A25" s="2"/>
      <c r="B25" s="1" t="s">
        <v>18</v>
      </c>
      <c r="D25" s="1">
        <f>SUM(D20,D21,D24)</f>
        <v>750</v>
      </c>
      <c r="E25" s="1">
        <f ca="1">SUM(E20,E21,E24)</f>
        <v>754.19999998920002</v>
      </c>
      <c r="F25" s="1">
        <f ca="1">SUM(F20,F21,F24)</f>
        <v>759.68399988218403</v>
      </c>
      <c r="G25" s="1">
        <f ca="1">SUM(G20,G21,G24)</f>
        <v>766.47767929902761</v>
      </c>
      <c r="H25" s="1">
        <f ca="1">SUM(H20,H21,H24)</f>
        <v>827.17097300135379</v>
      </c>
    </row>
    <row r="26" spans="1:8" x14ac:dyDescent="0.2">
      <c r="D26" s="8"/>
    </row>
    <row r="27" spans="1:8" x14ac:dyDescent="0.2">
      <c r="B27" s="1" t="s">
        <v>19</v>
      </c>
      <c r="D27" s="6">
        <v>0</v>
      </c>
      <c r="E27" s="6">
        <v>1</v>
      </c>
      <c r="F27" s="6">
        <v>2</v>
      </c>
      <c r="G27" s="6">
        <v>3</v>
      </c>
      <c r="H27" s="6">
        <v>4</v>
      </c>
    </row>
    <row r="28" spans="1:8" x14ac:dyDescent="0.2">
      <c r="A28" s="2"/>
      <c r="B28" s="1" t="s">
        <v>20</v>
      </c>
      <c r="D28" s="1">
        <v>1000</v>
      </c>
      <c r="E28" s="1">
        <f>D28*(1+SG)</f>
        <v>1020</v>
      </c>
      <c r="F28" s="1">
        <f>E28*(1+SG)</f>
        <v>1040.4000000000001</v>
      </c>
      <c r="G28" s="1">
        <f>F28*(1+SG)</f>
        <v>1061.2080000000001</v>
      </c>
      <c r="H28" s="1">
        <f>G28*(1+SG)</f>
        <v>1082.4321600000001</v>
      </c>
    </row>
    <row r="29" spans="1:8" x14ac:dyDescent="0.2">
      <c r="A29" s="2"/>
      <c r="B29" s="1" t="s">
        <v>21</v>
      </c>
      <c r="D29" s="1">
        <v>700</v>
      </c>
      <c r="E29" s="1">
        <f>COGS*E28</f>
        <v>765</v>
      </c>
      <c r="F29" s="1">
        <f>COGS*F28</f>
        <v>780.30000000000007</v>
      </c>
      <c r="G29" s="1">
        <f>COGS*G28</f>
        <v>795.90600000000006</v>
      </c>
      <c r="H29" s="1">
        <f>COGS*H28</f>
        <v>811.82411999999999</v>
      </c>
    </row>
    <row r="30" spans="1:8" x14ac:dyDescent="0.2">
      <c r="A30" s="2"/>
      <c r="B30" s="1" t="s">
        <v>22</v>
      </c>
      <c r="E30" s="1">
        <f ca="1">DEP*E15</f>
        <v>100.13333333213335</v>
      </c>
      <c r="F30" s="1">
        <f ca="1">DEP*F15</f>
        <v>111.52859257936859</v>
      </c>
      <c r="G30" s="1">
        <f ca="1">DEP*G15</f>
        <v>124.32871169005885</v>
      </c>
      <c r="H30" s="1">
        <f ca="1">DEP*H15</f>
        <v>138.69256046552991</v>
      </c>
    </row>
    <row r="31" spans="1:8" x14ac:dyDescent="0.2">
      <c r="A31" s="2"/>
      <c r="B31" s="1" t="s">
        <v>23</v>
      </c>
      <c r="E31" s="1">
        <f ca="1">E28-E29-E30</f>
        <v>154.86666666786664</v>
      </c>
      <c r="F31" s="1">
        <f ca="1">F28-F29-F30</f>
        <v>148.57140742063143</v>
      </c>
      <c r="G31" s="1">
        <f ca="1">G28-G29-G30</f>
        <v>140.97328830994115</v>
      </c>
      <c r="H31" s="1">
        <f ca="1">H28-H29-H30</f>
        <v>131.91547953447017</v>
      </c>
    </row>
    <row r="32" spans="1:8" x14ac:dyDescent="0.2">
      <c r="A32" s="2"/>
      <c r="B32" s="1" t="s">
        <v>45</v>
      </c>
      <c r="E32" s="1">
        <f ca="1">LAIR*E13</f>
        <v>0</v>
      </c>
      <c r="F32" s="1">
        <f ca="1">$D$10*F13</f>
        <v>0</v>
      </c>
      <c r="G32" s="1">
        <f ca="1">$D$10*G13</f>
        <v>0</v>
      </c>
      <c r="H32" s="1">
        <f ca="1">$D$10*H13</f>
        <v>4.7307368171831063</v>
      </c>
    </row>
    <row r="33" spans="1:8" x14ac:dyDescent="0.2">
      <c r="A33" s="2"/>
      <c r="B33" s="1" t="s">
        <v>24</v>
      </c>
      <c r="E33" s="1">
        <f ca="1">IRD*E21</f>
        <v>11.896376544930924</v>
      </c>
      <c r="F33" s="1">
        <f ca="1">IRD*F21</f>
        <v>5.9331796649375974</v>
      </c>
      <c r="G33" s="1">
        <f ca="1">IRD*G21</f>
        <v>0.18049330986871157</v>
      </c>
      <c r="H33" s="1">
        <f ca="1">IRD*H21</f>
        <v>0</v>
      </c>
    </row>
    <row r="34" spans="1:8" x14ac:dyDescent="0.2">
      <c r="A34" s="2"/>
      <c r="B34" s="1" t="s">
        <v>25</v>
      </c>
      <c r="E34" s="1">
        <f ca="1">E31-E33+E32</f>
        <v>142.97029012293572</v>
      </c>
      <c r="F34" s="1">
        <f ca="1">F31-F33+F32</f>
        <v>142.63822775569383</v>
      </c>
      <c r="G34" s="1">
        <f ca="1">G31-G33+G32</f>
        <v>140.79279500007243</v>
      </c>
      <c r="H34" s="1">
        <f ca="1">H31-H33+H32</f>
        <v>136.64621635165327</v>
      </c>
    </row>
    <row r="35" spans="1:8" x14ac:dyDescent="0.2">
      <c r="A35" s="2"/>
      <c r="B35" s="1" t="s">
        <v>26</v>
      </c>
      <c r="E35" s="1">
        <f ca="1">TR*E34</f>
        <v>75.774253765155933</v>
      </c>
      <c r="F35" s="1">
        <f ca="1">TR*F34</f>
        <v>75.598260710517735</v>
      </c>
      <c r="G35" s="1">
        <f ca="1">TR*G34</f>
        <v>74.620181350038393</v>
      </c>
      <c r="H35" s="1">
        <f ca="1">TR*H34</f>
        <v>72.422494666376238</v>
      </c>
    </row>
    <row r="36" spans="1:8" x14ac:dyDescent="0.2">
      <c r="A36" s="2"/>
      <c r="B36" s="1" t="s">
        <v>27</v>
      </c>
      <c r="E36" s="1">
        <f ca="1">E34-E35</f>
        <v>67.196036357779789</v>
      </c>
      <c r="F36" s="1">
        <f ca="1">F34-F35</f>
        <v>67.039967045176098</v>
      </c>
      <c r="G36" s="1">
        <f ca="1">G34-G35</f>
        <v>66.172613650034037</v>
      </c>
      <c r="H36" s="1">
        <f ca="1">H34-H35</f>
        <v>64.223721685277027</v>
      </c>
    </row>
    <row r="37" spans="1:8" x14ac:dyDescent="0.2">
      <c r="A37" s="2"/>
    </row>
    <row r="38" spans="1:8" x14ac:dyDescent="0.2">
      <c r="A38" s="2"/>
      <c r="B38" s="1" t="s">
        <v>28</v>
      </c>
      <c r="E38" s="1">
        <f>100</f>
        <v>100</v>
      </c>
      <c r="F38" s="1">
        <f ca="1">E40</f>
        <v>163.83623453989082</v>
      </c>
      <c r="G38" s="1">
        <f ca="1">F40</f>
        <v>227.52420323280811</v>
      </c>
      <c r="H38" s="1">
        <f ca="1">G40</f>
        <v>290.38818620034044</v>
      </c>
    </row>
    <row r="39" spans="1:8" x14ac:dyDescent="0.2">
      <c r="A39" s="2"/>
      <c r="B39" s="1" t="s">
        <v>29</v>
      </c>
      <c r="E39" s="1">
        <f ca="1">E36*DIV</f>
        <v>3.3598018178889895</v>
      </c>
      <c r="F39" s="1">
        <f ca="1">F36*DIV</f>
        <v>3.3519983522588053</v>
      </c>
      <c r="G39" s="1">
        <f ca="1">G36*DIV</f>
        <v>3.3086306825017022</v>
      </c>
      <c r="H39" s="1">
        <f ca="1">H36*DIV</f>
        <v>3.2111860842638515</v>
      </c>
    </row>
    <row r="40" spans="1:8" x14ac:dyDescent="0.2">
      <c r="A40" s="2"/>
      <c r="B40" s="1" t="s">
        <v>30</v>
      </c>
      <c r="E40" s="1">
        <f ca="1">E38+E36-E39</f>
        <v>163.83623453989082</v>
      </c>
      <c r="F40" s="1">
        <f ca="1">F38+F36-F39</f>
        <v>227.52420323280811</v>
      </c>
      <c r="G40" s="1">
        <f ca="1">G38+G36-G39</f>
        <v>290.38818620034044</v>
      </c>
      <c r="H40" s="1">
        <f ca="1">H38+H36-H39</f>
        <v>351.40072180135365</v>
      </c>
    </row>
    <row r="44" spans="1:8" x14ac:dyDescent="0.2">
      <c r="A44" s="2"/>
    </row>
    <row r="45" spans="1:8" x14ac:dyDescent="0.2">
      <c r="A45" s="2"/>
      <c r="B45" s="11"/>
    </row>
    <row r="46" spans="1:8" x14ac:dyDescent="0.2">
      <c r="A46" s="2"/>
      <c r="B46" s="11"/>
    </row>
    <row r="47" spans="1:8" x14ac:dyDescent="0.2">
      <c r="A47" s="2"/>
      <c r="B47" s="11"/>
    </row>
    <row r="48" spans="1:8" x14ac:dyDescent="0.2">
      <c r="A48" s="2"/>
      <c r="B48" s="11"/>
    </row>
    <row r="49" spans="1:8" x14ac:dyDescent="0.2">
      <c r="A49" s="2"/>
      <c r="B49" s="11"/>
    </row>
    <row r="50" spans="1:8" x14ac:dyDescent="0.2">
      <c r="A50" s="2"/>
      <c r="B50" s="11"/>
    </row>
    <row r="51" spans="1:8" x14ac:dyDescent="0.2">
      <c r="A51" s="2"/>
      <c r="B51" s="11"/>
    </row>
    <row r="52" spans="1:8" x14ac:dyDescent="0.2">
      <c r="A52" s="2"/>
      <c r="B52" s="11"/>
    </row>
    <row r="53" spans="1:8" x14ac:dyDescent="0.2">
      <c r="A53" s="2"/>
      <c r="B53" s="11"/>
    </row>
    <row r="54" spans="1:8" x14ac:dyDescent="0.2">
      <c r="A54" s="2"/>
      <c r="B54" s="11"/>
      <c r="E54" s="6"/>
      <c r="F54" s="6"/>
      <c r="G54" s="6"/>
      <c r="H54" s="6"/>
    </row>
    <row r="55" spans="1:8" x14ac:dyDescent="0.2">
      <c r="A55" s="2"/>
      <c r="B55" s="11"/>
    </row>
    <row r="56" spans="1:8" x14ac:dyDescent="0.2">
      <c r="B56" s="2"/>
    </row>
    <row r="59" spans="1:8" x14ac:dyDescent="0.2">
      <c r="A59" s="2"/>
    </row>
    <row r="60" spans="1:8" x14ac:dyDescent="0.2">
      <c r="A60" s="2"/>
      <c r="B60" s="11"/>
    </row>
    <row r="61" spans="1:8" x14ac:dyDescent="0.2">
      <c r="A61" s="2"/>
      <c r="B61" s="11"/>
    </row>
    <row r="62" spans="1:8" x14ac:dyDescent="0.2">
      <c r="A62" s="2"/>
      <c r="B62" s="11"/>
    </row>
    <row r="63" spans="1:8" x14ac:dyDescent="0.2">
      <c r="A63" s="2"/>
      <c r="B63" s="11"/>
    </row>
    <row r="64" spans="1:8" x14ac:dyDescent="0.2">
      <c r="A64" s="2"/>
      <c r="B64" s="11"/>
    </row>
    <row r="65" spans="1:8" x14ac:dyDescent="0.2">
      <c r="A65" s="2"/>
      <c r="B65" s="11"/>
      <c r="E65" s="6"/>
      <c r="F65" s="6"/>
      <c r="G65" s="6"/>
      <c r="H65" s="6"/>
    </row>
    <row r="66" spans="1:8" x14ac:dyDescent="0.2">
      <c r="A66" s="2"/>
      <c r="B66" s="11"/>
    </row>
  </sheetData>
  <phoneticPr fontId="0" type="noConversion"/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4D89928-9E54-4BD1-9DDE-57CF31AA313F}">
  <ds:schemaRefs>
    <ds:schemaRef ds:uri="d1607db4-bd3f-4f82-a312-bf7e283d0a6b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840EDB-01E5-4389-A6A7-C709D3CD21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01CE6-01CC-40D4-975B-7B8BEBD1E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Initial</vt:lpstr>
      <vt:lpstr>COGS</vt:lpstr>
      <vt:lpstr>DEP</vt:lpstr>
      <vt:lpstr>DIV</vt:lpstr>
      <vt:lpstr>IRD</vt:lpstr>
      <vt:lpstr>IS</vt:lpstr>
      <vt:lpstr>LAIR</vt:lpstr>
      <vt:lpstr>SG</vt:lpstr>
      <vt:lpstr>TR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2006-12-26T01:00:47Z</dcterms:created>
  <dcterms:modified xsi:type="dcterms:W3CDTF">2010-07-13T19:47:49Z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