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qd" sheetId="1" r:id="rId1"/>
  </sheets>
  <externalReferences>
    <externalReference r:id="rId2"/>
  </externalReferences>
  <definedNames>
    <definedName name="cost" localSheetId="0">qd!$C$2:$C$3</definedName>
    <definedName name="cost">#REF!</definedName>
    <definedName name="Cut">qd!$F$1</definedName>
    <definedName name="cutoff" localSheetId="0">qd!$F$1</definedName>
    <definedName name="cutoff">#REF!</definedName>
    <definedName name="Demand">[1]oneprice!$D$9</definedName>
    <definedName name="first_price">#REF!</definedName>
    <definedName name="Fixed">qd!$F$2</definedName>
    <definedName name="fixed_fee">qd!$F$2</definedName>
    <definedName name="HP" localSheetId="0">qd!$F$2</definedName>
    <definedName name="lookup" localSheetId="0">qd!$D$5:$G$25</definedName>
    <definedName name="lookup">#REF!</definedName>
    <definedName name="lower_price">#REF!</definedName>
    <definedName name="LP" localSheetId="0">qd!$F$3</definedName>
    <definedName name="price">[1]oneprice!$D$8</definedName>
    <definedName name="price_per_ride">qd!$F$3</definedName>
    <definedName name="solver_adj" localSheetId="0" hidden="1">qd!$F$1:$F$3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qd!$F$1:$F$3</definedName>
    <definedName name="solver_lhs2" localSheetId="0" hidden="1">qd!$F$1:$F$3</definedName>
    <definedName name="solver_lhs3" localSheetId="0" hidden="1">qd!$F$1</definedName>
    <definedName name="solver_lhs4" localSheetId="0" hidden="1">qd!$F$1</definedName>
    <definedName name="solver_lhs5" localSheetId="0" hidden="1">qd!$F$1</definedName>
    <definedName name="solver_lin" localSheetId="0" hidden="1">2</definedName>
    <definedName name="solver_mip" localSheetId="0" hidden="1">5000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qd!$J$6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4</definedName>
    <definedName name="solver_rel5" localSheetId="0" hidden="1">3</definedName>
    <definedName name="solver_reo" localSheetId="0" hidden="1">2</definedName>
    <definedName name="solver_rep" localSheetId="0" hidden="1">2</definedName>
    <definedName name="solver_rhs1" localSheetId="0" hidden="1">20</definedName>
    <definedName name="solver_rhs2" localSheetId="0" hidden="1">0</definedName>
    <definedName name="solver_rhs3" localSheetId="0" hidden="1">integer</definedName>
    <definedName name="solver_rhs4" localSheetId="0" hidden="1">integer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  <definedName name="Unit">qd!$D$5:$G$25</definedName>
    <definedName name="unit_cost">[1]oneprice!$D$10</definedName>
    <definedName name="var">qd!$F$3</definedName>
  </definedNames>
  <calcPr calcId="144525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25" i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P6" i="1"/>
  <c r="F6" i="1"/>
  <c r="E6" i="1"/>
  <c r="H25" i="1" l="1"/>
  <c r="H24" i="1"/>
  <c r="H14" i="1"/>
  <c r="H18" i="1"/>
  <c r="H22" i="1"/>
  <c r="H10" i="1"/>
  <c r="H11" i="1"/>
  <c r="H15" i="1"/>
  <c r="H19" i="1"/>
  <c r="H23" i="1"/>
  <c r="H12" i="1"/>
  <c r="H16" i="1"/>
  <c r="H20" i="1"/>
  <c r="H9" i="1"/>
  <c r="H6" i="1"/>
  <c r="H13" i="1"/>
  <c r="H17" i="1"/>
  <c r="H21" i="1"/>
  <c r="H7" i="1"/>
  <c r="H8" i="1"/>
  <c r="H4" i="1" l="1"/>
  <c r="I1" i="1" s="1"/>
  <c r="I3" i="1" s="1"/>
  <c r="I2" i="1" l="1"/>
  <c r="J6" i="1" s="1"/>
</calcChain>
</file>

<file path=xl/sharedStrings.xml><?xml version="1.0" encoding="utf-8"?>
<sst xmlns="http://schemas.openxmlformats.org/spreadsheetml/2006/main" count="15" uniqueCount="15">
  <si>
    <t>Units bought</t>
  </si>
  <si>
    <t>cost</t>
  </si>
  <si>
    <t>Revenue</t>
  </si>
  <si>
    <t>Prod Cost</t>
  </si>
  <si>
    <t>Max surplus</t>
  </si>
  <si>
    <t>Unit</t>
  </si>
  <si>
    <t>Value</t>
  </si>
  <si>
    <t>Cum Value</t>
  </si>
  <si>
    <t>Price paid</t>
  </si>
  <si>
    <t>Surplus</t>
  </si>
  <si>
    <t>Profit</t>
  </si>
  <si>
    <t>max profit</t>
  </si>
  <si>
    <t>HP</t>
  </si>
  <si>
    <t>Cut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</si>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</sst>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4" fontId="1" fillId="0" borderId="0" xfId="1" applyFont="1"/>
    <xf numFmtId="44" fontId="1" fillId="0" borderId="0" xfId="0" applyNumberFormat="1" applyFont="1"/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price"/>
      <sheetName val="two-part tariff"/>
      <sheetName val="nonlinear pricing examples"/>
    </sheetNames>
    <sheetDataSet>
      <sheetData sheetId="0">
        <row r="8">
          <cell r="D8">
            <v>5.9999999829101558</v>
          </cell>
        </row>
        <row r="9">
          <cell r="D9">
            <v>8.0000000341796884</v>
          </cell>
        </row>
        <row r="10">
          <cell r="D10">
            <v>2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P25"/>
  <sheetViews>
    <sheetView tabSelected="1" topLeftCell="C1" zoomScale="86" zoomScaleNormal="86" workbookViewId="0">
      <selection activeCell="G6" sqref="G6"/>
    </sheetView>
  </sheetViews>
  <sheetFormatPr defaultRowHeight="12.75" x14ac:dyDescent="0.2"/>
  <cols>
    <col min="1" max="2" width="9.140625" style="1"/>
    <col min="3" max="3" width="7" style="1" customWidth="1"/>
    <col min="4" max="4" width="5.7109375" style="1" customWidth="1"/>
    <col min="5" max="5" width="6.42578125" style="1" customWidth="1"/>
    <col min="6" max="7" width="11.7109375" style="1" customWidth="1"/>
    <col min="8" max="8" width="13" style="1" customWidth="1"/>
    <col min="9" max="13" width="9.140625" style="1"/>
    <col min="14" max="14" width="10.42578125" style="1" customWidth="1"/>
    <col min="15" max="30" width="0" style="1" hidden="1" customWidth="1"/>
    <col min="31" max="32" width="9.140625" style="1"/>
    <col min="33" max="53" width="0" style="1" hidden="1" customWidth="1"/>
    <col min="54" max="16384" width="9.140625" style="1"/>
  </cols>
  <sheetData>
    <row r="1" spans="3:16" x14ac:dyDescent="0.2">
      <c r="E1" s="1" t="s">
        <v>13</v>
      </c>
      <c r="F1" s="1">
        <v>4</v>
      </c>
      <c r="H1" s="1" t="s">
        <v>0</v>
      </c>
      <c r="I1" s="1">
        <f>IF(H4&gt;=0,MATCH(H4,H6:H24,0),0)</f>
        <v>16</v>
      </c>
    </row>
    <row r="2" spans="3:16" x14ac:dyDescent="0.2">
      <c r="C2" s="1" t="s">
        <v>1</v>
      </c>
      <c r="E2" s="1" t="s">
        <v>12</v>
      </c>
      <c r="F2" s="2">
        <v>18.481100274385138</v>
      </c>
      <c r="H2" s="1" t="s">
        <v>2</v>
      </c>
      <c r="I2" s="2">
        <f>IF(I1=0,0,VLOOKUP(I1,lookup,4))</f>
        <v>95.968435089949395</v>
      </c>
    </row>
    <row r="3" spans="3:16" x14ac:dyDescent="0.2">
      <c r="C3" s="2">
        <v>2</v>
      </c>
      <c r="E3" s="1" t="s">
        <v>14</v>
      </c>
      <c r="F3" s="2">
        <v>1.8370028327007373</v>
      </c>
      <c r="H3" s="1" t="s">
        <v>3</v>
      </c>
      <c r="I3" s="2">
        <f>I1*C3</f>
        <v>32</v>
      </c>
    </row>
    <row r="4" spans="3:16" x14ac:dyDescent="0.2">
      <c r="G4" s="1" t="s">
        <v>4</v>
      </c>
      <c r="H4" s="1">
        <f>MAX(H6:H24)</f>
        <v>3.1564910050605022E-2</v>
      </c>
    </row>
    <row r="5" spans="3:16" x14ac:dyDescent="0.2"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J5" s="1" t="s">
        <v>10</v>
      </c>
    </row>
    <row r="6" spans="3:16" x14ac:dyDescent="0.2">
      <c r="D6" s="1">
        <v>1</v>
      </c>
      <c r="E6" s="1">
        <f t="shared" ref="E6:E25" si="0">10.25-(D6/2)</f>
        <v>9.75</v>
      </c>
      <c r="F6" s="1">
        <f>SUM($E$6:E6)</f>
        <v>9.75</v>
      </c>
      <c r="G6" s="1">
        <f>IF(D6&lt;=Cut,D6*HP,HP*Cut+(D6-Cut)*LP)</f>
        <v>18.481100274385138</v>
      </c>
      <c r="H6" s="1">
        <f>F6-G6</f>
        <v>-8.7311002743851382</v>
      </c>
      <c r="J6" s="2">
        <f>I2-I3</f>
        <v>63.968435089949395</v>
      </c>
      <c r="N6" s="3"/>
      <c r="O6" s="1" t="s">
        <v>11</v>
      </c>
      <c r="P6" s="1">
        <f>MAX(L10:BE60)</f>
        <v>0</v>
      </c>
    </row>
    <row r="7" spans="3:16" x14ac:dyDescent="0.2">
      <c r="D7" s="1">
        <v>2</v>
      </c>
      <c r="E7" s="1">
        <f t="shared" si="0"/>
        <v>9.25</v>
      </c>
      <c r="F7" s="1">
        <f>SUM($E$6:E7)</f>
        <v>19</v>
      </c>
      <c r="G7" s="1">
        <f>IF(D7&lt;=Cut,D7*HP,HP*Cut+(D7-Cut)*LP)</f>
        <v>36.962200548770276</v>
      </c>
      <c r="H7" s="1">
        <f t="shared" ref="H7:H23" si="1">F7-G7</f>
        <v>-17.962200548770276</v>
      </c>
    </row>
    <row r="8" spans="3:16" x14ac:dyDescent="0.2">
      <c r="D8" s="1">
        <v>3</v>
      </c>
      <c r="E8" s="1">
        <f t="shared" si="0"/>
        <v>8.75</v>
      </c>
      <c r="F8" s="1">
        <f>SUM($E$6:E8)</f>
        <v>27.75</v>
      </c>
      <c r="G8" s="1">
        <f>IF(D8&lt;=Cut,D8*HP,HP*Cut+(D8-Cut)*LP)</f>
        <v>55.443300823155411</v>
      </c>
      <c r="H8" s="1">
        <f t="shared" si="1"/>
        <v>-27.693300823155411</v>
      </c>
    </row>
    <row r="9" spans="3:16" x14ac:dyDescent="0.2">
      <c r="D9" s="1">
        <v>4</v>
      </c>
      <c r="E9" s="1">
        <f t="shared" si="0"/>
        <v>8.25</v>
      </c>
      <c r="F9" s="1">
        <f>SUM($E$6:E9)</f>
        <v>36</v>
      </c>
      <c r="G9" s="1">
        <f>IF(D9&lt;=Cut,D9*HP,HP*Cut+(D9-Cut)*LP)</f>
        <v>73.924401097540553</v>
      </c>
      <c r="H9" s="1">
        <f t="shared" si="1"/>
        <v>-37.924401097540553</v>
      </c>
      <c r="K9" s="3"/>
    </row>
    <row r="10" spans="3:16" x14ac:dyDescent="0.2">
      <c r="D10" s="1">
        <v>5</v>
      </c>
      <c r="E10" s="1">
        <f t="shared" si="0"/>
        <v>7.75</v>
      </c>
      <c r="F10" s="1">
        <f>SUM($E$6:E10)</f>
        <v>43.75</v>
      </c>
      <c r="G10" s="1">
        <f>IF(D10&lt;=Cut,D10*HP,HP*Cut+(D10-Cut)*LP)</f>
        <v>75.761403930241286</v>
      </c>
      <c r="H10" s="1">
        <f t="shared" si="1"/>
        <v>-32.011403930241286</v>
      </c>
    </row>
    <row r="11" spans="3:16" x14ac:dyDescent="0.2">
      <c r="D11" s="1">
        <v>6</v>
      </c>
      <c r="E11" s="1">
        <f t="shared" si="0"/>
        <v>7.25</v>
      </c>
      <c r="F11" s="1">
        <f>SUM($E$6:E11)</f>
        <v>51</v>
      </c>
      <c r="G11" s="1">
        <f>IF(D11&lt;=Cut,D11*HP,HP*Cut+(D11-Cut)*LP)</f>
        <v>77.598406762942034</v>
      </c>
      <c r="H11" s="1">
        <f t="shared" si="1"/>
        <v>-26.598406762942034</v>
      </c>
    </row>
    <row r="12" spans="3:16" x14ac:dyDescent="0.2">
      <c r="D12" s="1">
        <v>7</v>
      </c>
      <c r="E12" s="1">
        <f t="shared" si="0"/>
        <v>6.75</v>
      </c>
      <c r="F12" s="1">
        <f>SUM($E$6:E12)</f>
        <v>57.75</v>
      </c>
      <c r="G12" s="1">
        <f>IF(D12&lt;=Cut,D12*HP,HP*Cut+(D12-Cut)*LP)</f>
        <v>79.435409595642767</v>
      </c>
      <c r="H12" s="1">
        <f t="shared" si="1"/>
        <v>-21.685409595642767</v>
      </c>
    </row>
    <row r="13" spans="3:16" x14ac:dyDescent="0.2">
      <c r="D13" s="1">
        <v>8</v>
      </c>
      <c r="E13" s="1">
        <f t="shared" si="0"/>
        <v>6.25</v>
      </c>
      <c r="F13" s="1">
        <f>SUM($E$6:E13)</f>
        <v>64</v>
      </c>
      <c r="G13" s="1">
        <f>IF(D13&lt;=Cut,D13*HP,HP*Cut+(D13-Cut)*LP)</f>
        <v>81.2724124283435</v>
      </c>
      <c r="H13" s="1">
        <f t="shared" si="1"/>
        <v>-17.2724124283435</v>
      </c>
    </row>
    <row r="14" spans="3:16" x14ac:dyDescent="0.2">
      <c r="D14" s="1">
        <v>9</v>
      </c>
      <c r="E14" s="1">
        <f t="shared" si="0"/>
        <v>5.75</v>
      </c>
      <c r="F14" s="1">
        <f>SUM($E$6:E14)</f>
        <v>69.75</v>
      </c>
      <c r="G14" s="1">
        <f>IF(D14&lt;=Cut,D14*HP,HP*Cut+(D14-Cut)*LP)</f>
        <v>83.109415261044234</v>
      </c>
      <c r="H14" s="1">
        <f t="shared" si="1"/>
        <v>-13.359415261044234</v>
      </c>
    </row>
    <row r="15" spans="3:16" x14ac:dyDescent="0.2">
      <c r="D15" s="1">
        <v>10</v>
      </c>
      <c r="E15" s="1">
        <f t="shared" si="0"/>
        <v>5.25</v>
      </c>
      <c r="F15" s="1">
        <f>SUM($E$6:E15)</f>
        <v>75</v>
      </c>
      <c r="G15" s="1">
        <f>IF(D15&lt;=Cut,D15*HP,HP*Cut+(D15-Cut)*LP)</f>
        <v>84.946418093744981</v>
      </c>
      <c r="H15" s="1">
        <f t="shared" si="1"/>
        <v>-9.9464180937449811</v>
      </c>
    </row>
    <row r="16" spans="3:16" x14ac:dyDescent="0.2">
      <c r="D16" s="1">
        <v>11</v>
      </c>
      <c r="E16" s="1">
        <f t="shared" si="0"/>
        <v>4.75</v>
      </c>
      <c r="F16" s="1">
        <f>SUM($E$6:E16)</f>
        <v>79.75</v>
      </c>
      <c r="G16" s="1">
        <f>IF(D16&lt;=Cut,D16*HP,HP*Cut+(D16-Cut)*LP)</f>
        <v>86.783420926445714</v>
      </c>
      <c r="H16" s="1">
        <f t="shared" si="1"/>
        <v>-7.0334209264457144</v>
      </c>
    </row>
    <row r="17" spans="4:8" x14ac:dyDescent="0.2">
      <c r="D17" s="1">
        <v>12</v>
      </c>
      <c r="E17" s="1">
        <f t="shared" si="0"/>
        <v>4.25</v>
      </c>
      <c r="F17" s="1">
        <f>SUM($E$6:E17)</f>
        <v>84</v>
      </c>
      <c r="G17" s="1">
        <f>IF(D17&lt;=Cut,D17*HP,HP*Cut+(D17-Cut)*LP)</f>
        <v>88.620423759146448</v>
      </c>
      <c r="H17" s="1">
        <f t="shared" si="1"/>
        <v>-4.6204237591464477</v>
      </c>
    </row>
    <row r="18" spans="4:8" x14ac:dyDescent="0.2">
      <c r="D18" s="1">
        <v>13</v>
      </c>
      <c r="E18" s="1">
        <f t="shared" si="0"/>
        <v>3.75</v>
      </c>
      <c r="F18" s="1">
        <f>SUM($E$6:E18)</f>
        <v>87.75</v>
      </c>
      <c r="G18" s="1">
        <f>IF(D18&lt;=Cut,D18*HP,HP*Cut+(D18-Cut)*LP)</f>
        <v>90.457426591847195</v>
      </c>
      <c r="H18" s="1">
        <f t="shared" si="1"/>
        <v>-2.7074265918471951</v>
      </c>
    </row>
    <row r="19" spans="4:8" x14ac:dyDescent="0.2">
      <c r="D19" s="1">
        <v>14</v>
      </c>
      <c r="E19" s="1">
        <f t="shared" si="0"/>
        <v>3.25</v>
      </c>
      <c r="F19" s="1">
        <f>SUM($E$6:E19)</f>
        <v>91</v>
      </c>
      <c r="G19" s="1">
        <f>IF(D19&lt;=Cut,D19*HP,HP*Cut+(D19-Cut)*LP)</f>
        <v>92.294429424547928</v>
      </c>
      <c r="H19" s="1">
        <f t="shared" si="1"/>
        <v>-1.2944294245479284</v>
      </c>
    </row>
    <row r="20" spans="4:8" x14ac:dyDescent="0.2">
      <c r="D20" s="1">
        <v>15</v>
      </c>
      <c r="E20" s="1">
        <f t="shared" si="0"/>
        <v>2.75</v>
      </c>
      <c r="F20" s="1">
        <f>SUM($E$6:E20)</f>
        <v>93.75</v>
      </c>
      <c r="G20" s="1">
        <f>IF(D20&lt;=Cut,D20*HP,HP*Cut+(D20-Cut)*LP)</f>
        <v>94.131432257248662</v>
      </c>
      <c r="H20" s="1">
        <f t="shared" si="1"/>
        <v>-0.3814322572486617</v>
      </c>
    </row>
    <row r="21" spans="4:8" x14ac:dyDescent="0.2">
      <c r="D21" s="1">
        <v>16</v>
      </c>
      <c r="E21" s="1">
        <f t="shared" si="0"/>
        <v>2.25</v>
      </c>
      <c r="F21" s="1">
        <f>SUM($E$6:E21)</f>
        <v>96</v>
      </c>
      <c r="G21" s="1">
        <f>IF(D21&lt;=Cut,D21*HP,HP*Cut+(D21-Cut)*LP)</f>
        <v>95.968435089949395</v>
      </c>
      <c r="H21" s="1">
        <f t="shared" si="1"/>
        <v>3.1564910050605022E-2</v>
      </c>
    </row>
    <row r="22" spans="4:8" x14ac:dyDescent="0.2">
      <c r="D22" s="1">
        <v>17</v>
      </c>
      <c r="E22" s="1">
        <f t="shared" si="0"/>
        <v>1.75</v>
      </c>
      <c r="F22" s="1">
        <f>SUM($E$6:E22)</f>
        <v>97.75</v>
      </c>
      <c r="G22" s="1">
        <f>IF(D22&lt;=Cut,D22*HP,HP*Cut+(D22-Cut)*LP)</f>
        <v>97.805437922650142</v>
      </c>
      <c r="H22" s="1">
        <f t="shared" si="1"/>
        <v>-5.5437922650142468E-2</v>
      </c>
    </row>
    <row r="23" spans="4:8" x14ac:dyDescent="0.2">
      <c r="D23" s="1">
        <v>18</v>
      </c>
      <c r="E23" s="1">
        <f t="shared" si="0"/>
        <v>1.25</v>
      </c>
      <c r="F23" s="1">
        <f>SUM($E$6:E23)</f>
        <v>99</v>
      </c>
      <c r="G23" s="1">
        <f>IF(D23&lt;=Cut,D23*HP,HP*Cut+(D23-Cut)*LP)</f>
        <v>99.642440755350876</v>
      </c>
      <c r="H23" s="1">
        <f t="shared" si="1"/>
        <v>-0.64244075535087575</v>
      </c>
    </row>
    <row r="24" spans="4:8" x14ac:dyDescent="0.2">
      <c r="D24" s="1">
        <v>19</v>
      </c>
      <c r="E24" s="1">
        <f t="shared" si="0"/>
        <v>0.75</v>
      </c>
      <c r="F24" s="1">
        <f>SUM($E$6:E24)</f>
        <v>99.75</v>
      </c>
      <c r="G24" s="1">
        <f>IF(D24&lt;=Cut,D24*HP,HP*Cut+(D24-Cut)*LP)</f>
        <v>101.47944358805161</v>
      </c>
      <c r="H24" s="1">
        <f>F24-G24</f>
        <v>-1.729443588051609</v>
      </c>
    </row>
    <row r="25" spans="4:8" x14ac:dyDescent="0.2">
      <c r="D25" s="1">
        <v>20</v>
      </c>
      <c r="E25" s="1">
        <f t="shared" ref="E25:E48" si="2">10.25-(D25/2)</f>
        <v>0.25</v>
      </c>
      <c r="F25" s="1">
        <f>SUM($E$6:E25)</f>
        <v>100</v>
      </c>
      <c r="G25" s="1">
        <f>IF(D25&lt;=Cut,D25*HP,HP*Cut+(D25-Cut)*LP)</f>
        <v>103.31644642075236</v>
      </c>
      <c r="H25" s="1">
        <f t="shared" ref="H25:H48" si="3">F25-G25</f>
        <v>-3.3164464207523565</v>
      </c>
    </row>
  </sheetData>
  <conditionalFormatting sqref="L10:BE60">
    <cfRule type="top10" dxfId="0" priority="1" stopIfTrue="1" rank="1"/>
  </conditionalFormatting>
  <printOptions headings="1" gridLines="1"/>
  <pageMargins left="0.75" right="0.75" top="1" bottom="1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qd</vt:lpstr>
      <vt:lpstr>qd!cost</vt:lpstr>
      <vt:lpstr>Cut</vt:lpstr>
      <vt:lpstr>qd!cutoff</vt:lpstr>
      <vt:lpstr>Fixed</vt:lpstr>
      <vt:lpstr>fixed_fee</vt:lpstr>
      <vt:lpstr>qd!HP</vt:lpstr>
      <vt:lpstr>qd!lookup</vt:lpstr>
      <vt:lpstr>qd!LP</vt:lpstr>
      <vt:lpstr>price_per_ride</vt:lpstr>
      <vt:lpstr>Unit</vt:lpstr>
      <vt:lpstr>var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2010-09-01T18:50:20Z</dcterms:created>
  <dcterms:modified xsi:type="dcterms:W3CDTF">2010-09-01T21:50:24Z</dcterms:modified>
</cp:coreProperties>
</file>