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.maclachlan\Desktop\NonNatives_Oct2018\Spreadsheets\"/>
    </mc:Choice>
  </mc:AlternateContent>
  <bookViews>
    <workbookView xWindow="0" yWindow="30" windowWidth="3855" windowHeight="8310" tabRatio="818" firstSheet="97" activeTab="111"/>
  </bookViews>
  <sheets>
    <sheet name="1931" sheetId="2" r:id="rId1"/>
    <sheet name="1932" sheetId="3" r:id="rId2"/>
    <sheet name="1933" sheetId="4" r:id="rId3"/>
    <sheet name="1934" sheetId="5" r:id="rId4"/>
    <sheet name="1935" sheetId="6" r:id="rId5"/>
    <sheet name="1936" sheetId="7" r:id="rId6"/>
    <sheet name="1937" sheetId="8" r:id="rId7"/>
    <sheet name="1938" sheetId="119" r:id="rId8"/>
    <sheet name="1939" sheetId="120" r:id="rId9"/>
    <sheet name="1940" sheetId="121" r:id="rId10"/>
    <sheet name="1941" sheetId="122" r:id="rId11"/>
    <sheet name="1942" sheetId="123" r:id="rId12"/>
    <sheet name="1943" sheetId="124" r:id="rId13"/>
    <sheet name="1944" sheetId="125" r:id="rId14"/>
    <sheet name="1945" sheetId="126" r:id="rId15"/>
    <sheet name="1946" sheetId="127" r:id="rId16"/>
    <sheet name="1947" sheetId="18" r:id="rId17"/>
    <sheet name="1948" sheetId="19" r:id="rId18"/>
    <sheet name="1949" sheetId="128" r:id="rId19"/>
    <sheet name="1950_1" sheetId="21" r:id="rId20"/>
    <sheet name="1950_2" sheetId="38" r:id="rId21"/>
    <sheet name="1950_3" sheetId="39" r:id="rId22"/>
    <sheet name="1950_4" sheetId="40" r:id="rId23"/>
    <sheet name="1950_5" sheetId="41" r:id="rId24"/>
    <sheet name="1950_6" sheetId="42" r:id="rId25"/>
    <sheet name="1950_7" sheetId="43" r:id="rId26"/>
    <sheet name="1950_8" sheetId="44" r:id="rId27"/>
    <sheet name="1950_9" sheetId="45" r:id="rId28"/>
    <sheet name="1950_10" sheetId="46" r:id="rId29"/>
    <sheet name="1950_11" sheetId="47" r:id="rId30"/>
    <sheet name="1950_12" sheetId="48" r:id="rId31"/>
    <sheet name="1951_1" sheetId="22" r:id="rId32"/>
    <sheet name="1951_2" sheetId="49" r:id="rId33"/>
    <sheet name="1951_3" sheetId="50" r:id="rId34"/>
    <sheet name="1951_4" sheetId="51" r:id="rId35"/>
    <sheet name="1951_5" sheetId="52" r:id="rId36"/>
    <sheet name="1951_6" sheetId="53" r:id="rId37"/>
    <sheet name="1951_7" sheetId="54" r:id="rId38"/>
    <sheet name="1951_8" sheetId="55" r:id="rId39"/>
    <sheet name="1951_9" sheetId="56" r:id="rId40"/>
    <sheet name="1951_10" sheetId="57" r:id="rId41"/>
    <sheet name="1951_11" sheetId="58" r:id="rId42"/>
    <sheet name="1951_12" sheetId="59" r:id="rId43"/>
    <sheet name="1952_1" sheetId="60" r:id="rId44"/>
    <sheet name="1952_2" sheetId="61" r:id="rId45"/>
    <sheet name="1952_3" sheetId="62" r:id="rId46"/>
    <sheet name="1952_4" sheetId="63" r:id="rId47"/>
    <sheet name="1952_5" sheetId="64" r:id="rId48"/>
    <sheet name="1952_6" sheetId="65" r:id="rId49"/>
    <sheet name="1952_7" sheetId="66" r:id="rId50"/>
    <sheet name="1952_8" sheetId="67" r:id="rId51"/>
    <sheet name="1952_9" sheetId="68" r:id="rId52"/>
    <sheet name="1952_10" sheetId="69" r:id="rId53"/>
    <sheet name="1952_11" sheetId="70" r:id="rId54"/>
    <sheet name="1952_12" sheetId="71" r:id="rId55"/>
    <sheet name="1953_1" sheetId="72" r:id="rId56"/>
    <sheet name="1953_2" sheetId="73" r:id="rId57"/>
    <sheet name="1953_3" sheetId="74" r:id="rId58"/>
    <sheet name="1953_4" sheetId="75" r:id="rId59"/>
    <sheet name="1953_5" sheetId="76" r:id="rId60"/>
    <sheet name="1953_6" sheetId="77" r:id="rId61"/>
    <sheet name="1953_7" sheetId="78" r:id="rId62"/>
    <sheet name="1953_8" sheetId="79" r:id="rId63"/>
    <sheet name="1953_9" sheetId="80" r:id="rId64"/>
    <sheet name="1953_10" sheetId="81" r:id="rId65"/>
    <sheet name="1953_11" sheetId="82" r:id="rId66"/>
    <sheet name="1953_12" sheetId="83" r:id="rId67"/>
    <sheet name="1954_1" sheetId="84" r:id="rId68"/>
    <sheet name="1954_2" sheetId="85" r:id="rId69"/>
    <sheet name="1954_3" sheetId="86" r:id="rId70"/>
    <sheet name="1954_4" sheetId="87" r:id="rId71"/>
    <sheet name="1954_5" sheetId="88" r:id="rId72"/>
    <sheet name="1954_6" sheetId="89" r:id="rId73"/>
    <sheet name="1954_7" sheetId="90" r:id="rId74"/>
    <sheet name="1954_8" sheetId="91" r:id="rId75"/>
    <sheet name="1954_9" sheetId="92" r:id="rId76"/>
    <sheet name="1954_10" sheetId="93" r:id="rId77"/>
    <sheet name="1954_11" sheetId="94" r:id="rId78"/>
    <sheet name="1954_12" sheetId="95" r:id="rId79"/>
    <sheet name="1955_1" sheetId="96" r:id="rId80"/>
    <sheet name="1955_2" sheetId="97" r:id="rId81"/>
    <sheet name="1955_3" sheetId="99" r:id="rId82"/>
    <sheet name="1955_4" sheetId="98" r:id="rId83"/>
    <sheet name="1955_5" sheetId="100" r:id="rId84"/>
    <sheet name="1955_6" sheetId="101" r:id="rId85"/>
    <sheet name="1955_7" sheetId="102" r:id="rId86"/>
    <sheet name="1955_8" sheetId="103" r:id="rId87"/>
    <sheet name="1955_9" sheetId="104" r:id="rId88"/>
    <sheet name="1955_10" sheetId="105" r:id="rId89"/>
    <sheet name="1955_11" sheetId="106" r:id="rId90"/>
    <sheet name="1955_12" sheetId="107" r:id="rId91"/>
    <sheet name="1956" sheetId="27" r:id="rId92"/>
    <sheet name="1957_1" sheetId="28" r:id="rId93"/>
    <sheet name="1957_2" sheetId="108" r:id="rId94"/>
    <sheet name="1957_3" sheetId="109" r:id="rId95"/>
    <sheet name="1957_4" sheetId="110" r:id="rId96"/>
    <sheet name="1957_5" sheetId="111" r:id="rId97"/>
    <sheet name="1957_6" sheetId="112" r:id="rId98"/>
    <sheet name="1957_7" sheetId="113" r:id="rId99"/>
    <sheet name="1957_8" sheetId="114" r:id="rId100"/>
    <sheet name="1957_9" sheetId="115" r:id="rId101"/>
    <sheet name="1957_10" sheetId="116" r:id="rId102"/>
    <sheet name="1957_11" sheetId="117" r:id="rId103"/>
    <sheet name="1957_12" sheetId="118" r:id="rId104"/>
    <sheet name="1958" sheetId="29" r:id="rId105"/>
    <sheet name="1959" sheetId="30" r:id="rId106"/>
    <sheet name="1960" sheetId="31" r:id="rId107"/>
    <sheet name="1961" sheetId="32" r:id="rId108"/>
    <sheet name="1962" sheetId="33" r:id="rId109"/>
    <sheet name="1963" sheetId="34" r:id="rId110"/>
    <sheet name="1964" sheetId="129" r:id="rId111"/>
    <sheet name="1965" sheetId="130" r:id="rId112"/>
    <sheet name="1966" sheetId="37" r:id="rId113"/>
  </sheets>
  <calcPr calcId="152511"/>
</workbook>
</file>

<file path=xl/calcChain.xml><?xml version="1.0" encoding="utf-8"?>
<calcChain xmlns="http://schemas.openxmlformats.org/spreadsheetml/2006/main">
  <c r="BA9" i="129" l="1"/>
  <c r="AL24" i="27"/>
  <c r="B2" i="128"/>
  <c r="BA9" i="126" l="1"/>
  <c r="W42" i="126"/>
  <c r="AV13" i="125"/>
  <c r="AV8" i="125"/>
  <c r="AZ8" i="124"/>
  <c r="AI13" i="124"/>
  <c r="AX8" i="123"/>
  <c r="BC18" i="122"/>
  <c r="W47" i="122"/>
  <c r="W27" i="122"/>
  <c r="AA15" i="120"/>
  <c r="AA58" i="120"/>
  <c r="AA52" i="120"/>
  <c r="AA37" i="120"/>
  <c r="AA19" i="120"/>
  <c r="M2" i="2" l="1"/>
  <c r="C7" i="29"/>
  <c r="C2" i="29"/>
  <c r="B2" i="29"/>
  <c r="C2" i="118"/>
  <c r="B2" i="118"/>
  <c r="C2" i="117"/>
  <c r="B2" i="117"/>
  <c r="C2" i="116"/>
  <c r="B2" i="116"/>
  <c r="C2" i="115"/>
  <c r="B2" i="115"/>
  <c r="C2" i="114"/>
  <c r="B2" i="114"/>
  <c r="C2" i="113"/>
  <c r="B2" i="113"/>
  <c r="C2" i="112"/>
  <c r="B2" i="112"/>
  <c r="C2" i="111"/>
  <c r="B2" i="111"/>
  <c r="C2" i="110"/>
  <c r="B2" i="110"/>
  <c r="C2" i="109"/>
  <c r="B2" i="109"/>
  <c r="C2" i="108"/>
  <c r="B2" i="108"/>
  <c r="C2" i="28"/>
  <c r="B2" i="28"/>
  <c r="C10" i="107"/>
  <c r="C20" i="107"/>
  <c r="C9" i="107"/>
  <c r="C12" i="107"/>
  <c r="B20" i="107"/>
  <c r="B9" i="107"/>
  <c r="B12" i="107"/>
  <c r="B21" i="107"/>
  <c r="B7" i="107"/>
  <c r="B3" i="107"/>
  <c r="D25" i="107"/>
  <c r="C25" i="107"/>
  <c r="B25" i="107"/>
  <c r="C10" i="106"/>
  <c r="C20" i="106"/>
  <c r="C11" i="106"/>
  <c r="C9" i="106"/>
  <c r="B3" i="106"/>
  <c r="B9" i="106"/>
  <c r="B7" i="106"/>
  <c r="B8" i="106"/>
  <c r="D24" i="106"/>
  <c r="C24" i="106"/>
  <c r="B24" i="106"/>
  <c r="C9" i="105"/>
  <c r="C20" i="105"/>
  <c r="B9" i="105"/>
  <c r="B22" i="105"/>
  <c r="B3" i="105"/>
  <c r="B7" i="105"/>
  <c r="B11" i="105"/>
  <c r="D24" i="105"/>
  <c r="C24" i="105"/>
  <c r="B24" i="105"/>
  <c r="C7" i="104"/>
  <c r="C11" i="104"/>
  <c r="C20" i="104"/>
  <c r="C9" i="104"/>
  <c r="B9" i="104"/>
  <c r="B8" i="104"/>
  <c r="B7" i="104"/>
  <c r="B15" i="104"/>
  <c r="B12" i="104"/>
  <c r="B11" i="104"/>
  <c r="B3" i="104"/>
  <c r="D23" i="104"/>
  <c r="C23" i="104"/>
  <c r="B23" i="104"/>
  <c r="C9" i="103"/>
  <c r="C19" i="103"/>
  <c r="C11" i="103"/>
  <c r="B7" i="103"/>
  <c r="B11" i="103"/>
  <c r="B3" i="103"/>
  <c r="D22" i="103"/>
  <c r="C22" i="103"/>
  <c r="B22" i="103"/>
  <c r="B7" i="102"/>
  <c r="B3" i="102"/>
  <c r="B20" i="102" s="1"/>
  <c r="D20" i="102"/>
  <c r="C20" i="102"/>
  <c r="B13" i="101"/>
  <c r="B20" i="101" s="1"/>
  <c r="B18" i="101"/>
  <c r="B3" i="101"/>
  <c r="B7" i="101"/>
  <c r="D20" i="101"/>
  <c r="C20" i="101"/>
  <c r="C9" i="100"/>
  <c r="C19" i="100" s="1"/>
  <c r="B17" i="100"/>
  <c r="B13" i="100"/>
  <c r="B19" i="100" s="1"/>
  <c r="B7" i="100"/>
  <c r="B3" i="100"/>
  <c r="D19" i="100"/>
  <c r="C7" i="98"/>
  <c r="C17" i="98"/>
  <c r="D17" i="98"/>
  <c r="B3" i="98"/>
  <c r="B6" i="98"/>
  <c r="B11" i="98"/>
  <c r="B15" i="98"/>
  <c r="B17" i="98"/>
  <c r="C6" i="99"/>
  <c r="C13" i="99" s="1"/>
  <c r="B5" i="99"/>
  <c r="B13" i="99" s="1"/>
  <c r="B8" i="99"/>
  <c r="B3" i="99"/>
  <c r="D13" i="99"/>
  <c r="C7" i="97"/>
  <c r="C11" i="97" s="1"/>
  <c r="C10" i="97"/>
  <c r="C6" i="97"/>
  <c r="B6" i="97"/>
  <c r="B4" i="97"/>
  <c r="B8" i="97"/>
  <c r="B9" i="97"/>
  <c r="B5" i="97"/>
  <c r="B3" i="97"/>
  <c r="B11" i="97" s="1"/>
  <c r="D11" i="97"/>
  <c r="C7" i="96"/>
  <c r="C12" i="96"/>
  <c r="C13" i="96"/>
  <c r="B3" i="96"/>
  <c r="B4" i="96"/>
  <c r="B13" i="96" s="1"/>
  <c r="B5" i="96"/>
  <c r="B9" i="96"/>
  <c r="B11" i="96"/>
  <c r="C2" i="95"/>
  <c r="B2" i="95"/>
  <c r="C2" i="94"/>
  <c r="B2" i="94"/>
  <c r="C2" i="93"/>
  <c r="B2" i="93"/>
  <c r="C2" i="92"/>
  <c r="B2" i="92"/>
  <c r="B2" i="90"/>
  <c r="C2" i="91"/>
  <c r="B2" i="91"/>
  <c r="C2" i="90"/>
  <c r="C2" i="89"/>
  <c r="B2" i="89"/>
  <c r="C2" i="88"/>
  <c r="B2" i="88"/>
  <c r="C2" i="87"/>
  <c r="B2" i="87"/>
  <c r="C2" i="86"/>
  <c r="B2" i="86"/>
  <c r="C2" i="85"/>
  <c r="B2" i="85"/>
  <c r="C2" i="84"/>
  <c r="B2" i="84"/>
  <c r="C2" i="71"/>
  <c r="B2" i="71"/>
  <c r="C2" i="70"/>
  <c r="B2" i="70"/>
  <c r="C2" i="69"/>
  <c r="B2" i="69"/>
  <c r="C2" i="68"/>
  <c r="B2" i="68"/>
  <c r="C2" i="67"/>
  <c r="B2" i="67"/>
  <c r="C2" i="66"/>
  <c r="B2" i="66"/>
  <c r="C2" i="65"/>
  <c r="B2" i="65"/>
  <c r="C2" i="64"/>
  <c r="B2" i="64"/>
  <c r="C2" i="63"/>
  <c r="B2" i="63"/>
  <c r="C2" i="62"/>
  <c r="B2" i="62"/>
  <c r="C2" i="61"/>
  <c r="B2" i="61"/>
  <c r="C2" i="60"/>
  <c r="B23" i="60"/>
  <c r="B25" i="60"/>
  <c r="B2" i="60"/>
  <c r="K26" i="3"/>
  <c r="K2" i="3"/>
</calcChain>
</file>

<file path=xl/sharedStrings.xml><?xml version="1.0" encoding="utf-8"?>
<sst xmlns="http://schemas.openxmlformats.org/spreadsheetml/2006/main" count="6291" uniqueCount="220">
  <si>
    <t>Country</t>
  </si>
  <si>
    <t>Austria</t>
  </si>
  <si>
    <t>Belgium</t>
  </si>
  <si>
    <t>Bulgaria</t>
  </si>
  <si>
    <t>Denmark</t>
  </si>
  <si>
    <t>Estonia</t>
  </si>
  <si>
    <t>France</t>
  </si>
  <si>
    <t>Germany</t>
  </si>
  <si>
    <t>Hungary</t>
  </si>
  <si>
    <t>Greece</t>
  </si>
  <si>
    <t>Netherlands</t>
  </si>
  <si>
    <t>Poland and Danzig</t>
  </si>
  <si>
    <t>Rumania</t>
  </si>
  <si>
    <t>Soviet Russia in Europe</t>
  </si>
  <si>
    <t>Spain</t>
  </si>
  <si>
    <t>Sweden</t>
  </si>
  <si>
    <t>Switzerland</t>
  </si>
  <si>
    <t>United Kingdom</t>
  </si>
  <si>
    <t>Canada</t>
  </si>
  <si>
    <t>Mexico</t>
  </si>
  <si>
    <t>Jamaica</t>
  </si>
  <si>
    <t>Trinidad and Tobago</t>
  </si>
  <si>
    <t>Dominican Republic</t>
  </si>
  <si>
    <t>Argentina</t>
  </si>
  <si>
    <t>British India</t>
  </si>
  <si>
    <t>British Malaya</t>
  </si>
  <si>
    <t>China</t>
  </si>
  <si>
    <t>Hong Kong</t>
  </si>
  <si>
    <t>Japan</t>
  </si>
  <si>
    <t>Kwantung</t>
  </si>
  <si>
    <t>Philippine Islands</t>
  </si>
  <si>
    <t>Syria</t>
  </si>
  <si>
    <t>Turkey</t>
  </si>
  <si>
    <t>Australia</t>
  </si>
  <si>
    <t>British Oceania</t>
  </si>
  <si>
    <t>New Zealand</t>
  </si>
  <si>
    <t>Union of South Africa</t>
  </si>
  <si>
    <t>Algeria and Tunisia</t>
  </si>
  <si>
    <t>Morocco</t>
  </si>
  <si>
    <t>Canary Islands</t>
  </si>
  <si>
    <t>Aggregate</t>
  </si>
  <si>
    <t>Irish Free State</t>
  </si>
  <si>
    <t>Azores and Madeira Islands</t>
  </si>
  <si>
    <t>Bermudas</t>
  </si>
  <si>
    <t>Venezuela</t>
  </si>
  <si>
    <t>Honduras</t>
  </si>
  <si>
    <t>Persia</t>
  </si>
  <si>
    <t>Finland</t>
  </si>
  <si>
    <t>Other British West Indies</t>
  </si>
  <si>
    <t>Chile</t>
  </si>
  <si>
    <t>Albania</t>
  </si>
  <si>
    <t>Arabia</t>
  </si>
  <si>
    <t>Brazil</t>
  </si>
  <si>
    <t>Norway</t>
  </si>
  <si>
    <t>Portugal</t>
  </si>
  <si>
    <t>Costa Rica</t>
  </si>
  <si>
    <t>Guatemala</t>
  </si>
  <si>
    <t>Nicaragua</t>
  </si>
  <si>
    <t>Panama</t>
  </si>
  <si>
    <t>Salvador</t>
  </si>
  <si>
    <t>Newfoundland and Labrador</t>
  </si>
  <si>
    <t>Barbados</t>
  </si>
  <si>
    <t>Cuba</t>
  </si>
  <si>
    <t>Netherland West Indies</t>
  </si>
  <si>
    <t>Haiti</t>
  </si>
  <si>
    <t>Bolivia</t>
  </si>
  <si>
    <t>Columbia</t>
  </si>
  <si>
    <t>Ecuador</t>
  </si>
  <si>
    <t>British Guiana</t>
  </si>
  <si>
    <t>Peru</t>
  </si>
  <si>
    <t>Uruguay</t>
  </si>
  <si>
    <t>Netherlands East Indies</t>
  </si>
  <si>
    <t>Palestine</t>
  </si>
  <si>
    <t>Siam</t>
  </si>
  <si>
    <t>French Oceania</t>
  </si>
  <si>
    <t>British Congo</t>
  </si>
  <si>
    <t>British East Africa</t>
  </si>
  <si>
    <t>Egypt</t>
  </si>
  <si>
    <t>Liberia</t>
  </si>
  <si>
    <t>Lithuania</t>
  </si>
  <si>
    <t>British Honduras</t>
  </si>
  <si>
    <t>Niquelon and St. Pierre Islands</t>
  </si>
  <si>
    <t>French West Indies</t>
  </si>
  <si>
    <t>French Guiana</t>
  </si>
  <si>
    <t>Paraguay</t>
  </si>
  <si>
    <t>Iraq</t>
  </si>
  <si>
    <t>Other British South Africa</t>
  </si>
  <si>
    <t>Nigeria</t>
  </si>
  <si>
    <t>Mozambique</t>
  </si>
  <si>
    <t>Cut_Flowers</t>
  </si>
  <si>
    <t>Ceylon</t>
  </si>
  <si>
    <t>Cut_flowers</t>
  </si>
  <si>
    <t>USSR</t>
  </si>
  <si>
    <t>Gibraltar</t>
  </si>
  <si>
    <t>Yugoslavia</t>
  </si>
  <si>
    <t>Iran</t>
  </si>
  <si>
    <t>Other French Africa</t>
  </si>
  <si>
    <t>Burma</t>
  </si>
  <si>
    <t>Madagascar</t>
  </si>
  <si>
    <t>El Salvador</t>
  </si>
  <si>
    <t>India</t>
  </si>
  <si>
    <t>Bahamas</t>
  </si>
  <si>
    <t>Winward Islands</t>
  </si>
  <si>
    <t>Spanish Africa</t>
  </si>
  <si>
    <t>Isreal</t>
  </si>
  <si>
    <t>Leeward Island</t>
  </si>
  <si>
    <t>Malta</t>
  </si>
  <si>
    <t>Lebanon</t>
  </si>
  <si>
    <t>Tangier</t>
  </si>
  <si>
    <t>Indonesia</t>
  </si>
  <si>
    <t>Seeds_1</t>
  </si>
  <si>
    <t>Seeds_2</t>
  </si>
  <si>
    <t>Seeds_3</t>
  </si>
  <si>
    <t>Seeds_4</t>
  </si>
  <si>
    <t>Seeds_5</t>
  </si>
  <si>
    <t>Seeds_6</t>
  </si>
  <si>
    <t>Seeds_7</t>
  </si>
  <si>
    <t>Seeds_8</t>
  </si>
  <si>
    <t>Seeds_9</t>
  </si>
  <si>
    <t>Seeds_10</t>
  </si>
  <si>
    <t>Seeds_11</t>
  </si>
  <si>
    <t>Seeds_12</t>
  </si>
  <si>
    <t>Other OECD Countries</t>
  </si>
  <si>
    <t xml:space="preserve">EEC Counties </t>
  </si>
  <si>
    <t>Other Western Europe</t>
  </si>
  <si>
    <t>Oceania</t>
  </si>
  <si>
    <t>Sino-Soviet Bloc Countries</t>
  </si>
  <si>
    <t>Seeds_13</t>
  </si>
  <si>
    <t>Seeds_14</t>
  </si>
  <si>
    <t>Seeds_15</t>
  </si>
  <si>
    <t>Seeds_16</t>
  </si>
  <si>
    <t>Seeds_17</t>
  </si>
  <si>
    <t>Seeds_18</t>
  </si>
  <si>
    <t>Seeds_19</t>
  </si>
  <si>
    <t>Seeds_20</t>
  </si>
  <si>
    <t>Seeds_21</t>
  </si>
  <si>
    <t>Africa</t>
  </si>
  <si>
    <t>Twenty Latin American Republics</t>
  </si>
  <si>
    <t>Asia Excluding China</t>
  </si>
  <si>
    <t>West Germany</t>
  </si>
  <si>
    <t>Misc</t>
  </si>
  <si>
    <t>East Germany</t>
  </si>
  <si>
    <t>Czechoslovakia</t>
  </si>
  <si>
    <t>Italy</t>
  </si>
  <si>
    <t>Cameroon</t>
  </si>
  <si>
    <t>Ethiopia</t>
  </si>
  <si>
    <t>South Africa</t>
  </si>
  <si>
    <t>Nursery_1</t>
  </si>
  <si>
    <t>Nursery_2</t>
  </si>
  <si>
    <t>Nursery_3</t>
  </si>
  <si>
    <t>Nursery_4</t>
  </si>
  <si>
    <t>Nursery_5</t>
  </si>
  <si>
    <t>Nursery_6</t>
  </si>
  <si>
    <t>Nursery_7</t>
  </si>
  <si>
    <t>Nursery_8</t>
  </si>
  <si>
    <t>Bermuda</t>
  </si>
  <si>
    <t>Taiwan</t>
  </si>
  <si>
    <t>Nursery_9</t>
  </si>
  <si>
    <t>Nursery_10</t>
  </si>
  <si>
    <t>Nursery_11</t>
  </si>
  <si>
    <t>Nursery_12</t>
  </si>
  <si>
    <t>Nursery_13</t>
  </si>
  <si>
    <t>Seeds_22</t>
  </si>
  <si>
    <t>Seeds_23</t>
  </si>
  <si>
    <t>Seeds_24</t>
  </si>
  <si>
    <t>Seeds_25</t>
  </si>
  <si>
    <t>Seeds_26</t>
  </si>
  <si>
    <t>Seeds_27</t>
  </si>
  <si>
    <t>Seeds_28</t>
  </si>
  <si>
    <t>Seeds_29</t>
  </si>
  <si>
    <t>Seeds_30</t>
  </si>
  <si>
    <t>Seeds_31</t>
  </si>
  <si>
    <t>Seeds_32</t>
  </si>
  <si>
    <t>Seeds_33</t>
  </si>
  <si>
    <t>Seeds_34</t>
  </si>
  <si>
    <t>Seeds_35</t>
  </si>
  <si>
    <t>Seeds_36</t>
  </si>
  <si>
    <t>Seeds_37</t>
  </si>
  <si>
    <t>Seeds_38</t>
  </si>
  <si>
    <t>Ireland</t>
  </si>
  <si>
    <t>Seeds_39</t>
  </si>
  <si>
    <t>Seeds_40</t>
  </si>
  <si>
    <t>Seeds_41</t>
  </si>
  <si>
    <t>Poland</t>
  </si>
  <si>
    <t>Venezuala</t>
  </si>
  <si>
    <t>Cut_flowers_1</t>
  </si>
  <si>
    <t>Cut_flowers_2</t>
  </si>
  <si>
    <t>British Malaysia</t>
  </si>
  <si>
    <t>Pakistan</t>
  </si>
  <si>
    <t>Nursery_14</t>
  </si>
  <si>
    <t>Madeira</t>
  </si>
  <si>
    <t>\</t>
  </si>
  <si>
    <t>East Africa</t>
  </si>
  <si>
    <t>Seeds</t>
  </si>
  <si>
    <t>Nursery</t>
  </si>
  <si>
    <t>Iceland</t>
  </si>
  <si>
    <t>Korea</t>
  </si>
  <si>
    <t>Cambodia</t>
  </si>
  <si>
    <t>Thailand</t>
  </si>
  <si>
    <t>Latvia</t>
  </si>
  <si>
    <t>Virgin Islands</t>
  </si>
  <si>
    <t>Suriname</t>
  </si>
  <si>
    <t>Azores and Maderia Islands</t>
  </si>
  <si>
    <t>Seeds_42</t>
  </si>
  <si>
    <t>Seeds_43</t>
  </si>
  <si>
    <t>Seeds_44</t>
  </si>
  <si>
    <t>Seeds_45</t>
  </si>
  <si>
    <t>Nursery_15</t>
  </si>
  <si>
    <t>Netherlands Indies</t>
  </si>
  <si>
    <t>Azores</t>
  </si>
  <si>
    <t>Belgian Congo</t>
  </si>
  <si>
    <t>Faroe Islands</t>
  </si>
  <si>
    <t>British West Africa</t>
  </si>
  <si>
    <t>New Guinea</t>
  </si>
  <si>
    <t>Kenya</t>
  </si>
  <si>
    <t>Rhodesia</t>
  </si>
  <si>
    <t>Nursery_16</t>
  </si>
  <si>
    <t>Malaysia</t>
  </si>
  <si>
    <t>Papua New Guinea</t>
  </si>
  <si>
    <t>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</si>
</sst>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 wrapText="1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3" fontId="0" fillId="0" borderId="0" xfId="0" applyNumberFormat="1" applyFon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left"/>
    </xf>
    <xf numFmtId="3" fontId="0" fillId="0" borderId="0" xfId="0" applyNumberFormat="1" applyFont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4" fillId="2" borderId="0" xfId="1" applyNumberFormat="1"/>
    <xf numFmtId="3" fontId="0" fillId="0" borderId="0" xfId="0" applyNumberFormat="1" applyFont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pane xSplit="1" topLeftCell="B1" activePane="topRight" state="frozen"/>
      <selection pane="topRight" activeCell="K21" sqref="K21"/>
    </sheetView>
  </sheetViews>
  <sheetFormatPr defaultRowHeight="15" x14ac:dyDescent="0.25"/>
  <cols>
    <col min="1" max="1" width="25.5703125" bestFit="1" customWidth="1"/>
  </cols>
  <sheetData>
    <row r="1" spans="1:14" ht="30" x14ac:dyDescent="0.25">
      <c r="A1" s="1" t="s">
        <v>0</v>
      </c>
      <c r="B1" s="1" t="s">
        <v>147</v>
      </c>
      <c r="C1" s="1" t="s">
        <v>148</v>
      </c>
      <c r="D1" s="1" t="s">
        <v>149</v>
      </c>
      <c r="E1" t="s">
        <v>150</v>
      </c>
      <c r="F1" t="s">
        <v>151</v>
      </c>
      <c r="G1" s="1" t="s">
        <v>152</v>
      </c>
      <c r="H1" t="s">
        <v>153</v>
      </c>
      <c r="I1" s="1" t="s">
        <v>154</v>
      </c>
      <c r="J1" s="1" t="s">
        <v>157</v>
      </c>
      <c r="K1" t="s">
        <v>158</v>
      </c>
      <c r="L1" s="4" t="s">
        <v>110</v>
      </c>
      <c r="M1" s="3" t="s">
        <v>111</v>
      </c>
      <c r="N1" t="s">
        <v>91</v>
      </c>
    </row>
    <row r="2" spans="1:14" x14ac:dyDescent="0.25">
      <c r="A2" s="1" t="s">
        <v>40</v>
      </c>
      <c r="B2" s="2">
        <v>704155</v>
      </c>
      <c r="C2" s="2">
        <v>182247</v>
      </c>
      <c r="D2" s="2">
        <v>1907178</v>
      </c>
      <c r="E2" s="2">
        <v>53748</v>
      </c>
      <c r="F2" s="2">
        <v>706814</v>
      </c>
      <c r="G2" s="2">
        <v>169078</v>
      </c>
      <c r="H2" s="9">
        <v>119483</v>
      </c>
      <c r="I2" s="9">
        <v>136569</v>
      </c>
      <c r="J2" s="9">
        <v>168</v>
      </c>
      <c r="K2" s="7">
        <v>20701</v>
      </c>
      <c r="L2" s="4">
        <v>110</v>
      </c>
      <c r="M2" s="8">
        <f>SUM(M3:M60)</f>
        <v>4468745</v>
      </c>
      <c r="N2" s="8">
        <v>104568</v>
      </c>
    </row>
    <row r="3" spans="1:14" x14ac:dyDescent="0.25">
      <c r="A3" t="s">
        <v>1</v>
      </c>
      <c r="M3">
        <v>2894</v>
      </c>
    </row>
    <row r="4" spans="1:14" x14ac:dyDescent="0.25">
      <c r="A4" t="s">
        <v>2</v>
      </c>
      <c r="G4">
        <v>855</v>
      </c>
      <c r="H4">
        <v>16</v>
      </c>
      <c r="I4">
        <v>1585</v>
      </c>
      <c r="M4">
        <v>24502</v>
      </c>
    </row>
    <row r="5" spans="1:14" x14ac:dyDescent="0.25">
      <c r="A5" t="s">
        <v>3</v>
      </c>
      <c r="M5">
        <v>100</v>
      </c>
    </row>
    <row r="6" spans="1:14" x14ac:dyDescent="0.25">
      <c r="A6" t="s">
        <v>142</v>
      </c>
      <c r="M6">
        <v>82426</v>
      </c>
    </row>
    <row r="7" spans="1:14" x14ac:dyDescent="0.25">
      <c r="A7" t="s">
        <v>4</v>
      </c>
      <c r="C7">
        <v>617</v>
      </c>
      <c r="M7">
        <v>290856</v>
      </c>
      <c r="N7">
        <v>15</v>
      </c>
    </row>
    <row r="8" spans="1:14" x14ac:dyDescent="0.25">
      <c r="A8" t="s">
        <v>47</v>
      </c>
      <c r="M8">
        <v>112</v>
      </c>
    </row>
    <row r="9" spans="1:14" x14ac:dyDescent="0.25">
      <c r="A9" t="s">
        <v>5</v>
      </c>
    </row>
    <row r="10" spans="1:14" x14ac:dyDescent="0.25">
      <c r="A10" t="s">
        <v>6</v>
      </c>
      <c r="B10">
        <v>28583</v>
      </c>
      <c r="C10">
        <v>2114</v>
      </c>
      <c r="D10">
        <v>3521</v>
      </c>
      <c r="F10">
        <v>41515</v>
      </c>
      <c r="G10">
        <v>1169</v>
      </c>
      <c r="H10">
        <v>9489</v>
      </c>
      <c r="I10">
        <v>9204</v>
      </c>
      <c r="K10">
        <v>20508</v>
      </c>
      <c r="M10">
        <v>300366</v>
      </c>
    </row>
    <row r="11" spans="1:14" x14ac:dyDescent="0.25">
      <c r="A11" t="s">
        <v>7</v>
      </c>
      <c r="B11">
        <v>4474</v>
      </c>
      <c r="C11">
        <v>174517</v>
      </c>
      <c r="F11">
        <v>4066</v>
      </c>
      <c r="G11">
        <v>1064</v>
      </c>
      <c r="H11">
        <v>777</v>
      </c>
      <c r="I11">
        <v>421</v>
      </c>
      <c r="M11">
        <v>1444861</v>
      </c>
    </row>
    <row r="12" spans="1:14" x14ac:dyDescent="0.25">
      <c r="A12" t="s">
        <v>9</v>
      </c>
      <c r="M12">
        <v>21</v>
      </c>
    </row>
    <row r="13" spans="1:14" x14ac:dyDescent="0.25">
      <c r="A13" t="s">
        <v>8</v>
      </c>
      <c r="M13">
        <v>89931</v>
      </c>
    </row>
    <row r="14" spans="1:14" x14ac:dyDescent="0.25">
      <c r="A14" t="s">
        <v>143</v>
      </c>
      <c r="G14">
        <v>19</v>
      </c>
      <c r="I14">
        <v>7</v>
      </c>
      <c r="K14">
        <v>12</v>
      </c>
      <c r="M14">
        <v>75831</v>
      </c>
    </row>
    <row r="15" spans="1:14" x14ac:dyDescent="0.25">
      <c r="A15" t="s">
        <v>199</v>
      </c>
      <c r="M15">
        <v>12277</v>
      </c>
    </row>
    <row r="16" spans="1:14" x14ac:dyDescent="0.25">
      <c r="A16" t="s">
        <v>10</v>
      </c>
      <c r="B16">
        <v>669170</v>
      </c>
      <c r="C16">
        <v>3025</v>
      </c>
      <c r="D16">
        <v>1898862</v>
      </c>
      <c r="E16">
        <v>38443</v>
      </c>
      <c r="F16">
        <v>31709</v>
      </c>
      <c r="G16">
        <v>157826</v>
      </c>
      <c r="H16">
        <v>89268</v>
      </c>
      <c r="I16">
        <v>5136</v>
      </c>
      <c r="M16">
        <v>570947</v>
      </c>
    </row>
    <row r="17" spans="1:14" x14ac:dyDescent="0.25">
      <c r="A17" t="s">
        <v>11</v>
      </c>
      <c r="M17">
        <v>100107</v>
      </c>
    </row>
    <row r="18" spans="1:14" x14ac:dyDescent="0.25">
      <c r="A18" t="s">
        <v>12</v>
      </c>
    </row>
    <row r="19" spans="1:14" x14ac:dyDescent="0.25">
      <c r="A19" t="s">
        <v>13</v>
      </c>
      <c r="M19">
        <v>4254</v>
      </c>
    </row>
    <row r="20" spans="1:14" x14ac:dyDescent="0.25">
      <c r="A20" t="s">
        <v>14</v>
      </c>
      <c r="M20">
        <v>10606</v>
      </c>
    </row>
    <row r="21" spans="1:14" x14ac:dyDescent="0.25">
      <c r="A21" t="s">
        <v>15</v>
      </c>
      <c r="M21">
        <v>742</v>
      </c>
      <c r="N21">
        <v>785</v>
      </c>
    </row>
    <row r="22" spans="1:14" x14ac:dyDescent="0.25">
      <c r="A22" t="s">
        <v>16</v>
      </c>
      <c r="M22">
        <v>958</v>
      </c>
    </row>
    <row r="23" spans="1:14" x14ac:dyDescent="0.25">
      <c r="A23" t="s">
        <v>17</v>
      </c>
      <c r="B23">
        <v>3</v>
      </c>
      <c r="D23">
        <v>176</v>
      </c>
      <c r="E23">
        <v>14696</v>
      </c>
      <c r="F23">
        <v>3524</v>
      </c>
      <c r="G23">
        <v>1956</v>
      </c>
      <c r="H23">
        <v>19487</v>
      </c>
      <c r="I23">
        <v>110758</v>
      </c>
      <c r="K23">
        <v>76</v>
      </c>
      <c r="M23">
        <v>258548</v>
      </c>
      <c r="N23">
        <v>132</v>
      </c>
    </row>
    <row r="24" spans="1:14" x14ac:dyDescent="0.25">
      <c r="A24" t="s">
        <v>18</v>
      </c>
      <c r="B24">
        <v>1925</v>
      </c>
      <c r="D24">
        <v>4619</v>
      </c>
      <c r="F24">
        <v>204</v>
      </c>
      <c r="G24">
        <v>5105</v>
      </c>
      <c r="H24">
        <v>378</v>
      </c>
      <c r="I24">
        <v>4356</v>
      </c>
      <c r="J24" s="3">
        <v>168</v>
      </c>
      <c r="K24">
        <v>105</v>
      </c>
      <c r="L24">
        <v>10</v>
      </c>
      <c r="M24">
        <v>189660</v>
      </c>
      <c r="N24">
        <v>98858</v>
      </c>
    </row>
    <row r="25" spans="1:14" x14ac:dyDescent="0.25">
      <c r="A25" t="s">
        <v>58</v>
      </c>
      <c r="J25" s="3"/>
      <c r="N25">
        <v>484</v>
      </c>
    </row>
    <row r="26" spans="1:14" x14ac:dyDescent="0.25">
      <c r="A26" t="s">
        <v>19</v>
      </c>
      <c r="I26">
        <v>339</v>
      </c>
      <c r="M26">
        <v>533</v>
      </c>
      <c r="N26">
        <v>3131</v>
      </c>
    </row>
    <row r="27" spans="1:14" x14ac:dyDescent="0.25">
      <c r="A27" t="s">
        <v>43</v>
      </c>
      <c r="F27">
        <v>35435</v>
      </c>
      <c r="N27">
        <v>56</v>
      </c>
    </row>
    <row r="28" spans="1:14" x14ac:dyDescent="0.25">
      <c r="A28" t="s">
        <v>20</v>
      </c>
      <c r="M28">
        <v>178</v>
      </c>
    </row>
    <row r="29" spans="1:14" x14ac:dyDescent="0.25">
      <c r="A29" t="s">
        <v>48</v>
      </c>
      <c r="N29">
        <v>884</v>
      </c>
    </row>
    <row r="30" spans="1:14" x14ac:dyDescent="0.25">
      <c r="A30" t="s">
        <v>21</v>
      </c>
      <c r="I30">
        <v>38</v>
      </c>
    </row>
    <row r="31" spans="1:14" x14ac:dyDescent="0.25">
      <c r="A31" t="s">
        <v>62</v>
      </c>
      <c r="M31">
        <v>129</v>
      </c>
      <c r="N31">
        <v>90</v>
      </c>
    </row>
    <row r="32" spans="1:14" x14ac:dyDescent="0.25">
      <c r="A32" t="s">
        <v>22</v>
      </c>
      <c r="N32">
        <v>50</v>
      </c>
    </row>
    <row r="33" spans="1:14" x14ac:dyDescent="0.25">
      <c r="A33" t="s">
        <v>23</v>
      </c>
      <c r="M33">
        <v>214166</v>
      </c>
      <c r="N33">
        <v>23</v>
      </c>
    </row>
    <row r="34" spans="1:14" x14ac:dyDescent="0.25">
      <c r="A34" t="s">
        <v>44</v>
      </c>
      <c r="I34">
        <v>2128</v>
      </c>
    </row>
    <row r="35" spans="1:14" x14ac:dyDescent="0.25">
      <c r="A35" t="s">
        <v>24</v>
      </c>
      <c r="F35">
        <v>209</v>
      </c>
      <c r="I35">
        <v>218</v>
      </c>
      <c r="M35">
        <v>122</v>
      </c>
    </row>
    <row r="36" spans="1:14" x14ac:dyDescent="0.25">
      <c r="A36" t="s">
        <v>25</v>
      </c>
    </row>
    <row r="37" spans="1:14" x14ac:dyDescent="0.25">
      <c r="A37" t="s">
        <v>26</v>
      </c>
      <c r="F37">
        <v>441</v>
      </c>
      <c r="I37">
        <v>448</v>
      </c>
      <c r="M37">
        <v>3860</v>
      </c>
    </row>
    <row r="38" spans="1:14" x14ac:dyDescent="0.25">
      <c r="A38" t="s">
        <v>27</v>
      </c>
      <c r="E38">
        <v>609</v>
      </c>
      <c r="F38">
        <v>847</v>
      </c>
      <c r="I38">
        <v>22</v>
      </c>
    </row>
    <row r="39" spans="1:14" x14ac:dyDescent="0.25">
      <c r="A39" t="s">
        <v>28</v>
      </c>
      <c r="F39">
        <v>588864</v>
      </c>
      <c r="G39">
        <v>428</v>
      </c>
      <c r="I39">
        <v>1780</v>
      </c>
      <c r="L39">
        <v>100</v>
      </c>
      <c r="M39">
        <v>64166</v>
      </c>
    </row>
    <row r="40" spans="1:14" x14ac:dyDescent="0.25">
      <c r="A40" t="s">
        <v>29</v>
      </c>
      <c r="C40">
        <v>1974</v>
      </c>
      <c r="M40">
        <v>4155</v>
      </c>
    </row>
    <row r="41" spans="1:14" x14ac:dyDescent="0.25">
      <c r="A41" t="s">
        <v>30</v>
      </c>
    </row>
    <row r="42" spans="1:14" x14ac:dyDescent="0.25">
      <c r="A42" t="s">
        <v>31</v>
      </c>
      <c r="M42">
        <v>1261</v>
      </c>
    </row>
    <row r="43" spans="1:14" x14ac:dyDescent="0.25">
      <c r="A43" t="s">
        <v>32</v>
      </c>
      <c r="G43">
        <v>40</v>
      </c>
      <c r="M43">
        <v>172057</v>
      </c>
    </row>
    <row r="44" spans="1:14" x14ac:dyDescent="0.25">
      <c r="A44" t="s">
        <v>33</v>
      </c>
      <c r="G44">
        <v>548</v>
      </c>
      <c r="H44">
        <v>68</v>
      </c>
      <c r="M44">
        <v>21337</v>
      </c>
    </row>
    <row r="45" spans="1:14" x14ac:dyDescent="0.25">
      <c r="A45" t="s">
        <v>34</v>
      </c>
    </row>
    <row r="46" spans="1:14" x14ac:dyDescent="0.25">
      <c r="A46" t="s">
        <v>35</v>
      </c>
      <c r="I46">
        <v>129</v>
      </c>
      <c r="M46">
        <v>293588</v>
      </c>
    </row>
    <row r="47" spans="1:14" x14ac:dyDescent="0.25">
      <c r="A47" t="s">
        <v>36</v>
      </c>
      <c r="M47">
        <v>173</v>
      </c>
    </row>
    <row r="48" spans="1:14" x14ac:dyDescent="0.25">
      <c r="A48" t="s">
        <v>37</v>
      </c>
    </row>
    <row r="49" spans="1:14" x14ac:dyDescent="0.25">
      <c r="A49" t="s">
        <v>38</v>
      </c>
      <c r="M49">
        <v>121761</v>
      </c>
    </row>
    <row r="50" spans="1:14" x14ac:dyDescent="0.25">
      <c r="A50" t="s">
        <v>39</v>
      </c>
      <c r="M50">
        <v>110351</v>
      </c>
    </row>
    <row r="51" spans="1:14" x14ac:dyDescent="0.25">
      <c r="A51" t="s">
        <v>41</v>
      </c>
    </row>
    <row r="52" spans="1:14" x14ac:dyDescent="0.25">
      <c r="A52" t="s">
        <v>42</v>
      </c>
    </row>
    <row r="53" spans="1:14" x14ac:dyDescent="0.25">
      <c r="A53" t="s">
        <v>44</v>
      </c>
      <c r="N53">
        <v>60</v>
      </c>
    </row>
    <row r="54" spans="1:14" x14ac:dyDescent="0.25">
      <c r="A54" t="s">
        <v>45</v>
      </c>
    </row>
    <row r="55" spans="1:14" x14ac:dyDescent="0.25">
      <c r="A55" t="s">
        <v>46</v>
      </c>
    </row>
    <row r="56" spans="1:14" x14ac:dyDescent="0.25">
      <c r="A56" t="s">
        <v>47</v>
      </c>
    </row>
    <row r="57" spans="1:14" x14ac:dyDescent="0.25">
      <c r="A57" t="s">
        <v>48</v>
      </c>
      <c r="M57">
        <v>40</v>
      </c>
    </row>
    <row r="58" spans="1:14" x14ac:dyDescent="0.25">
      <c r="A58" t="s">
        <v>49</v>
      </c>
      <c r="G58">
        <v>68</v>
      </c>
    </row>
    <row r="59" spans="1:14" x14ac:dyDescent="0.25">
      <c r="A59" t="s">
        <v>51</v>
      </c>
      <c r="M59">
        <v>611</v>
      </c>
    </row>
    <row r="60" spans="1:14" x14ac:dyDescent="0.25">
      <c r="A60" t="s">
        <v>52</v>
      </c>
      <c r="M60">
        <v>258</v>
      </c>
    </row>
    <row r="62" spans="1:14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workbookViewId="0">
      <pane xSplit="1" topLeftCell="BA1" activePane="topRight" state="frozen"/>
      <selection activeCell="A37" sqref="A37"/>
      <selection pane="topRight" activeCell="BH61" sqref="BH61"/>
    </sheetView>
  </sheetViews>
  <sheetFormatPr defaultRowHeight="15" x14ac:dyDescent="0.25"/>
  <cols>
    <col min="1" max="1" width="28.7109375" bestFit="1" customWidth="1"/>
  </cols>
  <sheetData>
    <row r="1" spans="1:60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135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180</v>
      </c>
      <c r="AO1" s="3" t="s">
        <v>181</v>
      </c>
      <c r="AP1" s="3" t="s">
        <v>182</v>
      </c>
      <c r="AQ1" s="3" t="s">
        <v>203</v>
      </c>
      <c r="AR1" s="3" t="s">
        <v>204</v>
      </c>
      <c r="AS1" s="3" t="s">
        <v>205</v>
      </c>
      <c r="AT1" s="3" t="s">
        <v>147</v>
      </c>
      <c r="AU1" s="3" t="s">
        <v>148</v>
      </c>
      <c r="AV1" s="3" t="s">
        <v>149</v>
      </c>
      <c r="AW1" s="3" t="s">
        <v>150</v>
      </c>
      <c r="AX1" s="3" t="s">
        <v>151</v>
      </c>
      <c r="AY1" s="3" t="s">
        <v>152</v>
      </c>
      <c r="AZ1" s="3" t="s">
        <v>153</v>
      </c>
      <c r="BA1" s="3" t="s">
        <v>154</v>
      </c>
      <c r="BB1" s="3" t="s">
        <v>157</v>
      </c>
      <c r="BC1" s="3" t="s">
        <v>158</v>
      </c>
      <c r="BD1" s="3" t="s">
        <v>159</v>
      </c>
      <c r="BE1" s="3" t="s">
        <v>160</v>
      </c>
      <c r="BF1" s="3" t="s">
        <v>161</v>
      </c>
      <c r="BG1" s="3" t="s">
        <v>189</v>
      </c>
      <c r="BH1" s="3" t="s">
        <v>207</v>
      </c>
    </row>
    <row r="2" spans="1:60" x14ac:dyDescent="0.25">
      <c r="A2" s="1" t="s">
        <v>40</v>
      </c>
      <c r="B2" s="19">
        <v>407365</v>
      </c>
      <c r="C2" s="19">
        <v>9644</v>
      </c>
      <c r="D2" s="19">
        <v>11833</v>
      </c>
      <c r="E2" s="19">
        <v>49065</v>
      </c>
      <c r="F2" s="19">
        <v>29405</v>
      </c>
      <c r="G2" s="19">
        <v>128601</v>
      </c>
      <c r="H2" s="19">
        <v>9883</v>
      </c>
      <c r="I2" s="19">
        <v>12156</v>
      </c>
      <c r="J2" s="19">
        <v>2466</v>
      </c>
      <c r="K2" s="19">
        <v>12447</v>
      </c>
      <c r="L2" s="19">
        <v>5822</v>
      </c>
      <c r="M2" s="19">
        <v>1356</v>
      </c>
      <c r="N2" s="19">
        <v>33522</v>
      </c>
      <c r="O2" s="19">
        <v>10454</v>
      </c>
      <c r="P2" s="19">
        <v>370</v>
      </c>
      <c r="Q2" s="19">
        <v>214246</v>
      </c>
      <c r="R2" s="19">
        <v>21925</v>
      </c>
      <c r="S2" s="19">
        <v>12983</v>
      </c>
      <c r="T2" s="19">
        <v>2279</v>
      </c>
      <c r="U2" s="19">
        <v>334947</v>
      </c>
      <c r="V2" s="19">
        <v>116049</v>
      </c>
      <c r="W2" s="19">
        <v>175178</v>
      </c>
      <c r="X2" s="18">
        <v>1287</v>
      </c>
      <c r="Y2" s="18">
        <v>71152</v>
      </c>
      <c r="Z2" s="13">
        <v>34096</v>
      </c>
      <c r="AA2" s="13">
        <v>167489</v>
      </c>
      <c r="AB2" s="13">
        <v>3437</v>
      </c>
      <c r="AC2" s="13">
        <v>33692</v>
      </c>
      <c r="AD2" s="13">
        <v>78541</v>
      </c>
      <c r="AE2" s="13">
        <v>44652</v>
      </c>
      <c r="AF2" s="13">
        <v>8444</v>
      </c>
      <c r="AG2" s="13">
        <v>1888</v>
      </c>
      <c r="AH2" s="13">
        <v>67612</v>
      </c>
      <c r="AI2" s="13">
        <v>3442</v>
      </c>
      <c r="AJ2" s="13">
        <v>3679</v>
      </c>
      <c r="AK2" s="13">
        <v>7559</v>
      </c>
      <c r="AL2" s="13">
        <v>13249</v>
      </c>
      <c r="AM2" s="13">
        <v>1840</v>
      </c>
      <c r="AN2" s="13">
        <v>528</v>
      </c>
      <c r="AO2" s="13">
        <v>353</v>
      </c>
      <c r="AP2" s="13">
        <v>28817</v>
      </c>
      <c r="AQ2" s="13">
        <v>19982</v>
      </c>
      <c r="AR2" s="13">
        <v>145020</v>
      </c>
      <c r="AS2" s="13">
        <v>34302</v>
      </c>
      <c r="AT2" s="13">
        <v>21833</v>
      </c>
      <c r="AU2" s="13">
        <v>129909</v>
      </c>
      <c r="AV2" s="13">
        <v>247225</v>
      </c>
      <c r="AW2" s="13">
        <v>8765</v>
      </c>
      <c r="AX2" s="13">
        <v>890221</v>
      </c>
      <c r="AY2" s="13">
        <v>1363</v>
      </c>
      <c r="AZ2" s="13">
        <v>60318</v>
      </c>
      <c r="BA2" s="13">
        <v>95</v>
      </c>
      <c r="BB2" s="13">
        <v>11904</v>
      </c>
      <c r="BC2" s="13">
        <v>294</v>
      </c>
      <c r="BD2" s="13">
        <v>194573</v>
      </c>
      <c r="BE2" s="13">
        <v>11858</v>
      </c>
      <c r="BF2" s="13">
        <v>1539</v>
      </c>
      <c r="BG2" s="13">
        <v>5139</v>
      </c>
      <c r="BH2" s="13">
        <v>213</v>
      </c>
    </row>
    <row r="3" spans="1:60" x14ac:dyDescent="0.25">
      <c r="A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>
        <v>151</v>
      </c>
      <c r="AR3" s="13">
        <v>38</v>
      </c>
      <c r="AS3" s="13">
        <v>414</v>
      </c>
      <c r="AZ3">
        <v>3288</v>
      </c>
      <c r="BD3">
        <v>7776</v>
      </c>
      <c r="BE3">
        <v>39</v>
      </c>
    </row>
    <row r="4" spans="1:60" hidden="1" x14ac:dyDescent="0.25">
      <c r="A4" t="s">
        <v>142</v>
      </c>
      <c r="B4" s="13"/>
      <c r="C4" s="13"/>
      <c r="D4" s="13"/>
      <c r="E4" s="13"/>
      <c r="F4" s="13"/>
      <c r="G4" s="13">
        <v>1119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60" hidden="1" x14ac:dyDescent="0.25">
      <c r="A5" t="s">
        <v>4</v>
      </c>
      <c r="B5" s="13"/>
      <c r="C5" s="13"/>
      <c r="D5" s="13"/>
      <c r="E5" s="13"/>
      <c r="F5" s="13"/>
      <c r="G5" s="13">
        <v>479</v>
      </c>
      <c r="H5" s="13"/>
      <c r="I5" s="13"/>
      <c r="J5" s="13"/>
      <c r="K5" s="13"/>
      <c r="L5" s="13"/>
      <c r="M5" s="13"/>
      <c r="N5" s="13">
        <v>2956</v>
      </c>
      <c r="O5" s="13">
        <v>7613</v>
      </c>
      <c r="P5" s="13">
        <v>178</v>
      </c>
      <c r="Q5" s="13"/>
      <c r="R5" s="13">
        <v>218</v>
      </c>
      <c r="S5" s="13"/>
      <c r="T5" s="13"/>
      <c r="U5" s="13"/>
      <c r="V5" s="13"/>
      <c r="W5" s="13">
        <v>96316</v>
      </c>
      <c r="X5" s="13"/>
      <c r="Y5" s="13">
        <v>18059</v>
      </c>
      <c r="Z5" s="13">
        <v>14971</v>
      </c>
      <c r="AA5" s="13"/>
      <c r="AB5" s="13">
        <v>259</v>
      </c>
      <c r="AC5" s="13">
        <v>442</v>
      </c>
      <c r="AD5" s="13"/>
      <c r="AE5" s="13">
        <v>780</v>
      </c>
      <c r="AF5" s="13">
        <v>224</v>
      </c>
      <c r="AG5" s="13">
        <v>89</v>
      </c>
      <c r="AH5" s="13">
        <v>19036</v>
      </c>
      <c r="AI5" s="13">
        <v>34</v>
      </c>
      <c r="AJ5" s="13">
        <v>181</v>
      </c>
      <c r="AK5" s="13">
        <v>962</v>
      </c>
      <c r="AL5" s="13"/>
      <c r="AM5" s="13">
        <v>4</v>
      </c>
      <c r="AN5" s="13"/>
      <c r="AO5" s="13"/>
      <c r="AP5" s="13">
        <v>797</v>
      </c>
      <c r="AQ5" s="13">
        <v>463</v>
      </c>
      <c r="AR5" s="13">
        <v>4480</v>
      </c>
      <c r="AS5" s="13">
        <v>499</v>
      </c>
      <c r="AU5" s="13">
        <v>1560</v>
      </c>
    </row>
    <row r="6" spans="1:60" x14ac:dyDescent="0.25">
      <c r="A6" t="s">
        <v>6</v>
      </c>
      <c r="B6" s="13"/>
      <c r="C6" s="13">
        <v>7521</v>
      </c>
      <c r="D6" s="13"/>
      <c r="E6" s="13">
        <v>29297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>
        <v>13</v>
      </c>
      <c r="AA6" s="13"/>
      <c r="AB6" s="13"/>
      <c r="AC6" s="13">
        <v>326</v>
      </c>
      <c r="AD6" s="13">
        <v>2465</v>
      </c>
      <c r="AE6" s="13"/>
      <c r="AF6" s="13">
        <v>696</v>
      </c>
      <c r="AG6" s="13">
        <v>897</v>
      </c>
      <c r="AH6" s="13">
        <v>917</v>
      </c>
      <c r="AI6" s="13"/>
      <c r="AJ6" s="13">
        <v>420</v>
      </c>
      <c r="AK6" s="13"/>
      <c r="AL6" s="13"/>
      <c r="AM6" s="13">
        <v>1325</v>
      </c>
      <c r="AN6" s="13">
        <v>278</v>
      </c>
      <c r="AO6" s="13">
        <v>135</v>
      </c>
      <c r="AP6" s="13">
        <v>207</v>
      </c>
      <c r="AQ6" s="13">
        <v>2710</v>
      </c>
      <c r="AR6" s="13">
        <v>8145</v>
      </c>
      <c r="AS6" s="13">
        <v>3091</v>
      </c>
      <c r="AZ6">
        <v>14</v>
      </c>
      <c r="BD6">
        <v>545</v>
      </c>
      <c r="BE6">
        <v>81</v>
      </c>
    </row>
    <row r="7" spans="1:60" hidden="1" x14ac:dyDescent="0.25">
      <c r="A7" t="s">
        <v>7</v>
      </c>
      <c r="B7" s="13"/>
      <c r="C7" s="13"/>
      <c r="D7" s="13"/>
      <c r="E7" s="13"/>
      <c r="F7" s="13"/>
      <c r="G7" s="13"/>
      <c r="H7" s="13"/>
      <c r="I7" s="13">
        <v>2084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v>1647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>
        <v>283</v>
      </c>
      <c r="AS7" s="13"/>
      <c r="AU7">
        <v>117219</v>
      </c>
    </row>
    <row r="8" spans="1:60" hidden="1" x14ac:dyDescent="0.25">
      <c r="A8" t="s">
        <v>8</v>
      </c>
      <c r="B8" s="13"/>
      <c r="C8" s="13"/>
      <c r="D8" s="13"/>
      <c r="E8" s="13">
        <v>19768</v>
      </c>
      <c r="F8" s="13"/>
      <c r="G8" s="13">
        <v>89166</v>
      </c>
      <c r="H8" s="13">
        <v>122</v>
      </c>
      <c r="I8" s="13">
        <v>7619</v>
      </c>
      <c r="J8" s="13"/>
      <c r="K8" s="13"/>
      <c r="L8" s="13"/>
      <c r="M8" s="13"/>
      <c r="N8" s="13"/>
      <c r="O8" s="13"/>
      <c r="P8" s="13">
        <v>192</v>
      </c>
      <c r="Q8" s="13"/>
      <c r="R8" s="13">
        <v>12862</v>
      </c>
      <c r="S8" s="13">
        <v>2137</v>
      </c>
      <c r="T8" s="13"/>
      <c r="U8" s="13"/>
      <c r="V8" s="13"/>
      <c r="W8" s="13"/>
      <c r="X8" s="13"/>
      <c r="Y8" s="13">
        <v>4675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>
        <v>536</v>
      </c>
      <c r="AR8" s="13"/>
      <c r="AS8" s="13">
        <v>899</v>
      </c>
    </row>
    <row r="9" spans="1:60" hidden="1" x14ac:dyDescent="0.25">
      <c r="A9" t="s">
        <v>41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>
        <v>751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W9">
        <v>1535</v>
      </c>
    </row>
    <row r="10" spans="1:60" x14ac:dyDescent="0.25">
      <c r="A10" t="s">
        <v>143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>
        <v>3081</v>
      </c>
      <c r="Z10" s="13"/>
      <c r="AA10" s="13"/>
      <c r="AB10" s="13"/>
      <c r="AC10" s="13">
        <v>14</v>
      </c>
      <c r="AD10" s="13">
        <v>445</v>
      </c>
      <c r="AE10" s="13"/>
      <c r="AF10" s="13"/>
      <c r="AG10" s="13"/>
      <c r="AH10" s="13">
        <v>85</v>
      </c>
      <c r="AI10" s="13"/>
      <c r="AJ10" s="13">
        <v>843</v>
      </c>
      <c r="AK10" s="13"/>
      <c r="AL10" s="13"/>
      <c r="AM10" s="13">
        <v>91</v>
      </c>
      <c r="AN10" s="13"/>
      <c r="AO10" s="13"/>
      <c r="AP10" s="13"/>
      <c r="AQ10" s="13">
        <v>382</v>
      </c>
      <c r="AR10" s="13">
        <v>1004</v>
      </c>
      <c r="AS10" s="13">
        <v>5315</v>
      </c>
      <c r="BG10">
        <v>329</v>
      </c>
    </row>
    <row r="11" spans="1:60" x14ac:dyDescent="0.25">
      <c r="A11" t="s">
        <v>10</v>
      </c>
      <c r="B11" s="13"/>
      <c r="C11" s="13"/>
      <c r="D11" s="13"/>
      <c r="E11" s="13"/>
      <c r="F11" s="13"/>
      <c r="G11" s="13">
        <v>756</v>
      </c>
      <c r="H11" s="13"/>
      <c r="I11" s="13"/>
      <c r="J11" s="13"/>
      <c r="K11" s="13">
        <v>1776</v>
      </c>
      <c r="L11" s="13"/>
      <c r="M11" s="13"/>
      <c r="N11" s="13"/>
      <c r="O11" s="13"/>
      <c r="P11" s="13"/>
      <c r="Q11" s="13"/>
      <c r="R11" s="13">
        <v>5825</v>
      </c>
      <c r="S11" s="13"/>
      <c r="T11" s="13"/>
      <c r="U11" s="13"/>
      <c r="V11" s="13"/>
      <c r="W11" s="13">
        <v>6954</v>
      </c>
      <c r="X11" s="13"/>
      <c r="Y11" s="13">
        <v>6182</v>
      </c>
      <c r="Z11" s="13">
        <v>13961</v>
      </c>
      <c r="AA11" s="13">
        <v>1153</v>
      </c>
      <c r="AB11" s="13">
        <v>907</v>
      </c>
      <c r="AC11" s="13">
        <v>3525</v>
      </c>
      <c r="AD11" s="13">
        <v>3639</v>
      </c>
      <c r="AE11" s="13">
        <v>40499</v>
      </c>
      <c r="AF11" s="13">
        <v>6691</v>
      </c>
      <c r="AG11" s="13">
        <v>849</v>
      </c>
      <c r="AH11" s="13">
        <v>47525</v>
      </c>
      <c r="AI11" s="13">
        <v>3007</v>
      </c>
      <c r="AJ11" s="13">
        <v>874</v>
      </c>
      <c r="AK11" s="13">
        <v>1781</v>
      </c>
      <c r="AL11" s="13"/>
      <c r="AM11" s="13">
        <v>179</v>
      </c>
      <c r="AN11" s="13">
        <v>166</v>
      </c>
      <c r="AO11" s="13">
        <v>213</v>
      </c>
      <c r="AP11" s="13">
        <v>25304</v>
      </c>
      <c r="AQ11" s="13"/>
      <c r="AR11" s="13">
        <v>39401</v>
      </c>
      <c r="AS11" s="13">
        <v>7968</v>
      </c>
      <c r="AT11" s="13">
        <v>3</v>
      </c>
      <c r="AU11">
        <v>10842</v>
      </c>
      <c r="AV11" s="13">
        <v>155</v>
      </c>
      <c r="AW11" s="13">
        <v>531</v>
      </c>
      <c r="AX11" s="13">
        <v>9373</v>
      </c>
      <c r="AY11" s="13">
        <v>4</v>
      </c>
      <c r="AZ11" s="13">
        <v>50102</v>
      </c>
      <c r="BA11" s="13">
        <v>11</v>
      </c>
      <c r="BB11" s="13">
        <v>4412</v>
      </c>
      <c r="BE11" s="13">
        <v>2636</v>
      </c>
    </row>
    <row r="12" spans="1:60" hidden="1" x14ac:dyDescent="0.25">
      <c r="A12" t="s">
        <v>11</v>
      </c>
      <c r="B12" s="13"/>
      <c r="C12" s="13"/>
      <c r="D12" s="13"/>
      <c r="E12" s="13"/>
      <c r="F12" s="13"/>
      <c r="G12" s="13">
        <v>30777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60" hidden="1" x14ac:dyDescent="0.25">
      <c r="A13" t="s">
        <v>54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W13">
        <v>31</v>
      </c>
    </row>
    <row r="14" spans="1:60" hidden="1" x14ac:dyDescent="0.25">
      <c r="A14" t="s">
        <v>12</v>
      </c>
      <c r="B14" s="13"/>
      <c r="C14" s="13">
        <v>1700</v>
      </c>
      <c r="D14" s="13"/>
      <c r="E14" s="13"/>
      <c r="F14" s="13"/>
      <c r="G14" s="13"/>
      <c r="H14" s="13"/>
      <c r="I14" s="13"/>
      <c r="J14" s="19">
        <v>2466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1:60" hidden="1" x14ac:dyDescent="0.25">
      <c r="A15" t="s"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>
        <v>3351</v>
      </c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1:60" hidden="1" x14ac:dyDescent="0.25">
      <c r="A16" t="s">
        <v>15</v>
      </c>
      <c r="B16" s="13"/>
      <c r="C16" s="13"/>
      <c r="D16" s="13"/>
      <c r="E16" s="13"/>
      <c r="F16" s="13"/>
      <c r="G16" s="13"/>
      <c r="H16" s="13"/>
      <c r="I16" s="13">
        <v>462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>
        <v>38605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</row>
    <row r="17" spans="1:59" hidden="1" x14ac:dyDescent="0.25">
      <c r="A17" t="s"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>
        <v>573</v>
      </c>
      <c r="AR17" s="13">
        <v>4076</v>
      </c>
      <c r="AS17" s="13"/>
    </row>
    <row r="18" spans="1:59" x14ac:dyDescent="0.25">
      <c r="A18" t="s">
        <v>17</v>
      </c>
      <c r="B18" s="13"/>
      <c r="C18" s="13"/>
      <c r="D18" s="13"/>
      <c r="E18" s="13"/>
      <c r="F18" s="13"/>
      <c r="G18" s="13">
        <v>653</v>
      </c>
      <c r="H18" s="13">
        <v>5889</v>
      </c>
      <c r="I18" s="13"/>
      <c r="J18" s="13"/>
      <c r="K18" s="13">
        <v>102</v>
      </c>
      <c r="L18" s="13"/>
      <c r="M18" s="19">
        <v>1356</v>
      </c>
      <c r="N18" s="13">
        <v>24976</v>
      </c>
      <c r="O18" s="13">
        <v>39</v>
      </c>
      <c r="P18" s="13"/>
      <c r="Q18" s="13"/>
      <c r="R18" s="13">
        <v>660</v>
      </c>
      <c r="S18" s="13">
        <v>79</v>
      </c>
      <c r="T18" s="13">
        <v>24</v>
      </c>
      <c r="U18" s="13"/>
      <c r="V18" s="13"/>
      <c r="W18" s="13">
        <v>2275</v>
      </c>
      <c r="X18" s="13"/>
      <c r="Y18" s="13"/>
      <c r="Z18" s="13">
        <v>2529</v>
      </c>
      <c r="AA18" s="13"/>
      <c r="AB18" s="13">
        <v>2019</v>
      </c>
      <c r="AC18" s="13">
        <v>23130</v>
      </c>
      <c r="AD18" s="13">
        <v>125</v>
      </c>
      <c r="AE18" s="13">
        <v>591</v>
      </c>
      <c r="AF18" s="13">
        <v>754</v>
      </c>
      <c r="AG18" s="13">
        <v>53</v>
      </c>
      <c r="AH18" s="13">
        <v>49</v>
      </c>
      <c r="AI18" s="13">
        <v>397</v>
      </c>
      <c r="AJ18" s="13">
        <v>1041</v>
      </c>
      <c r="AK18" s="13">
        <v>4811</v>
      </c>
      <c r="AL18" s="13"/>
      <c r="AM18" s="13">
        <v>153</v>
      </c>
      <c r="AN18" s="13">
        <v>54</v>
      </c>
      <c r="AO18" s="13">
        <v>5</v>
      </c>
      <c r="AP18" s="13">
        <v>1241</v>
      </c>
      <c r="AQ18" s="13">
        <v>74</v>
      </c>
      <c r="AR18" s="13">
        <v>26142</v>
      </c>
      <c r="AS18" s="13">
        <v>6855</v>
      </c>
      <c r="AT18" s="13">
        <v>16671</v>
      </c>
      <c r="AV18" s="13">
        <v>181280</v>
      </c>
      <c r="AW18" s="13">
        <v>4380</v>
      </c>
      <c r="AX18" s="13">
        <v>12051</v>
      </c>
      <c r="AY18" s="13">
        <v>1090</v>
      </c>
      <c r="AZ18" s="13">
        <v>1740</v>
      </c>
      <c r="BA18" s="13">
        <v>71</v>
      </c>
      <c r="BB18" s="13">
        <v>7455</v>
      </c>
      <c r="BC18" s="13">
        <v>80</v>
      </c>
      <c r="BD18" s="13">
        <v>118014</v>
      </c>
      <c r="BE18" s="13">
        <v>741</v>
      </c>
      <c r="BF18" s="13">
        <v>159</v>
      </c>
    </row>
    <row r="19" spans="1:59" hidden="1" x14ac:dyDescent="0.25">
      <c r="A19" t="s">
        <v>94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>
        <v>219</v>
      </c>
      <c r="AR19" s="13">
        <v>2980</v>
      </c>
      <c r="AS19" s="13">
        <v>211</v>
      </c>
    </row>
    <row r="20" spans="1:59" x14ac:dyDescent="0.25">
      <c r="A20" t="s">
        <v>18</v>
      </c>
      <c r="B20" s="13">
        <v>369823</v>
      </c>
      <c r="C20" s="13">
        <v>374</v>
      </c>
      <c r="D20" s="19">
        <v>11833</v>
      </c>
      <c r="E20" s="13"/>
      <c r="F20" s="19">
        <v>29405</v>
      </c>
      <c r="G20" s="13"/>
      <c r="H20" s="13">
        <v>28</v>
      </c>
      <c r="I20" s="13">
        <v>551</v>
      </c>
      <c r="J20" s="13"/>
      <c r="K20" s="13">
        <v>625</v>
      </c>
      <c r="L20" s="19">
        <v>5822</v>
      </c>
      <c r="M20" s="13"/>
      <c r="N20" s="13">
        <v>1468</v>
      </c>
      <c r="O20" s="13"/>
      <c r="P20" s="13"/>
      <c r="Q20" s="13"/>
      <c r="R20" s="13">
        <v>2360</v>
      </c>
      <c r="S20" s="13">
        <v>216</v>
      </c>
      <c r="T20" s="13">
        <v>608</v>
      </c>
      <c r="U20" s="19">
        <v>334947</v>
      </c>
      <c r="V20" s="19">
        <v>116049</v>
      </c>
      <c r="W20" s="13">
        <v>6</v>
      </c>
      <c r="X20" s="13">
        <v>4</v>
      </c>
      <c r="Y20" s="13">
        <v>550</v>
      </c>
      <c r="Z20" s="13"/>
      <c r="AA20" s="13"/>
      <c r="AB20" s="13"/>
      <c r="AC20" s="13">
        <v>67</v>
      </c>
      <c r="AD20" s="13">
        <v>3747</v>
      </c>
      <c r="AE20" s="13"/>
      <c r="AF20" s="13"/>
      <c r="AG20" s="13"/>
      <c r="AH20" s="13"/>
      <c r="AI20" s="13"/>
      <c r="AJ20" s="13"/>
      <c r="AK20" s="13">
        <v>5</v>
      </c>
      <c r="AL20" s="13"/>
      <c r="AM20" s="13"/>
      <c r="AN20" s="13">
        <v>18</v>
      </c>
      <c r="AO20" s="13"/>
      <c r="AP20" s="13"/>
      <c r="AQ20" s="13">
        <v>2836</v>
      </c>
      <c r="AR20" s="13">
        <v>496</v>
      </c>
      <c r="AS20" s="13">
        <v>943</v>
      </c>
      <c r="AX20">
        <v>1912</v>
      </c>
      <c r="AZ20">
        <v>2647</v>
      </c>
      <c r="BA20">
        <v>13</v>
      </c>
      <c r="BB20">
        <v>37</v>
      </c>
      <c r="BC20">
        <v>214</v>
      </c>
      <c r="BD20">
        <v>3</v>
      </c>
      <c r="BE20">
        <v>3862</v>
      </c>
      <c r="BF20">
        <v>1375</v>
      </c>
      <c r="BG20">
        <v>10</v>
      </c>
    </row>
    <row r="21" spans="1:59" x14ac:dyDescent="0.25">
      <c r="A21" t="s">
        <v>55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>
        <v>3261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BD21">
        <v>1522</v>
      </c>
    </row>
    <row r="22" spans="1:59" x14ac:dyDescent="0.25">
      <c r="A22" t="s">
        <v>99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D22">
        <v>30</v>
      </c>
    </row>
    <row r="23" spans="1:59" x14ac:dyDescent="0.25">
      <c r="A23" t="s">
        <v>56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>
        <v>3</v>
      </c>
      <c r="AS23" s="13"/>
      <c r="BD23">
        <v>2982</v>
      </c>
      <c r="BE23">
        <v>10</v>
      </c>
    </row>
    <row r="24" spans="1:59" x14ac:dyDescent="0.25">
      <c r="A24" t="s">
        <v>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D24">
        <v>23</v>
      </c>
    </row>
    <row r="25" spans="1:59" x14ac:dyDescent="0.25">
      <c r="A25" t="s">
        <v>58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D25">
        <v>53</v>
      </c>
    </row>
    <row r="26" spans="1:59" x14ac:dyDescent="0.25">
      <c r="A26" t="s">
        <v>19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>
        <v>70</v>
      </c>
      <c r="AS26" s="13">
        <v>224</v>
      </c>
      <c r="BD26">
        <v>45</v>
      </c>
    </row>
    <row r="27" spans="1:59" x14ac:dyDescent="0.25">
      <c r="A27" t="s">
        <v>43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>
        <v>663</v>
      </c>
      <c r="AX27">
        <v>20738</v>
      </c>
      <c r="BE27">
        <v>4</v>
      </c>
    </row>
    <row r="28" spans="1:59" hidden="1" x14ac:dyDescent="0.25">
      <c r="A28" t="s">
        <v>20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X28">
        <v>84</v>
      </c>
    </row>
    <row r="29" spans="1:59" hidden="1" x14ac:dyDescent="0.25">
      <c r="A29" t="s">
        <v>21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>
        <v>133</v>
      </c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</row>
    <row r="30" spans="1:59" hidden="1" x14ac:dyDescent="0.25">
      <c r="A30" t="s">
        <v>48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>
        <v>1396</v>
      </c>
      <c r="AR30" s="13">
        <v>5</v>
      </c>
      <c r="AS30" s="13"/>
    </row>
    <row r="31" spans="1:59" x14ac:dyDescent="0.25">
      <c r="A31" t="s">
        <v>62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>
        <v>6419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>
        <v>2697</v>
      </c>
      <c r="AR31" s="13"/>
      <c r="AS31" s="13">
        <v>18</v>
      </c>
      <c r="AX31">
        <v>292</v>
      </c>
      <c r="AZ31">
        <v>125</v>
      </c>
      <c r="BG31">
        <v>4800</v>
      </c>
    </row>
    <row r="32" spans="1:59" hidden="1" x14ac:dyDescent="0.25">
      <c r="A32" t="s">
        <v>22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>
        <v>77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</row>
    <row r="33" spans="1:60" hidden="1" x14ac:dyDescent="0.25">
      <c r="A33" t="s">
        <v>64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>
        <v>9</v>
      </c>
      <c r="X33" s="13">
        <v>250</v>
      </c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>
        <v>1107</v>
      </c>
      <c r="AR33" s="13"/>
      <c r="AS33" s="13">
        <v>254</v>
      </c>
    </row>
    <row r="34" spans="1:60" hidden="1" x14ac:dyDescent="0.25">
      <c r="A34" t="s">
        <v>23</v>
      </c>
      <c r="B34" s="13">
        <v>37542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v>2377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>
        <v>132349</v>
      </c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</row>
    <row r="35" spans="1:60" x14ac:dyDescent="0.25">
      <c r="A35" t="s">
        <v>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>
        <v>7401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Z35">
        <v>82</v>
      </c>
      <c r="BD35">
        <v>8103</v>
      </c>
      <c r="BH35">
        <v>5</v>
      </c>
    </row>
    <row r="36" spans="1:60" hidden="1" x14ac:dyDescent="0.25">
      <c r="A36" t="s">
        <v>49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>
        <v>619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</row>
    <row r="37" spans="1:60" x14ac:dyDescent="0.25">
      <c r="A37" t="s">
        <v>66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D37">
        <v>26603</v>
      </c>
      <c r="BH37">
        <v>208</v>
      </c>
    </row>
    <row r="38" spans="1:60" x14ac:dyDescent="0.25">
      <c r="A38" t="s">
        <v>69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D38">
        <v>2234</v>
      </c>
      <c r="BE38">
        <v>200</v>
      </c>
    </row>
    <row r="39" spans="1:60" hidden="1" x14ac:dyDescent="0.25">
      <c r="A39" t="s">
        <v>70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>
        <v>7005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</row>
    <row r="40" spans="1:60" x14ac:dyDescent="0.25">
      <c r="A40" t="s">
        <v>44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>
        <v>900</v>
      </c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D40">
        <v>23671</v>
      </c>
    </row>
    <row r="41" spans="1:60" hidden="1" x14ac:dyDescent="0.25">
      <c r="A41" t="s">
        <v>24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>
        <v>13249</v>
      </c>
      <c r="AM41" s="13"/>
      <c r="AN41" s="13"/>
      <c r="AO41" s="13"/>
      <c r="AP41" s="13"/>
      <c r="AQ41" s="13"/>
      <c r="AR41" s="13"/>
      <c r="AS41" s="13"/>
      <c r="AX41">
        <v>147</v>
      </c>
    </row>
    <row r="42" spans="1:60" x14ac:dyDescent="0.25">
      <c r="A42" t="s">
        <v>97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X42">
        <v>390</v>
      </c>
      <c r="BE42">
        <v>2785</v>
      </c>
    </row>
    <row r="43" spans="1:60" x14ac:dyDescent="0.25">
      <c r="A43" t="s">
        <v>26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>
        <v>105</v>
      </c>
      <c r="AA43" s="13"/>
      <c r="AB43" s="13"/>
      <c r="AC43" s="13">
        <v>33</v>
      </c>
      <c r="AD43" s="13"/>
      <c r="AE43" s="13">
        <v>13</v>
      </c>
      <c r="AF43" s="13"/>
      <c r="AG43" s="13"/>
      <c r="AH43" s="13"/>
      <c r="AI43" s="13"/>
      <c r="AJ43" s="13"/>
      <c r="AK43" s="13"/>
      <c r="AL43" s="13"/>
      <c r="AM43" s="13">
        <v>9</v>
      </c>
      <c r="AN43" s="13"/>
      <c r="AO43" s="13"/>
      <c r="AP43" s="13"/>
      <c r="AQ43" s="13">
        <v>31</v>
      </c>
      <c r="AR43" s="13"/>
      <c r="AS43" s="13">
        <v>17</v>
      </c>
      <c r="AW43">
        <v>750</v>
      </c>
      <c r="AZ43">
        <v>573</v>
      </c>
      <c r="BD43">
        <v>23</v>
      </c>
    </row>
    <row r="44" spans="1:60" x14ac:dyDescent="0.25">
      <c r="A44" t="s">
        <v>71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D44">
        <v>367</v>
      </c>
    </row>
    <row r="45" spans="1:60" x14ac:dyDescent="0.25">
      <c r="A45" t="s">
        <v>27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>
        <v>28</v>
      </c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>
        <v>6</v>
      </c>
      <c r="AN45" s="13"/>
      <c r="AO45" s="13"/>
      <c r="AP45" s="13"/>
      <c r="AQ45" s="13"/>
      <c r="AR45" s="13"/>
      <c r="AS45" s="13">
        <v>3307</v>
      </c>
      <c r="AW45">
        <v>411</v>
      </c>
      <c r="BE45">
        <v>361</v>
      </c>
    </row>
    <row r="46" spans="1:60" hidden="1" x14ac:dyDescent="0.25">
      <c r="A46" t="s">
        <v>95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>
        <v>50</v>
      </c>
      <c r="AR46" s="13"/>
      <c r="AS46" s="13">
        <v>691</v>
      </c>
    </row>
    <row r="47" spans="1:60" x14ac:dyDescent="0.25">
      <c r="A47" t="s">
        <v>28</v>
      </c>
      <c r="B47" s="13"/>
      <c r="C47" s="13"/>
      <c r="D47" s="13"/>
      <c r="E47" s="13"/>
      <c r="F47" s="13"/>
      <c r="G47" s="13">
        <v>969</v>
      </c>
      <c r="H47" s="13"/>
      <c r="I47" s="13">
        <v>1440</v>
      </c>
      <c r="J47" s="13"/>
      <c r="K47" s="13"/>
      <c r="L47" s="13"/>
      <c r="M47" s="13"/>
      <c r="N47" s="13"/>
      <c r="O47" s="13">
        <v>2553</v>
      </c>
      <c r="P47" s="13"/>
      <c r="Q47" s="13"/>
      <c r="R47" s="13"/>
      <c r="S47" s="13">
        <v>956</v>
      </c>
      <c r="T47" s="13"/>
      <c r="U47" s="13"/>
      <c r="V47" s="13"/>
      <c r="W47" s="13">
        <v>1931</v>
      </c>
      <c r="X47" s="13"/>
      <c r="Y47" s="13"/>
      <c r="Z47" s="13">
        <v>2489</v>
      </c>
      <c r="AA47" s="13"/>
      <c r="AB47" s="13">
        <v>252</v>
      </c>
      <c r="AC47" s="13">
        <v>6155</v>
      </c>
      <c r="AD47" s="13">
        <v>2647</v>
      </c>
      <c r="AE47" s="13">
        <v>2769</v>
      </c>
      <c r="AF47" s="13">
        <v>79</v>
      </c>
      <c r="AG47" s="13"/>
      <c r="AH47" s="13"/>
      <c r="AI47" s="13">
        <v>4</v>
      </c>
      <c r="AJ47" s="13">
        <v>320</v>
      </c>
      <c r="AK47" s="13"/>
      <c r="AL47" s="13"/>
      <c r="AM47" s="13">
        <v>73</v>
      </c>
      <c r="AN47" s="13">
        <v>12</v>
      </c>
      <c r="AO47" s="13"/>
      <c r="AP47" s="13">
        <v>1268</v>
      </c>
      <c r="AQ47" s="13">
        <v>6623</v>
      </c>
      <c r="AR47" s="13">
        <v>57276</v>
      </c>
      <c r="AS47" s="13"/>
      <c r="AT47" s="13">
        <v>4362</v>
      </c>
      <c r="AU47" s="13">
        <v>288</v>
      </c>
      <c r="AV47" s="13">
        <v>65535</v>
      </c>
      <c r="AW47" s="13">
        <v>1127</v>
      </c>
      <c r="AX47" s="13">
        <v>845234</v>
      </c>
      <c r="AY47" s="13">
        <v>269</v>
      </c>
      <c r="AZ47" s="13">
        <v>450</v>
      </c>
      <c r="BD47">
        <v>1209</v>
      </c>
      <c r="BE47">
        <v>1134</v>
      </c>
      <c r="BF47">
        <v>5</v>
      </c>
    </row>
    <row r="48" spans="1:60" x14ac:dyDescent="0.25">
      <c r="A48" t="s">
        <v>30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D48">
        <v>373</v>
      </c>
    </row>
    <row r="49" spans="1:60" x14ac:dyDescent="0.25">
      <c r="A49" t="s">
        <v>73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D49">
        <v>415</v>
      </c>
    </row>
    <row r="50" spans="1:60" hidden="1" x14ac:dyDescent="0.25">
      <c r="A50" t="s">
        <v>31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>
        <v>3523</v>
      </c>
    </row>
    <row r="51" spans="1:60" hidden="1" x14ac:dyDescent="0.25">
      <c r="A51" t="s">
        <v>32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>
        <v>1401</v>
      </c>
      <c r="T51" s="13"/>
      <c r="U51" s="13"/>
      <c r="V51" s="13"/>
      <c r="W51" s="13"/>
      <c r="X51" s="13"/>
      <c r="Y51" s="13"/>
      <c r="Z51" s="13"/>
      <c r="AA51" s="13">
        <v>1800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>
        <v>134</v>
      </c>
      <c r="AV51">
        <v>255</v>
      </c>
      <c r="AZ51">
        <v>1254</v>
      </c>
    </row>
    <row r="52" spans="1:60" x14ac:dyDescent="0.25">
      <c r="A52" t="s">
        <v>33</v>
      </c>
      <c r="B52" s="13"/>
      <c r="C52" s="13"/>
      <c r="D52" s="13"/>
      <c r="E52" s="13"/>
      <c r="F52" s="13"/>
      <c r="G52" s="13"/>
      <c r="H52" s="13">
        <v>2763</v>
      </c>
      <c r="I52" s="13"/>
      <c r="J52" s="13"/>
      <c r="K52" s="13"/>
      <c r="L52" s="13"/>
      <c r="M52" s="13"/>
      <c r="N52" s="13">
        <v>1180</v>
      </c>
      <c r="O52" s="13"/>
      <c r="P52" s="13"/>
      <c r="Q52" s="13"/>
      <c r="R52" s="13"/>
      <c r="S52" s="13">
        <v>8194</v>
      </c>
      <c r="T52" s="13"/>
      <c r="U52" s="13"/>
      <c r="V52" s="13"/>
      <c r="W52" s="13">
        <v>31363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>
        <v>14</v>
      </c>
      <c r="AR52" s="13">
        <v>621</v>
      </c>
      <c r="AS52" s="13">
        <v>73</v>
      </c>
      <c r="BD52">
        <v>577</v>
      </c>
    </row>
    <row r="53" spans="1:60" hidden="1" x14ac:dyDescent="0.25">
      <c r="A53" t="s">
        <v>35</v>
      </c>
      <c r="B53" s="13"/>
      <c r="C53" s="13">
        <v>49</v>
      </c>
      <c r="D53" s="13"/>
      <c r="E53" s="13"/>
      <c r="F53" s="13"/>
      <c r="G53" s="13">
        <v>4682</v>
      </c>
      <c r="H53" s="13">
        <v>1081</v>
      </c>
      <c r="I53" s="13"/>
      <c r="J53" s="13"/>
      <c r="K53" s="13">
        <v>9944</v>
      </c>
      <c r="L53" s="13"/>
      <c r="M53" s="13"/>
      <c r="N53" s="13">
        <v>565</v>
      </c>
      <c r="O53" s="13">
        <v>249</v>
      </c>
      <c r="P53" s="13"/>
      <c r="Q53" s="19">
        <v>214246</v>
      </c>
      <c r="R53" s="13"/>
      <c r="S53" s="13"/>
      <c r="T53" s="13"/>
      <c r="U53" s="13"/>
      <c r="V53" s="13"/>
      <c r="W53" s="13">
        <v>9821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>
        <v>120</v>
      </c>
      <c r="AR53" s="13"/>
      <c r="AS53" s="13"/>
    </row>
    <row r="54" spans="1:60" x14ac:dyDescent="0.25">
      <c r="A54" t="s">
        <v>76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D54">
        <v>5</v>
      </c>
    </row>
    <row r="55" spans="1:60" x14ac:dyDescent="0.25">
      <c r="A55" t="s">
        <v>36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>
        <v>8594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Z55">
        <v>32</v>
      </c>
      <c r="BE55">
        <v>5</v>
      </c>
    </row>
    <row r="56" spans="1:60" hidden="1" x14ac:dyDescent="0.25">
      <c r="A56" t="s">
        <v>78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Z56">
        <v>11</v>
      </c>
    </row>
    <row r="57" spans="1:60" hidden="1" x14ac:dyDescent="0.25">
      <c r="A57" t="s">
        <v>38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>
        <v>25182</v>
      </c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spans="1:60" hidden="1" x14ac:dyDescent="0.25">
      <c r="A58" t="s">
        <v>39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>
        <v>61503</v>
      </c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60" spans="1:60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D2" sqref="D2"/>
    </sheetView>
  </sheetViews>
  <sheetFormatPr defaultRowHeight="15" x14ac:dyDescent="0.25"/>
  <cols>
    <col min="1" max="1" width="15.42578125" bestFit="1" customWidth="1"/>
    <col min="2" max="2" width="7.5703125" bestFit="1" customWidth="1"/>
    <col min="3" max="3" width="9.1406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SUM(B3:B22)</f>
        <v>635279</v>
      </c>
      <c r="C2" s="8">
        <f t="shared" ref="C2" si="0">SUM(C3:C22)</f>
        <v>3116079</v>
      </c>
    </row>
    <row r="3" spans="1:3" x14ac:dyDescent="0.25">
      <c r="A3" s="15" t="s">
        <v>18</v>
      </c>
      <c r="B3" s="8">
        <v>159935</v>
      </c>
      <c r="C3" s="8"/>
    </row>
    <row r="4" spans="1:3" x14ac:dyDescent="0.25">
      <c r="A4" s="15" t="s">
        <v>19</v>
      </c>
      <c r="B4" s="8"/>
      <c r="C4" s="8"/>
    </row>
    <row r="5" spans="1:3" x14ac:dyDescent="0.25">
      <c r="A5" s="15" t="s">
        <v>55</v>
      </c>
      <c r="B5" s="8"/>
      <c r="C5" s="8"/>
    </row>
    <row r="6" spans="1:3" x14ac:dyDescent="0.25">
      <c r="A6" s="15" t="s">
        <v>23</v>
      </c>
      <c r="B6" s="8"/>
      <c r="C6" s="8"/>
    </row>
    <row r="7" spans="1:3" x14ac:dyDescent="0.25">
      <c r="A7" s="15" t="s">
        <v>4</v>
      </c>
      <c r="B7" s="8">
        <v>22373</v>
      </c>
      <c r="C7" s="8"/>
    </row>
    <row r="8" spans="1:3" x14ac:dyDescent="0.25">
      <c r="A8" s="15" t="s">
        <v>17</v>
      </c>
      <c r="B8" s="8"/>
      <c r="C8" s="8"/>
    </row>
    <row r="9" spans="1:3" x14ac:dyDescent="0.25">
      <c r="A9" s="15" t="s">
        <v>10</v>
      </c>
      <c r="B9" s="8">
        <v>21765</v>
      </c>
      <c r="C9" s="8">
        <v>2914465</v>
      </c>
    </row>
    <row r="10" spans="1:3" x14ac:dyDescent="0.25">
      <c r="A10" s="15" t="s">
        <v>2</v>
      </c>
      <c r="B10" s="8"/>
      <c r="C10" s="8"/>
    </row>
    <row r="11" spans="1:3" x14ac:dyDescent="0.25">
      <c r="A11" s="15" t="s">
        <v>6</v>
      </c>
      <c r="B11" s="8">
        <v>294504</v>
      </c>
      <c r="C11" s="8">
        <v>69901</v>
      </c>
    </row>
    <row r="12" spans="1:3" x14ac:dyDescent="0.25">
      <c r="A12" s="15" t="s">
        <v>139</v>
      </c>
      <c r="B12" s="8"/>
      <c r="C12" s="8"/>
    </row>
    <row r="13" spans="1:3" x14ac:dyDescent="0.25">
      <c r="A13" s="15" t="s">
        <v>8</v>
      </c>
      <c r="B13" s="8">
        <v>51982</v>
      </c>
      <c r="C13" s="8"/>
    </row>
    <row r="14" spans="1:3" x14ac:dyDescent="0.25">
      <c r="A14" s="15" t="s">
        <v>16</v>
      </c>
      <c r="B14" s="8"/>
      <c r="C14" s="8"/>
    </row>
    <row r="15" spans="1:3" x14ac:dyDescent="0.25">
      <c r="A15" s="15" t="s">
        <v>143</v>
      </c>
      <c r="B15" s="8"/>
      <c r="C15" s="8">
        <v>26446</v>
      </c>
    </row>
    <row r="16" spans="1:3" x14ac:dyDescent="0.25">
      <c r="A16" s="15" t="s">
        <v>32</v>
      </c>
      <c r="B16" s="8"/>
      <c r="C16" s="8"/>
    </row>
    <row r="17" spans="1:3" x14ac:dyDescent="0.25">
      <c r="A17" s="15" t="s">
        <v>104</v>
      </c>
      <c r="B17" s="8"/>
      <c r="C17" s="8">
        <v>10629</v>
      </c>
    </row>
    <row r="18" spans="1:3" x14ac:dyDescent="0.25">
      <c r="A18" s="15" t="s">
        <v>188</v>
      </c>
      <c r="B18" s="8"/>
      <c r="C18" s="8"/>
    </row>
    <row r="19" spans="1:3" x14ac:dyDescent="0.25">
      <c r="A19" s="15" t="s">
        <v>28</v>
      </c>
      <c r="B19" s="8"/>
      <c r="C19" s="8">
        <v>94638</v>
      </c>
    </row>
    <row r="20" spans="1:3" x14ac:dyDescent="0.25">
      <c r="A20" s="15" t="s">
        <v>33</v>
      </c>
      <c r="B20" s="8">
        <v>84720</v>
      </c>
      <c r="C20" s="8"/>
    </row>
    <row r="21" spans="1:3" x14ac:dyDescent="0.25">
      <c r="A21" s="15" t="s">
        <v>38</v>
      </c>
      <c r="B21" s="8"/>
      <c r="C21" s="8"/>
    </row>
    <row r="22" spans="1:3" x14ac:dyDescent="0.25">
      <c r="A22" s="15" t="s">
        <v>145</v>
      </c>
      <c r="B22" s="8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4"/>
  <sheetViews>
    <sheetView workbookViewId="0">
      <selection activeCell="D1" sqref="D1:D1048576"/>
    </sheetView>
  </sheetViews>
  <sheetFormatPr defaultRowHeight="15" x14ac:dyDescent="0.25"/>
  <cols>
    <col min="1" max="1" width="15.42578125" bestFit="1" customWidth="1"/>
    <col min="2" max="2" width="7.5703125" bestFit="1" customWidth="1"/>
    <col min="3" max="3" width="9.1406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SUM(B3:B24)</f>
        <v>909741</v>
      </c>
      <c r="C2" s="8">
        <f t="shared" ref="C2" si="0">SUM(C3:C24)</f>
        <v>5003958</v>
      </c>
    </row>
    <row r="3" spans="1:3" x14ac:dyDescent="0.25">
      <c r="A3" s="15" t="s">
        <v>18</v>
      </c>
      <c r="B3" s="8">
        <v>470846</v>
      </c>
      <c r="C3" s="8"/>
    </row>
    <row r="4" spans="1:3" x14ac:dyDescent="0.25">
      <c r="A4" s="15" t="s">
        <v>19</v>
      </c>
      <c r="B4" s="8"/>
      <c r="C4" s="8"/>
    </row>
    <row r="5" spans="1:3" x14ac:dyDescent="0.25">
      <c r="A5" s="15" t="s">
        <v>55</v>
      </c>
      <c r="B5" s="8"/>
      <c r="C5" s="8"/>
    </row>
    <row r="6" spans="1:3" x14ac:dyDescent="0.25">
      <c r="A6" s="15" t="s">
        <v>23</v>
      </c>
      <c r="B6" s="8"/>
      <c r="C6" s="8"/>
    </row>
    <row r="7" spans="1:3" x14ac:dyDescent="0.25">
      <c r="A7" s="15" t="s">
        <v>4</v>
      </c>
      <c r="B7" s="8">
        <v>109583</v>
      </c>
      <c r="C7" s="8">
        <v>36329</v>
      </c>
    </row>
    <row r="8" spans="1:3" x14ac:dyDescent="0.25">
      <c r="A8" s="15" t="s">
        <v>17</v>
      </c>
      <c r="B8" s="8">
        <v>15299</v>
      </c>
      <c r="C8" s="8"/>
    </row>
    <row r="9" spans="1:3" x14ac:dyDescent="0.25">
      <c r="A9" s="15" t="s">
        <v>10</v>
      </c>
      <c r="B9" s="8">
        <v>56105</v>
      </c>
      <c r="C9" s="8">
        <v>4879752</v>
      </c>
    </row>
    <row r="10" spans="1:3" x14ac:dyDescent="0.25">
      <c r="A10" s="15" t="s">
        <v>2</v>
      </c>
      <c r="B10" s="8"/>
      <c r="C10" s="8"/>
    </row>
    <row r="11" spans="1:3" x14ac:dyDescent="0.25">
      <c r="A11" s="15" t="s">
        <v>6</v>
      </c>
      <c r="B11" s="8">
        <v>24543</v>
      </c>
      <c r="C11" s="8">
        <v>11052</v>
      </c>
    </row>
    <row r="12" spans="1:3" x14ac:dyDescent="0.25">
      <c r="A12" s="15" t="s">
        <v>139</v>
      </c>
      <c r="B12" s="8"/>
      <c r="C12" s="8"/>
    </row>
    <row r="13" spans="1:3" x14ac:dyDescent="0.25">
      <c r="A13" s="15" t="s">
        <v>8</v>
      </c>
      <c r="B13" s="8">
        <v>48655</v>
      </c>
      <c r="C13" s="8"/>
    </row>
    <row r="14" spans="1:3" x14ac:dyDescent="0.25">
      <c r="A14" s="15" t="s">
        <v>16</v>
      </c>
      <c r="B14" s="8"/>
      <c r="C14" s="8"/>
    </row>
    <row r="15" spans="1:3" x14ac:dyDescent="0.25">
      <c r="A15" s="15" t="s">
        <v>143</v>
      </c>
      <c r="B15" s="8">
        <v>29133</v>
      </c>
      <c r="C15" s="8"/>
    </row>
    <row r="16" spans="1:3" x14ac:dyDescent="0.25">
      <c r="A16" s="15" t="s">
        <v>94</v>
      </c>
      <c r="B16" s="8">
        <v>19116</v>
      </c>
      <c r="C16" s="8"/>
    </row>
    <row r="17" spans="1:3" x14ac:dyDescent="0.25">
      <c r="A17" s="15" t="s">
        <v>32</v>
      </c>
      <c r="B17" s="8">
        <v>18300</v>
      </c>
      <c r="C17" s="8"/>
    </row>
    <row r="18" spans="1:3" x14ac:dyDescent="0.25">
      <c r="A18" s="15" t="s">
        <v>104</v>
      </c>
      <c r="B18" s="8"/>
      <c r="C18" s="8"/>
    </row>
    <row r="19" spans="1:3" x14ac:dyDescent="0.25">
      <c r="A19" s="15" t="s">
        <v>188</v>
      </c>
      <c r="B19" s="8">
        <v>71050</v>
      </c>
      <c r="C19" s="8"/>
    </row>
    <row r="20" spans="1:3" x14ac:dyDescent="0.25">
      <c r="A20" s="15" t="s">
        <v>28</v>
      </c>
      <c r="B20" s="8"/>
      <c r="C20" s="8">
        <v>76825</v>
      </c>
    </row>
    <row r="21" spans="1:3" x14ac:dyDescent="0.25">
      <c r="A21" s="15" t="s">
        <v>33</v>
      </c>
      <c r="B21" s="8">
        <v>11120</v>
      </c>
      <c r="C21" s="8"/>
    </row>
    <row r="22" spans="1:3" x14ac:dyDescent="0.25">
      <c r="A22" s="15" t="s">
        <v>35</v>
      </c>
      <c r="B22" s="8">
        <v>22304</v>
      </c>
      <c r="C22" s="8"/>
    </row>
    <row r="23" spans="1:3" x14ac:dyDescent="0.25">
      <c r="A23" s="15" t="s">
        <v>38</v>
      </c>
      <c r="B23" s="8">
        <v>13687</v>
      </c>
      <c r="C23" s="8"/>
    </row>
    <row r="24" spans="1:3" x14ac:dyDescent="0.25">
      <c r="A24" s="15" t="s">
        <v>145</v>
      </c>
      <c r="B24" s="8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4"/>
  <sheetViews>
    <sheetView workbookViewId="0">
      <selection activeCell="D1" sqref="D1:D1048576"/>
    </sheetView>
  </sheetViews>
  <sheetFormatPr defaultRowHeight="15" x14ac:dyDescent="0.25"/>
  <cols>
    <col min="1" max="1" width="15.42578125" bestFit="1" customWidth="1"/>
    <col min="2" max="3" width="9.1406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SUM(B3:B24)</f>
        <v>1563384</v>
      </c>
      <c r="C2" s="8">
        <f t="shared" ref="C2" si="0">SUM(C3:C24)</f>
        <v>1864158</v>
      </c>
    </row>
    <row r="3" spans="1:3" x14ac:dyDescent="0.25">
      <c r="A3" s="15" t="s">
        <v>18</v>
      </c>
      <c r="B3" s="8">
        <v>724028</v>
      </c>
      <c r="C3" s="8">
        <v>19238</v>
      </c>
    </row>
    <row r="4" spans="1:3" x14ac:dyDescent="0.25">
      <c r="A4" s="15" t="s">
        <v>19</v>
      </c>
      <c r="B4" s="8"/>
      <c r="C4" s="8"/>
    </row>
    <row r="5" spans="1:3" x14ac:dyDescent="0.25">
      <c r="A5" s="15" t="s">
        <v>55</v>
      </c>
      <c r="B5" s="8"/>
      <c r="C5" s="8"/>
    </row>
    <row r="6" spans="1:3" x14ac:dyDescent="0.25">
      <c r="A6" s="15" t="s">
        <v>23</v>
      </c>
      <c r="B6" s="8"/>
      <c r="C6" s="8"/>
    </row>
    <row r="7" spans="1:3" x14ac:dyDescent="0.25">
      <c r="A7" s="15" t="s">
        <v>4</v>
      </c>
      <c r="B7" s="8">
        <v>496075</v>
      </c>
      <c r="C7" s="8"/>
    </row>
    <row r="8" spans="1:3" x14ac:dyDescent="0.25">
      <c r="A8" s="15" t="s">
        <v>17</v>
      </c>
      <c r="B8" s="8">
        <v>23751</v>
      </c>
      <c r="C8" s="8">
        <v>15086</v>
      </c>
    </row>
    <row r="9" spans="1:3" x14ac:dyDescent="0.25">
      <c r="A9" s="15" t="s">
        <v>10</v>
      </c>
      <c r="B9" s="8">
        <v>161767</v>
      </c>
      <c r="C9" s="8">
        <v>1731730</v>
      </c>
    </row>
    <row r="10" spans="1:3" x14ac:dyDescent="0.25">
      <c r="A10" s="15" t="s">
        <v>2</v>
      </c>
      <c r="B10" s="8"/>
      <c r="C10" s="8">
        <v>52597</v>
      </c>
    </row>
    <row r="11" spans="1:3" x14ac:dyDescent="0.25">
      <c r="A11" s="15" t="s">
        <v>6</v>
      </c>
      <c r="B11" s="8">
        <v>38388</v>
      </c>
      <c r="C11" s="8"/>
    </row>
    <row r="12" spans="1:3" x14ac:dyDescent="0.25">
      <c r="A12" s="15" t="s">
        <v>139</v>
      </c>
      <c r="B12" s="8"/>
      <c r="C12" s="8"/>
    </row>
    <row r="13" spans="1:3" x14ac:dyDescent="0.25">
      <c r="A13" s="15" t="s">
        <v>8</v>
      </c>
      <c r="B13" s="8"/>
      <c r="C13" s="8"/>
    </row>
    <row r="14" spans="1:3" x14ac:dyDescent="0.25">
      <c r="A14" s="15" t="s">
        <v>16</v>
      </c>
      <c r="B14" s="8"/>
      <c r="C14" s="8"/>
    </row>
    <row r="15" spans="1:3" x14ac:dyDescent="0.25">
      <c r="A15" s="15" t="s">
        <v>143</v>
      </c>
      <c r="B15" s="8"/>
      <c r="C15" s="8"/>
    </row>
    <row r="16" spans="1:3" x14ac:dyDescent="0.25">
      <c r="A16" s="15" t="s">
        <v>94</v>
      </c>
      <c r="B16" s="8"/>
      <c r="C16" s="8"/>
    </row>
    <row r="17" spans="1:3" x14ac:dyDescent="0.25">
      <c r="A17" s="15" t="s">
        <v>32</v>
      </c>
      <c r="B17" s="8">
        <v>15244</v>
      </c>
      <c r="C17" s="8"/>
    </row>
    <row r="18" spans="1:3" x14ac:dyDescent="0.25">
      <c r="A18" s="15" t="s">
        <v>104</v>
      </c>
      <c r="B18" s="8"/>
      <c r="C18" s="8"/>
    </row>
    <row r="19" spans="1:3" x14ac:dyDescent="0.25">
      <c r="A19" s="15" t="s">
        <v>188</v>
      </c>
      <c r="B19" s="8">
        <v>69713</v>
      </c>
      <c r="C19" s="8"/>
    </row>
    <row r="20" spans="1:3" x14ac:dyDescent="0.25">
      <c r="A20" s="15" t="s">
        <v>28</v>
      </c>
      <c r="B20" s="8">
        <v>12541</v>
      </c>
      <c r="C20" s="8">
        <v>45507</v>
      </c>
    </row>
    <row r="21" spans="1:3" x14ac:dyDescent="0.25">
      <c r="A21" s="15" t="s">
        <v>33</v>
      </c>
      <c r="B21" s="8">
        <v>21877</v>
      </c>
      <c r="C21" s="8"/>
    </row>
    <row r="22" spans="1:3" x14ac:dyDescent="0.25">
      <c r="A22" s="15" t="s">
        <v>35</v>
      </c>
      <c r="B22" s="8"/>
      <c r="C22" s="8"/>
    </row>
    <row r="23" spans="1:3" x14ac:dyDescent="0.25">
      <c r="A23" s="15" t="s">
        <v>38</v>
      </c>
      <c r="B23" s="8"/>
      <c r="C23" s="8"/>
    </row>
    <row r="24" spans="1:3" x14ac:dyDescent="0.25">
      <c r="A24" s="15" t="s">
        <v>145</v>
      </c>
      <c r="B24" s="8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4"/>
  <sheetViews>
    <sheetView workbookViewId="0">
      <selection activeCell="D1" sqref="D1:D1048576"/>
    </sheetView>
  </sheetViews>
  <sheetFormatPr defaultRowHeight="15" x14ac:dyDescent="0.25"/>
  <cols>
    <col min="1" max="1" width="15.42578125" bestFit="1" customWidth="1"/>
    <col min="2" max="3" width="9.1406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SUM(B3:B24)</f>
        <v>1740008</v>
      </c>
      <c r="C2" s="8">
        <f t="shared" ref="C2" si="0">SUM(C3:C24)</f>
        <v>350568</v>
      </c>
    </row>
    <row r="3" spans="1:3" x14ac:dyDescent="0.25">
      <c r="A3" s="15" t="s">
        <v>18</v>
      </c>
      <c r="B3" s="8">
        <v>893631</v>
      </c>
      <c r="C3" s="8">
        <v>39208</v>
      </c>
    </row>
    <row r="4" spans="1:3" x14ac:dyDescent="0.25">
      <c r="A4" s="15" t="s">
        <v>19</v>
      </c>
      <c r="B4" s="8"/>
      <c r="C4" s="8"/>
    </row>
    <row r="5" spans="1:3" x14ac:dyDescent="0.25">
      <c r="A5" s="15" t="s">
        <v>55</v>
      </c>
      <c r="B5" s="8"/>
      <c r="C5" s="8"/>
    </row>
    <row r="6" spans="1:3" x14ac:dyDescent="0.25">
      <c r="A6" s="15" t="s">
        <v>23</v>
      </c>
      <c r="B6" s="8"/>
      <c r="C6" s="8"/>
    </row>
    <row r="7" spans="1:3" x14ac:dyDescent="0.25">
      <c r="A7" s="15" t="s">
        <v>4</v>
      </c>
      <c r="B7" s="8">
        <v>504443</v>
      </c>
      <c r="C7" s="8"/>
    </row>
    <row r="8" spans="1:3" x14ac:dyDescent="0.25">
      <c r="A8" s="15" t="s">
        <v>17</v>
      </c>
      <c r="B8" s="8">
        <v>43408</v>
      </c>
      <c r="C8" s="8"/>
    </row>
    <row r="9" spans="1:3" x14ac:dyDescent="0.25">
      <c r="A9" s="15" t="s">
        <v>10</v>
      </c>
      <c r="B9" s="8">
        <v>127318</v>
      </c>
      <c r="C9" s="8">
        <v>177548</v>
      </c>
    </row>
    <row r="10" spans="1:3" x14ac:dyDescent="0.25">
      <c r="A10" s="15" t="s">
        <v>2</v>
      </c>
      <c r="B10" s="8"/>
      <c r="C10" s="8">
        <v>93890</v>
      </c>
    </row>
    <row r="11" spans="1:3" x14ac:dyDescent="0.25">
      <c r="A11" s="15" t="s">
        <v>6</v>
      </c>
      <c r="B11" s="8">
        <v>37488</v>
      </c>
      <c r="C11" s="8"/>
    </row>
    <row r="12" spans="1:3" x14ac:dyDescent="0.25">
      <c r="A12" s="15" t="s">
        <v>139</v>
      </c>
      <c r="B12" s="8">
        <v>11296</v>
      </c>
      <c r="C12" s="8"/>
    </row>
    <row r="13" spans="1:3" x14ac:dyDescent="0.25">
      <c r="A13" s="15" t="s">
        <v>8</v>
      </c>
      <c r="B13" s="8">
        <v>11958</v>
      </c>
      <c r="C13" s="8"/>
    </row>
    <row r="14" spans="1:3" x14ac:dyDescent="0.25">
      <c r="A14" s="15" t="s">
        <v>16</v>
      </c>
      <c r="B14" s="8"/>
      <c r="C14" s="8"/>
    </row>
    <row r="15" spans="1:3" x14ac:dyDescent="0.25">
      <c r="A15" s="15" t="s">
        <v>143</v>
      </c>
      <c r="B15" s="8">
        <v>12464</v>
      </c>
      <c r="C15" s="8"/>
    </row>
    <row r="16" spans="1:3" x14ac:dyDescent="0.25">
      <c r="A16" s="15" t="s">
        <v>94</v>
      </c>
      <c r="B16" s="8"/>
      <c r="C16" s="8"/>
    </row>
    <row r="17" spans="1:3" x14ac:dyDescent="0.25">
      <c r="A17" s="15" t="s">
        <v>32</v>
      </c>
      <c r="B17" s="8">
        <v>51230</v>
      </c>
      <c r="C17" s="8"/>
    </row>
    <row r="18" spans="1:3" x14ac:dyDescent="0.25">
      <c r="A18" s="15" t="s">
        <v>104</v>
      </c>
      <c r="B18" s="8"/>
      <c r="C18" s="8"/>
    </row>
    <row r="19" spans="1:3" x14ac:dyDescent="0.25">
      <c r="A19" s="15" t="s">
        <v>188</v>
      </c>
      <c r="B19" s="8"/>
      <c r="C19" s="8"/>
    </row>
    <row r="20" spans="1:3" x14ac:dyDescent="0.25">
      <c r="A20" s="15" t="s">
        <v>28</v>
      </c>
      <c r="B20" s="8"/>
      <c r="C20" s="8">
        <v>39922</v>
      </c>
    </row>
    <row r="21" spans="1:3" x14ac:dyDescent="0.25">
      <c r="A21" s="15" t="s">
        <v>33</v>
      </c>
      <c r="B21" s="8">
        <v>27937</v>
      </c>
      <c r="C21" s="8"/>
    </row>
    <row r="22" spans="1:3" x14ac:dyDescent="0.25">
      <c r="A22" s="15" t="s">
        <v>35</v>
      </c>
      <c r="B22" s="8"/>
      <c r="C22" s="8"/>
    </row>
    <row r="23" spans="1:3" x14ac:dyDescent="0.25">
      <c r="A23" s="15" t="s">
        <v>38</v>
      </c>
      <c r="B23" s="8">
        <v>18835</v>
      </c>
      <c r="C23" s="8"/>
    </row>
    <row r="24" spans="1:3" x14ac:dyDescent="0.25">
      <c r="A24" s="15" t="s">
        <v>145</v>
      </c>
      <c r="B24" s="8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4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  <col min="2" max="3" width="9.1406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SUM(B3:B24)</f>
        <v>1825412</v>
      </c>
      <c r="C2" s="8">
        <f t="shared" ref="C2" si="0">SUM(C3:C24)</f>
        <v>767348</v>
      </c>
    </row>
    <row r="3" spans="1:3" x14ac:dyDescent="0.25">
      <c r="A3" s="15" t="s">
        <v>18</v>
      </c>
      <c r="B3" s="8">
        <v>1102063</v>
      </c>
      <c r="C3" s="8">
        <v>20976</v>
      </c>
    </row>
    <row r="4" spans="1:3" x14ac:dyDescent="0.25">
      <c r="A4" s="15" t="s">
        <v>19</v>
      </c>
      <c r="B4" s="8"/>
      <c r="C4" s="8"/>
    </row>
    <row r="5" spans="1:3" x14ac:dyDescent="0.25">
      <c r="A5" s="15" t="s">
        <v>55</v>
      </c>
      <c r="B5" s="8">
        <v>24933</v>
      </c>
      <c r="C5" s="8"/>
    </row>
    <row r="6" spans="1:3" x14ac:dyDescent="0.25">
      <c r="A6" s="15" t="s">
        <v>23</v>
      </c>
      <c r="B6" s="8"/>
      <c r="C6" s="8"/>
    </row>
    <row r="7" spans="1:3" x14ac:dyDescent="0.25">
      <c r="A7" s="15" t="s">
        <v>4</v>
      </c>
      <c r="B7" s="8">
        <v>308529</v>
      </c>
      <c r="C7" s="8"/>
    </row>
    <row r="8" spans="1:3" x14ac:dyDescent="0.25">
      <c r="A8" s="15" t="s">
        <v>17</v>
      </c>
      <c r="B8" s="8">
        <v>37212</v>
      </c>
      <c r="C8" s="8"/>
    </row>
    <row r="9" spans="1:3" x14ac:dyDescent="0.25">
      <c r="A9" s="15" t="s">
        <v>10</v>
      </c>
      <c r="B9" s="8">
        <v>147986</v>
      </c>
      <c r="C9" s="8">
        <v>447029</v>
      </c>
    </row>
    <row r="10" spans="1:3" x14ac:dyDescent="0.25">
      <c r="A10" s="15" t="s">
        <v>2</v>
      </c>
      <c r="B10" s="8"/>
      <c r="C10" s="8">
        <v>220490</v>
      </c>
    </row>
    <row r="11" spans="1:3" x14ac:dyDescent="0.25">
      <c r="A11" s="15" t="s">
        <v>6</v>
      </c>
      <c r="B11" s="8">
        <v>131941</v>
      </c>
      <c r="C11" s="8"/>
    </row>
    <row r="12" spans="1:3" x14ac:dyDescent="0.25">
      <c r="A12" s="15" t="s">
        <v>139</v>
      </c>
      <c r="B12" s="8">
        <v>12854</v>
      </c>
      <c r="C12" s="8">
        <v>15476</v>
      </c>
    </row>
    <row r="13" spans="1:3" x14ac:dyDescent="0.25">
      <c r="A13" s="15" t="s">
        <v>8</v>
      </c>
      <c r="B13" s="8">
        <v>16440</v>
      </c>
      <c r="C13" s="8"/>
    </row>
    <row r="14" spans="1:3" x14ac:dyDescent="0.25">
      <c r="A14" s="15" t="s">
        <v>16</v>
      </c>
      <c r="B14" s="8"/>
      <c r="C14" s="8"/>
    </row>
    <row r="15" spans="1:3" x14ac:dyDescent="0.25">
      <c r="A15" s="15" t="s">
        <v>143</v>
      </c>
      <c r="B15" s="8">
        <v>28918</v>
      </c>
      <c r="C15" s="8"/>
    </row>
    <row r="16" spans="1:3" x14ac:dyDescent="0.25">
      <c r="A16" s="15" t="s">
        <v>94</v>
      </c>
      <c r="B16" s="8"/>
      <c r="C16" s="8"/>
    </row>
    <row r="17" spans="1:3" x14ac:dyDescent="0.25">
      <c r="A17" s="15" t="s">
        <v>32</v>
      </c>
      <c r="B17" s="8"/>
      <c r="C17" s="8"/>
    </row>
    <row r="18" spans="1:3" x14ac:dyDescent="0.25">
      <c r="A18" s="15" t="s">
        <v>104</v>
      </c>
      <c r="B18" s="8"/>
      <c r="C18" s="8"/>
    </row>
    <row r="19" spans="1:3" x14ac:dyDescent="0.25">
      <c r="A19" s="15" t="s">
        <v>188</v>
      </c>
      <c r="B19" s="8"/>
      <c r="C19" s="8"/>
    </row>
    <row r="20" spans="1:3" x14ac:dyDescent="0.25">
      <c r="A20" s="15" t="s">
        <v>28</v>
      </c>
      <c r="B20" s="8"/>
      <c r="C20" s="8">
        <v>63377</v>
      </c>
    </row>
    <row r="21" spans="1:3" x14ac:dyDescent="0.25">
      <c r="A21" s="15" t="s">
        <v>33</v>
      </c>
      <c r="B21" s="8">
        <v>14536</v>
      </c>
      <c r="C21" s="8"/>
    </row>
    <row r="22" spans="1:3" x14ac:dyDescent="0.25">
      <c r="A22" s="15" t="s">
        <v>35</v>
      </c>
      <c r="B22" s="8"/>
      <c r="C22" s="8"/>
    </row>
    <row r="23" spans="1:3" x14ac:dyDescent="0.25">
      <c r="A23" s="15" t="s">
        <v>38</v>
      </c>
      <c r="B23" s="8"/>
      <c r="C23" s="8"/>
    </row>
    <row r="24" spans="1:3" x14ac:dyDescent="0.25">
      <c r="A24" s="15" t="s">
        <v>145</v>
      </c>
      <c r="B24" s="8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44"/>
  <sheetViews>
    <sheetView topLeftCell="A10" workbookViewId="0">
      <selection activeCell="H24" sqref="H24"/>
    </sheetView>
  </sheetViews>
  <sheetFormatPr defaultRowHeight="15" x14ac:dyDescent="0.25"/>
  <cols>
    <col min="1" max="1" width="18.85546875" bestFit="1" customWidth="1"/>
    <col min="2" max="3" width="10.1406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89</v>
      </c>
    </row>
    <row r="2" spans="1:4" x14ac:dyDescent="0.25">
      <c r="A2" s="14" t="s">
        <v>40</v>
      </c>
      <c r="B2" s="8">
        <f>SUM(B3:B43)</f>
        <v>10972389</v>
      </c>
      <c r="C2" s="8">
        <f t="shared" ref="C2" si="0">SUM(C3:C43)</f>
        <v>14811150</v>
      </c>
      <c r="D2">
        <v>1621000</v>
      </c>
    </row>
    <row r="3" spans="1:4" x14ac:dyDescent="0.25">
      <c r="A3" s="15" t="s">
        <v>18</v>
      </c>
      <c r="B3" s="8">
        <v>4980741</v>
      </c>
      <c r="C3" s="8">
        <v>197246</v>
      </c>
    </row>
    <row r="4" spans="1:4" x14ac:dyDescent="0.25">
      <c r="A4" s="15" t="s">
        <v>19</v>
      </c>
      <c r="B4" s="8">
        <v>223796</v>
      </c>
      <c r="C4" s="8">
        <v>9049</v>
      </c>
    </row>
    <row r="5" spans="1:4" x14ac:dyDescent="0.25">
      <c r="A5" s="15" t="s">
        <v>56</v>
      </c>
      <c r="B5" s="8">
        <v>350</v>
      </c>
      <c r="C5" s="8">
        <v>18855</v>
      </c>
    </row>
    <row r="6" spans="1:4" x14ac:dyDescent="0.25">
      <c r="A6" s="15" t="s">
        <v>55</v>
      </c>
      <c r="B6" s="8">
        <v>93156</v>
      </c>
      <c r="C6" s="8">
        <v>849</v>
      </c>
    </row>
    <row r="7" spans="1:4" x14ac:dyDescent="0.25">
      <c r="A7" s="15" t="s">
        <v>58</v>
      </c>
      <c r="B7" s="8"/>
      <c r="C7" s="8">
        <f>279+550</f>
        <v>829</v>
      </c>
    </row>
    <row r="8" spans="1:4" x14ac:dyDescent="0.25">
      <c r="A8" s="15" t="s">
        <v>155</v>
      </c>
      <c r="B8" s="8">
        <v>225</v>
      </c>
      <c r="C8" s="8"/>
    </row>
    <row r="9" spans="1:4" x14ac:dyDescent="0.25">
      <c r="A9" s="15" t="s">
        <v>62</v>
      </c>
      <c r="B9" s="8">
        <v>399</v>
      </c>
      <c r="C9" s="8"/>
    </row>
    <row r="10" spans="1:4" x14ac:dyDescent="0.25">
      <c r="A10" s="15" t="s">
        <v>20</v>
      </c>
      <c r="B10" s="8">
        <v>832</v>
      </c>
      <c r="C10" s="8">
        <v>650</v>
      </c>
    </row>
    <row r="11" spans="1:4" x14ac:dyDescent="0.25">
      <c r="A11" s="15" t="s">
        <v>22</v>
      </c>
      <c r="B11" s="8">
        <v>105</v>
      </c>
      <c r="C11" s="8"/>
    </row>
    <row r="12" spans="1:4" x14ac:dyDescent="0.25">
      <c r="A12" s="15" t="s">
        <v>69</v>
      </c>
      <c r="B12" s="8">
        <v>243</v>
      </c>
      <c r="C12" s="8"/>
    </row>
    <row r="13" spans="1:4" x14ac:dyDescent="0.25">
      <c r="A13" s="15" t="s">
        <v>52</v>
      </c>
      <c r="B13" s="8">
        <v>2204</v>
      </c>
      <c r="C13" s="8"/>
    </row>
    <row r="14" spans="1:4" x14ac:dyDescent="0.25">
      <c r="A14" s="15" t="s">
        <v>23</v>
      </c>
      <c r="B14" s="8">
        <v>413831</v>
      </c>
      <c r="C14" s="8">
        <v>230</v>
      </c>
    </row>
    <row r="15" spans="1:4" x14ac:dyDescent="0.25">
      <c r="A15" s="15" t="s">
        <v>15</v>
      </c>
      <c r="B15" s="8">
        <v>1229</v>
      </c>
      <c r="C15" s="8"/>
    </row>
    <row r="16" spans="1:4" x14ac:dyDescent="0.25">
      <c r="A16" s="15" t="s">
        <v>4</v>
      </c>
      <c r="B16" s="8">
        <v>1317347</v>
      </c>
      <c r="C16" s="8">
        <v>22077</v>
      </c>
    </row>
    <row r="17" spans="1:3" x14ac:dyDescent="0.25">
      <c r="A17" s="15" t="s">
        <v>17</v>
      </c>
      <c r="B17" s="8">
        <v>160326</v>
      </c>
      <c r="C17" s="8">
        <v>47233</v>
      </c>
    </row>
    <row r="18" spans="1:3" x14ac:dyDescent="0.25">
      <c r="A18" s="15" t="s">
        <v>179</v>
      </c>
      <c r="B18" s="8"/>
      <c r="C18" s="8">
        <v>1830</v>
      </c>
    </row>
    <row r="19" spans="1:3" x14ac:dyDescent="0.25">
      <c r="A19" s="15" t="s">
        <v>10</v>
      </c>
      <c r="B19" s="8">
        <v>1059689</v>
      </c>
      <c r="C19" s="8">
        <v>11714704</v>
      </c>
    </row>
    <row r="20" spans="1:3" x14ac:dyDescent="0.25">
      <c r="A20" s="15" t="s">
        <v>2</v>
      </c>
      <c r="B20" s="8">
        <v>2772</v>
      </c>
      <c r="C20" s="8">
        <v>833005</v>
      </c>
    </row>
    <row r="21" spans="1:3" x14ac:dyDescent="0.25">
      <c r="A21" s="15" t="s">
        <v>6</v>
      </c>
      <c r="B21" s="8">
        <v>550176</v>
      </c>
      <c r="C21" s="8">
        <v>102429</v>
      </c>
    </row>
    <row r="22" spans="1:3" x14ac:dyDescent="0.25">
      <c r="A22" s="15" t="s">
        <v>139</v>
      </c>
      <c r="B22" s="8">
        <v>57027</v>
      </c>
      <c r="C22" s="8">
        <v>72474</v>
      </c>
    </row>
    <row r="23" spans="1:3" x14ac:dyDescent="0.25">
      <c r="A23" s="15" t="s">
        <v>1</v>
      </c>
      <c r="B23" s="8">
        <v>23126</v>
      </c>
      <c r="C23" s="8"/>
    </row>
    <row r="24" spans="1:3" x14ac:dyDescent="0.25">
      <c r="A24" s="15" t="s">
        <v>8</v>
      </c>
      <c r="B24" s="8">
        <v>89455</v>
      </c>
      <c r="C24" s="8"/>
    </row>
    <row r="25" spans="1:3" x14ac:dyDescent="0.25">
      <c r="A25" s="15" t="s">
        <v>16</v>
      </c>
      <c r="B25" s="8">
        <v>11479</v>
      </c>
      <c r="C25" s="8">
        <v>224</v>
      </c>
    </row>
    <row r="26" spans="1:3" x14ac:dyDescent="0.25">
      <c r="A26" s="15" t="s">
        <v>47</v>
      </c>
      <c r="B26" s="8">
        <v>700</v>
      </c>
      <c r="C26" s="8"/>
    </row>
    <row r="27" spans="1:3" x14ac:dyDescent="0.25">
      <c r="A27" s="15" t="s">
        <v>183</v>
      </c>
      <c r="B27" s="8">
        <v>17745</v>
      </c>
      <c r="C27" s="8"/>
    </row>
    <row r="28" spans="1:3" x14ac:dyDescent="0.25">
      <c r="A28" s="15" t="s">
        <v>14</v>
      </c>
      <c r="B28" s="8">
        <v>12116</v>
      </c>
      <c r="C28" s="8"/>
    </row>
    <row r="29" spans="1:3" x14ac:dyDescent="0.25">
      <c r="A29" s="15" t="s">
        <v>54</v>
      </c>
      <c r="B29" s="8">
        <v>440</v>
      </c>
      <c r="C29" s="8"/>
    </row>
    <row r="30" spans="1:3" x14ac:dyDescent="0.25">
      <c r="A30" s="15" t="s">
        <v>143</v>
      </c>
      <c r="B30" s="8">
        <v>642586</v>
      </c>
      <c r="C30" s="8">
        <v>1232093</v>
      </c>
    </row>
    <row r="31" spans="1:3" x14ac:dyDescent="0.25">
      <c r="A31" s="15" t="s">
        <v>94</v>
      </c>
      <c r="B31" s="8">
        <v>105845</v>
      </c>
      <c r="C31" s="8"/>
    </row>
    <row r="32" spans="1:3" x14ac:dyDescent="0.25">
      <c r="A32" s="15" t="s">
        <v>32</v>
      </c>
      <c r="B32" s="8">
        <v>341268</v>
      </c>
      <c r="C32" s="8">
        <v>4134</v>
      </c>
    </row>
    <row r="33" spans="1:3" x14ac:dyDescent="0.25">
      <c r="A33" s="15" t="s">
        <v>31</v>
      </c>
      <c r="B33" s="8">
        <v>1128</v>
      </c>
      <c r="C33" s="8"/>
    </row>
    <row r="34" spans="1:3" x14ac:dyDescent="0.25">
      <c r="A34" s="15" t="s">
        <v>104</v>
      </c>
      <c r="B34" s="8">
        <v>1028</v>
      </c>
      <c r="C34" s="8">
        <v>39331</v>
      </c>
    </row>
    <row r="35" spans="1:3" x14ac:dyDescent="0.25">
      <c r="A35" s="15" t="s">
        <v>100</v>
      </c>
      <c r="B35" s="8">
        <v>3269</v>
      </c>
      <c r="C35" s="8">
        <v>5701</v>
      </c>
    </row>
    <row r="36" spans="1:3" x14ac:dyDescent="0.25">
      <c r="A36" s="15" t="s">
        <v>188</v>
      </c>
      <c r="B36" s="8">
        <v>121524</v>
      </c>
      <c r="C36" s="8"/>
    </row>
    <row r="37" spans="1:3" x14ac:dyDescent="0.25">
      <c r="A37" s="15" t="s">
        <v>198</v>
      </c>
      <c r="B37" s="8"/>
      <c r="C37" s="8">
        <v>644</v>
      </c>
    </row>
    <row r="38" spans="1:3" x14ac:dyDescent="0.25">
      <c r="A38" s="15" t="s">
        <v>28</v>
      </c>
      <c r="B38" s="8">
        <v>99880</v>
      </c>
      <c r="C38" s="8">
        <v>507343</v>
      </c>
    </row>
    <row r="39" spans="1:3" x14ac:dyDescent="0.25">
      <c r="A39" s="15" t="s">
        <v>33</v>
      </c>
      <c r="B39" s="8">
        <v>249784</v>
      </c>
      <c r="C39" s="8">
        <v>220</v>
      </c>
    </row>
    <row r="40" spans="1:3" x14ac:dyDescent="0.25">
      <c r="A40" s="15" t="s">
        <v>35</v>
      </c>
      <c r="B40" s="8">
        <v>209042</v>
      </c>
      <c r="C40" s="8"/>
    </row>
    <row r="41" spans="1:3" x14ac:dyDescent="0.25">
      <c r="A41" s="15" t="s">
        <v>38</v>
      </c>
      <c r="B41" s="8">
        <v>88731</v>
      </c>
      <c r="C41" s="8"/>
    </row>
    <row r="42" spans="1:3" x14ac:dyDescent="0.25">
      <c r="A42" s="15" t="s">
        <v>39</v>
      </c>
      <c r="B42" s="8">
        <v>5110</v>
      </c>
      <c r="C42" s="8"/>
    </row>
    <row r="43" spans="1:3" x14ac:dyDescent="0.25">
      <c r="A43" s="15" t="s">
        <v>145</v>
      </c>
      <c r="B43" s="8">
        <v>83685</v>
      </c>
    </row>
    <row r="44" spans="1:3" x14ac:dyDescent="0.25">
      <c r="A44" s="15" t="s">
        <v>146</v>
      </c>
      <c r="B44" s="8">
        <v>2054</v>
      </c>
      <c r="C44">
        <v>86230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3" sqref="B3"/>
    </sheetView>
  </sheetViews>
  <sheetFormatPr defaultRowHeight="15" x14ac:dyDescent="0.25"/>
  <cols>
    <col min="1" max="1" width="10" bestFit="1" customWidth="1"/>
    <col min="16" max="16" width="9.28515625" bestFit="1" customWidth="1"/>
    <col min="17" max="17" width="9.5703125" customWidth="1"/>
    <col min="18" max="18" width="10.85546875" customWidth="1"/>
    <col min="19" max="21" width="11.42578125" customWidth="1"/>
  </cols>
  <sheetData>
    <row r="1" spans="1:24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147</v>
      </c>
      <c r="W1" s="3" t="s">
        <v>148</v>
      </c>
      <c r="X1" t="s">
        <v>91</v>
      </c>
    </row>
    <row r="2" spans="1:24" x14ac:dyDescent="0.25">
      <c r="A2" s="1" t="s">
        <v>40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2" sqref="B2:X2"/>
    </sheetView>
  </sheetViews>
  <sheetFormatPr defaultRowHeight="15" x14ac:dyDescent="0.25"/>
  <cols>
    <col min="1" max="1" width="10" bestFit="1" customWidth="1"/>
    <col min="6" max="6" width="10" bestFit="1" customWidth="1"/>
    <col min="16" max="16" width="9.28515625" bestFit="1" customWidth="1"/>
    <col min="17" max="17" width="9.5703125" customWidth="1"/>
    <col min="18" max="18" width="10.85546875" customWidth="1"/>
    <col min="19" max="21" width="11.42578125" customWidth="1"/>
  </cols>
  <sheetData>
    <row r="1" spans="1:24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147</v>
      </c>
      <c r="W1" s="3" t="s">
        <v>148</v>
      </c>
      <c r="X1" t="s">
        <v>91</v>
      </c>
    </row>
    <row r="2" spans="1:24" x14ac:dyDescent="0.25">
      <c r="A2" s="1" t="s">
        <v>40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2" sqref="B2:X2"/>
    </sheetView>
  </sheetViews>
  <sheetFormatPr defaultRowHeight="15" x14ac:dyDescent="0.25"/>
  <cols>
    <col min="1" max="1" width="10" bestFit="1" customWidth="1"/>
    <col min="6" max="6" width="10" bestFit="1" customWidth="1"/>
    <col min="16" max="16" width="9.28515625" bestFit="1" customWidth="1"/>
    <col min="17" max="17" width="9.5703125" customWidth="1"/>
    <col min="18" max="18" width="10.85546875" customWidth="1"/>
    <col min="19" max="21" width="11.42578125" customWidth="1"/>
  </cols>
  <sheetData>
    <row r="1" spans="1:24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147</v>
      </c>
      <c r="W1" s="3" t="s">
        <v>148</v>
      </c>
      <c r="X1" t="s">
        <v>91</v>
      </c>
    </row>
    <row r="2" spans="1:24" x14ac:dyDescent="0.25">
      <c r="A2" s="1" t="s">
        <v>40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B2" sqref="B2:X2"/>
    </sheetView>
  </sheetViews>
  <sheetFormatPr defaultRowHeight="15" x14ac:dyDescent="0.25"/>
  <cols>
    <col min="1" max="1" width="10" bestFit="1" customWidth="1"/>
    <col min="6" max="6" width="10" bestFit="1" customWidth="1"/>
    <col min="16" max="16" width="9.28515625" bestFit="1" customWidth="1"/>
    <col min="17" max="17" width="9.5703125" customWidth="1"/>
    <col min="18" max="18" width="10.85546875" customWidth="1"/>
    <col min="19" max="21" width="11.42578125" customWidth="1"/>
  </cols>
  <sheetData>
    <row r="1" spans="1:24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147</v>
      </c>
      <c r="W1" s="3" t="s">
        <v>148</v>
      </c>
      <c r="X1" t="s">
        <v>91</v>
      </c>
    </row>
    <row r="2" spans="1:24" s="8" customFormat="1" x14ac:dyDescent="0.25">
      <c r="A2" s="1" t="s">
        <v>40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A28" workbookViewId="0">
      <pane xSplit="1" topLeftCell="B1" activePane="topRight" state="frozen"/>
      <selection pane="topRight" activeCell="A50" sqref="A50:XFD50"/>
    </sheetView>
  </sheetViews>
  <sheetFormatPr defaultRowHeight="15" x14ac:dyDescent="0.25"/>
  <cols>
    <col min="1" max="1" width="28.7109375" bestFit="1" customWidth="1"/>
  </cols>
  <sheetData>
    <row r="1" spans="1:55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135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180</v>
      </c>
      <c r="AO1" s="3" t="s">
        <v>181</v>
      </c>
      <c r="AP1" s="3" t="s">
        <v>147</v>
      </c>
      <c r="AQ1" s="3" t="s">
        <v>148</v>
      </c>
      <c r="AR1" s="3" t="s">
        <v>149</v>
      </c>
      <c r="AS1" s="3" t="s">
        <v>150</v>
      </c>
      <c r="AT1" s="3" t="s">
        <v>151</v>
      </c>
      <c r="AU1" s="3" t="s">
        <v>152</v>
      </c>
      <c r="AV1" s="3" t="s">
        <v>153</v>
      </c>
      <c r="AW1" s="3" t="s">
        <v>154</v>
      </c>
      <c r="AX1" s="3" t="s">
        <v>157</v>
      </c>
      <c r="AY1" s="3" t="s">
        <v>158</v>
      </c>
      <c r="AZ1" s="3" t="s">
        <v>159</v>
      </c>
      <c r="BA1" s="3" t="s">
        <v>160</v>
      </c>
      <c r="BB1" s="3" t="s">
        <v>161</v>
      </c>
      <c r="BC1" s="3" t="s">
        <v>91</v>
      </c>
    </row>
    <row r="2" spans="1:55" x14ac:dyDescent="0.25">
      <c r="A2" s="1" t="s">
        <v>40</v>
      </c>
      <c r="B2" s="2">
        <v>1112726</v>
      </c>
      <c r="C2" s="2">
        <v>739</v>
      </c>
      <c r="D2" s="2">
        <v>1646</v>
      </c>
      <c r="E2" s="20">
        <v>35074</v>
      </c>
      <c r="F2" s="20">
        <v>116088</v>
      </c>
      <c r="G2" s="20">
        <v>10313</v>
      </c>
      <c r="H2" s="20">
        <v>1904</v>
      </c>
      <c r="I2" s="20">
        <v>8048</v>
      </c>
      <c r="J2" s="20">
        <v>1468</v>
      </c>
      <c r="K2" s="20">
        <v>33710</v>
      </c>
      <c r="L2" s="20">
        <v>6853</v>
      </c>
      <c r="M2" s="20">
        <v>293636</v>
      </c>
      <c r="N2" s="20">
        <v>4078</v>
      </c>
      <c r="O2" s="20">
        <v>2997</v>
      </c>
      <c r="P2" s="20">
        <v>302</v>
      </c>
      <c r="Q2" s="20">
        <v>476034</v>
      </c>
      <c r="R2" s="20">
        <v>76474</v>
      </c>
      <c r="S2" s="20">
        <v>177630</v>
      </c>
      <c r="T2" s="20">
        <v>457</v>
      </c>
      <c r="U2" s="20">
        <v>13630</v>
      </c>
      <c r="V2" s="20">
        <v>32023</v>
      </c>
      <c r="W2" s="20">
        <v>202044</v>
      </c>
      <c r="X2" s="20">
        <v>72</v>
      </c>
      <c r="Y2" s="20">
        <v>9665</v>
      </c>
      <c r="Z2" s="20">
        <v>79043</v>
      </c>
      <c r="AA2" s="20">
        <v>2561</v>
      </c>
      <c r="AB2" s="20">
        <v>463</v>
      </c>
      <c r="AC2" s="20">
        <v>155</v>
      </c>
      <c r="AD2" s="20">
        <v>90300</v>
      </c>
      <c r="AE2" s="20">
        <v>16</v>
      </c>
      <c r="AF2" s="20">
        <v>171</v>
      </c>
      <c r="AG2" s="20">
        <v>229</v>
      </c>
      <c r="AH2" s="20">
        <v>72</v>
      </c>
      <c r="AI2" s="20">
        <v>16285</v>
      </c>
      <c r="AJ2" s="20">
        <v>423</v>
      </c>
      <c r="AK2" s="20">
        <v>8</v>
      </c>
      <c r="AL2" s="20">
        <v>709</v>
      </c>
      <c r="AM2" s="20">
        <v>24142</v>
      </c>
      <c r="AN2" s="20">
        <v>160206</v>
      </c>
      <c r="AO2" s="20">
        <v>10619</v>
      </c>
      <c r="AP2" s="20">
        <v>13743</v>
      </c>
      <c r="AQ2" s="20">
        <v>2622</v>
      </c>
      <c r="AR2" s="20">
        <v>655158</v>
      </c>
      <c r="AS2" s="20">
        <v>10969</v>
      </c>
      <c r="AT2" s="20">
        <v>97323</v>
      </c>
      <c r="AU2" s="20">
        <v>1810</v>
      </c>
      <c r="AV2" s="20">
        <v>21236</v>
      </c>
      <c r="AW2" s="20">
        <v>8497</v>
      </c>
      <c r="AX2" s="20">
        <v>470</v>
      </c>
      <c r="AY2" s="20">
        <v>228320</v>
      </c>
      <c r="AZ2" s="20">
        <v>21994</v>
      </c>
      <c r="BA2" s="20">
        <v>3225</v>
      </c>
      <c r="BB2" s="20">
        <v>318</v>
      </c>
      <c r="BC2" s="20">
        <v>60916</v>
      </c>
    </row>
    <row r="3" spans="1:55" x14ac:dyDescent="0.25">
      <c r="A3" t="s">
        <v>4</v>
      </c>
      <c r="B3" s="8"/>
      <c r="C3" s="8"/>
      <c r="D3" s="8"/>
      <c r="V3">
        <v>28962</v>
      </c>
      <c r="AD3">
        <v>39119</v>
      </c>
      <c r="AN3">
        <v>379</v>
      </c>
      <c r="AO3">
        <v>334</v>
      </c>
    </row>
    <row r="4" spans="1:55" x14ac:dyDescent="0.25">
      <c r="A4" t="s">
        <v>6</v>
      </c>
      <c r="B4" s="8"/>
      <c r="C4" s="8">
        <v>665</v>
      </c>
      <c r="D4" s="2">
        <v>1646</v>
      </c>
      <c r="AJ4">
        <v>292</v>
      </c>
      <c r="AN4">
        <v>2396</v>
      </c>
      <c r="AO4">
        <v>338</v>
      </c>
    </row>
    <row r="5" spans="1:55" x14ac:dyDescent="0.25">
      <c r="A5" t="s">
        <v>7</v>
      </c>
      <c r="B5" s="8"/>
      <c r="C5" s="8"/>
      <c r="D5" s="8"/>
      <c r="AN5">
        <v>7033</v>
      </c>
      <c r="AQ5" s="20">
        <v>2622</v>
      </c>
    </row>
    <row r="6" spans="1:55" x14ac:dyDescent="0.25">
      <c r="A6" t="s">
        <v>8</v>
      </c>
      <c r="B6" s="8"/>
      <c r="C6" s="8"/>
      <c r="D6" s="8"/>
      <c r="N6">
        <v>440</v>
      </c>
      <c r="AN6">
        <v>56432</v>
      </c>
      <c r="AO6">
        <v>622</v>
      </c>
    </row>
    <row r="7" spans="1:55" x14ac:dyDescent="0.25">
      <c r="A7" t="s">
        <v>41</v>
      </c>
      <c r="B7" s="8"/>
      <c r="C7" s="8"/>
      <c r="D7" s="8"/>
      <c r="AS7">
        <v>1783</v>
      </c>
    </row>
    <row r="8" spans="1:55" x14ac:dyDescent="0.25">
      <c r="A8" t="s">
        <v>10</v>
      </c>
      <c r="B8" s="8"/>
      <c r="C8" s="8"/>
      <c r="D8" s="8"/>
      <c r="H8">
        <v>1018</v>
      </c>
      <c r="V8">
        <v>1058</v>
      </c>
      <c r="AB8">
        <v>17</v>
      </c>
      <c r="AD8">
        <v>51040</v>
      </c>
      <c r="AL8">
        <v>100</v>
      </c>
      <c r="AO8">
        <v>37</v>
      </c>
    </row>
    <row r="9" spans="1:55" x14ac:dyDescent="0.25">
      <c r="A9" t="s">
        <v>54</v>
      </c>
      <c r="B9" s="8"/>
      <c r="C9" s="8"/>
      <c r="D9" s="8"/>
      <c r="AS9">
        <v>728</v>
      </c>
      <c r="AU9">
        <v>99</v>
      </c>
    </row>
    <row r="10" spans="1:55" x14ac:dyDescent="0.25">
      <c r="A10" t="s">
        <v>14</v>
      </c>
      <c r="B10" s="8"/>
      <c r="C10" s="8"/>
      <c r="D10" s="8"/>
      <c r="Z10">
        <v>5114</v>
      </c>
      <c r="AN10">
        <v>4725</v>
      </c>
      <c r="AO10">
        <v>204</v>
      </c>
    </row>
    <row r="11" spans="1:55" x14ac:dyDescent="0.25">
      <c r="A11" t="s">
        <v>16</v>
      </c>
      <c r="B11" s="8"/>
      <c r="C11" s="8"/>
      <c r="D11" s="8"/>
      <c r="AM11">
        <v>833</v>
      </c>
      <c r="AN11">
        <v>24310</v>
      </c>
    </row>
    <row r="12" spans="1:55" x14ac:dyDescent="0.25">
      <c r="A12" t="s">
        <v>17</v>
      </c>
      <c r="B12" s="8"/>
      <c r="C12" s="8"/>
      <c r="D12" s="8"/>
      <c r="F12">
        <v>314</v>
      </c>
      <c r="G12">
        <v>3068</v>
      </c>
      <c r="H12">
        <v>88</v>
      </c>
      <c r="J12">
        <v>350</v>
      </c>
      <c r="K12">
        <v>10974</v>
      </c>
      <c r="P12">
        <v>202</v>
      </c>
      <c r="S12">
        <v>899</v>
      </c>
      <c r="U12">
        <v>9600</v>
      </c>
      <c r="V12">
        <v>612</v>
      </c>
      <c r="X12">
        <v>45</v>
      </c>
      <c r="Y12">
        <v>6250</v>
      </c>
      <c r="AA12">
        <v>44</v>
      </c>
      <c r="AB12">
        <v>96</v>
      </c>
      <c r="AC12">
        <v>11</v>
      </c>
      <c r="AD12">
        <v>141</v>
      </c>
      <c r="AE12">
        <v>10</v>
      </c>
      <c r="AF12">
        <v>159</v>
      </c>
      <c r="AG12">
        <v>218</v>
      </c>
      <c r="AH12">
        <v>49</v>
      </c>
      <c r="AJ12">
        <v>43</v>
      </c>
      <c r="AK12">
        <v>8</v>
      </c>
      <c r="AL12">
        <v>6</v>
      </c>
      <c r="AM12">
        <v>1367</v>
      </c>
      <c r="AN12">
        <v>8380</v>
      </c>
      <c r="AO12">
        <v>796</v>
      </c>
      <c r="AP12">
        <v>12924</v>
      </c>
      <c r="AR12">
        <v>652691</v>
      </c>
      <c r="AS12">
        <v>7953</v>
      </c>
      <c r="AT12">
        <v>6462</v>
      </c>
      <c r="AU12">
        <v>1433</v>
      </c>
      <c r="AV12">
        <v>17783</v>
      </c>
      <c r="AW12" s="20">
        <v>8497</v>
      </c>
      <c r="AY12">
        <v>139134</v>
      </c>
      <c r="AZ12">
        <v>1190</v>
      </c>
    </row>
    <row r="13" spans="1:55" x14ac:dyDescent="0.25">
      <c r="A13" t="s">
        <v>18</v>
      </c>
      <c r="B13" s="8">
        <v>915291</v>
      </c>
      <c r="C13" s="8">
        <v>74</v>
      </c>
      <c r="D13" s="8"/>
      <c r="E13" s="20">
        <v>35074</v>
      </c>
      <c r="F13" s="8">
        <v>35</v>
      </c>
      <c r="H13" s="8">
        <v>130</v>
      </c>
      <c r="I13" s="20">
        <v>8048</v>
      </c>
      <c r="J13">
        <v>1118</v>
      </c>
      <c r="L13" s="20">
        <v>6853</v>
      </c>
      <c r="N13">
        <v>3638</v>
      </c>
      <c r="O13">
        <v>1375</v>
      </c>
      <c r="P13">
        <v>100</v>
      </c>
      <c r="Q13">
        <v>476034</v>
      </c>
      <c r="R13">
        <v>76474</v>
      </c>
      <c r="S13">
        <v>729</v>
      </c>
      <c r="T13">
        <v>7</v>
      </c>
      <c r="U13">
        <v>4030</v>
      </c>
      <c r="V13">
        <v>96</v>
      </c>
      <c r="X13">
        <v>27</v>
      </c>
      <c r="Y13">
        <v>776</v>
      </c>
      <c r="Z13">
        <v>2682</v>
      </c>
      <c r="AC13">
        <v>85</v>
      </c>
      <c r="AG13">
        <v>11</v>
      </c>
      <c r="AH13">
        <v>23</v>
      </c>
      <c r="AJ13">
        <v>54</v>
      </c>
      <c r="AM13">
        <v>4725</v>
      </c>
      <c r="AO13">
        <v>1145</v>
      </c>
      <c r="AR13">
        <v>2467</v>
      </c>
      <c r="AT13">
        <v>2973</v>
      </c>
      <c r="AV13">
        <v>2184</v>
      </c>
      <c r="AX13" s="20">
        <v>470</v>
      </c>
      <c r="AY13">
        <v>116</v>
      </c>
      <c r="AZ13">
        <v>12557</v>
      </c>
      <c r="BA13" s="20">
        <v>3225</v>
      </c>
      <c r="BB13" s="20">
        <v>318</v>
      </c>
      <c r="BC13" s="20">
        <v>5285</v>
      </c>
    </row>
    <row r="14" spans="1:55" x14ac:dyDescent="0.25">
      <c r="A14" t="s">
        <v>55</v>
      </c>
      <c r="B14" s="8"/>
      <c r="C14" s="8"/>
      <c r="D14" s="8"/>
      <c r="S14">
        <v>2843</v>
      </c>
      <c r="AY14">
        <v>1071</v>
      </c>
    </row>
    <row r="15" spans="1:55" x14ac:dyDescent="0.25">
      <c r="A15" t="s">
        <v>99</v>
      </c>
      <c r="B15" s="8"/>
      <c r="C15" s="8"/>
      <c r="D15" s="8"/>
      <c r="AM15">
        <v>1437</v>
      </c>
    </row>
    <row r="16" spans="1:55" x14ac:dyDescent="0.25">
      <c r="A16" t="s">
        <v>56</v>
      </c>
      <c r="B16" s="8"/>
      <c r="C16" s="8"/>
      <c r="D16" s="8"/>
      <c r="AM16">
        <v>82</v>
      </c>
      <c r="AY16">
        <v>2067</v>
      </c>
    </row>
    <row r="17" spans="1:55" x14ac:dyDescent="0.25">
      <c r="A17" t="s">
        <v>57</v>
      </c>
      <c r="B17" s="8"/>
      <c r="C17" s="8"/>
      <c r="D17" s="8"/>
      <c r="AM17">
        <v>1529</v>
      </c>
    </row>
    <row r="18" spans="1:55" x14ac:dyDescent="0.25">
      <c r="A18" t="s">
        <v>58</v>
      </c>
      <c r="B18" s="8"/>
      <c r="C18" s="8"/>
      <c r="D18" s="8"/>
      <c r="AY18">
        <v>57</v>
      </c>
      <c r="BC18">
        <f>184+44</f>
        <v>228</v>
      </c>
    </row>
    <row r="19" spans="1:55" x14ac:dyDescent="0.25">
      <c r="A19" t="s">
        <v>19</v>
      </c>
      <c r="B19" s="8"/>
      <c r="C19" s="8"/>
      <c r="D19" s="8"/>
      <c r="S19">
        <v>426</v>
      </c>
      <c r="Z19">
        <v>581</v>
      </c>
      <c r="AO19">
        <v>834</v>
      </c>
      <c r="AT19">
        <v>79</v>
      </c>
      <c r="AY19">
        <v>45</v>
      </c>
    </row>
    <row r="20" spans="1:55" x14ac:dyDescent="0.25">
      <c r="A20" t="s">
        <v>43</v>
      </c>
      <c r="B20" s="8"/>
      <c r="C20" s="8"/>
      <c r="D20" s="8"/>
      <c r="AP20">
        <v>672</v>
      </c>
      <c r="AT20">
        <v>38259</v>
      </c>
      <c r="BC20">
        <v>10815</v>
      </c>
    </row>
    <row r="21" spans="1:55" x14ac:dyDescent="0.25">
      <c r="A21" t="s">
        <v>20</v>
      </c>
      <c r="B21" s="8"/>
      <c r="C21" s="8"/>
      <c r="D21" s="8"/>
      <c r="AV21">
        <v>85</v>
      </c>
      <c r="BC21">
        <v>100</v>
      </c>
    </row>
    <row r="22" spans="1:55" x14ac:dyDescent="0.25">
      <c r="A22" t="s">
        <v>21</v>
      </c>
      <c r="B22" s="8"/>
      <c r="C22" s="8"/>
      <c r="D22" s="8"/>
      <c r="T22">
        <v>90</v>
      </c>
      <c r="AY22">
        <v>10</v>
      </c>
      <c r="BC22">
        <v>170</v>
      </c>
    </row>
    <row r="23" spans="1:55" x14ac:dyDescent="0.25">
      <c r="A23" t="s">
        <v>48</v>
      </c>
      <c r="B23" s="8"/>
      <c r="C23" s="8"/>
      <c r="D23" s="8"/>
      <c r="AM23">
        <v>378</v>
      </c>
      <c r="BC23">
        <v>63</v>
      </c>
    </row>
    <row r="24" spans="1:55" x14ac:dyDescent="0.25">
      <c r="A24" t="s">
        <v>62</v>
      </c>
      <c r="B24" s="8"/>
      <c r="C24" s="8"/>
      <c r="D24" s="8"/>
      <c r="S24">
        <v>6507</v>
      </c>
      <c r="AM24">
        <v>3616</v>
      </c>
      <c r="AN24">
        <v>175</v>
      </c>
      <c r="AO24">
        <v>191</v>
      </c>
      <c r="AT24">
        <v>2236</v>
      </c>
      <c r="AV24">
        <v>10</v>
      </c>
      <c r="BC24">
        <v>74</v>
      </c>
    </row>
    <row r="25" spans="1:55" x14ac:dyDescent="0.25">
      <c r="A25" t="s">
        <v>22</v>
      </c>
      <c r="B25" s="8"/>
      <c r="C25" s="8"/>
      <c r="D25" s="8"/>
      <c r="AO25">
        <v>697</v>
      </c>
    </row>
    <row r="26" spans="1:55" x14ac:dyDescent="0.25">
      <c r="A26" t="s">
        <v>64</v>
      </c>
      <c r="B26" s="8"/>
      <c r="C26" s="8"/>
      <c r="D26" s="8"/>
      <c r="S26">
        <v>21</v>
      </c>
      <c r="AM26">
        <v>542</v>
      </c>
      <c r="BC26">
        <v>58</v>
      </c>
    </row>
    <row r="27" spans="1:55" x14ac:dyDescent="0.25">
      <c r="A27" t="s">
        <v>23</v>
      </c>
      <c r="B27">
        <v>191057</v>
      </c>
      <c r="K27">
        <v>843</v>
      </c>
      <c r="O27">
        <v>102</v>
      </c>
      <c r="W27">
        <f>172318+20896</f>
        <v>193214</v>
      </c>
      <c r="Z27">
        <v>4277</v>
      </c>
      <c r="AO27">
        <v>35</v>
      </c>
    </row>
    <row r="28" spans="1:55" x14ac:dyDescent="0.25">
      <c r="A28" t="s">
        <v>52</v>
      </c>
      <c r="S28">
        <v>3254</v>
      </c>
      <c r="AV28">
        <v>120</v>
      </c>
      <c r="AY28">
        <v>7999</v>
      </c>
      <c r="BC28">
        <v>41421</v>
      </c>
    </row>
    <row r="29" spans="1:55" x14ac:dyDescent="0.25">
      <c r="A29" t="s">
        <v>66</v>
      </c>
      <c r="AY29">
        <v>28761</v>
      </c>
      <c r="BC29">
        <v>1530</v>
      </c>
    </row>
    <row r="30" spans="1:55" x14ac:dyDescent="0.25">
      <c r="A30" t="s">
        <v>67</v>
      </c>
      <c r="BC30">
        <v>3</v>
      </c>
    </row>
    <row r="31" spans="1:55" x14ac:dyDescent="0.25">
      <c r="A31" t="s">
        <v>69</v>
      </c>
      <c r="AZ31">
        <v>199</v>
      </c>
      <c r="BC31">
        <v>10</v>
      </c>
    </row>
    <row r="32" spans="1:55" x14ac:dyDescent="0.25">
      <c r="A32" t="s">
        <v>44</v>
      </c>
      <c r="S32">
        <v>15</v>
      </c>
      <c r="T32">
        <v>360</v>
      </c>
      <c r="AY32">
        <v>47466</v>
      </c>
      <c r="BC32">
        <v>655</v>
      </c>
    </row>
    <row r="33" spans="1:55" x14ac:dyDescent="0.25">
      <c r="A33" t="s">
        <v>24</v>
      </c>
      <c r="AI33" s="20">
        <v>16285</v>
      </c>
      <c r="AM33">
        <v>9</v>
      </c>
      <c r="AO33">
        <v>101</v>
      </c>
      <c r="AT33">
        <v>252</v>
      </c>
    </row>
    <row r="34" spans="1:55" x14ac:dyDescent="0.25">
      <c r="A34" t="s">
        <v>97</v>
      </c>
      <c r="AT34">
        <v>53</v>
      </c>
      <c r="AY34">
        <v>355</v>
      </c>
    </row>
    <row r="35" spans="1:55" x14ac:dyDescent="0.25">
      <c r="A35" t="s">
        <v>26</v>
      </c>
      <c r="V35">
        <v>104</v>
      </c>
      <c r="AA35">
        <v>78</v>
      </c>
      <c r="AM35">
        <v>793</v>
      </c>
      <c r="AO35">
        <v>1956</v>
      </c>
      <c r="AS35">
        <v>230</v>
      </c>
      <c r="AZ35">
        <v>7413</v>
      </c>
    </row>
    <row r="36" spans="1:55" x14ac:dyDescent="0.25">
      <c r="A36" t="s">
        <v>71</v>
      </c>
      <c r="AY36">
        <v>39</v>
      </c>
    </row>
    <row r="37" spans="1:55" x14ac:dyDescent="0.25">
      <c r="A37" t="s">
        <v>27</v>
      </c>
      <c r="V37">
        <v>126</v>
      </c>
      <c r="Y37">
        <v>58</v>
      </c>
      <c r="AN37">
        <v>88</v>
      </c>
      <c r="AO37">
        <v>1048</v>
      </c>
      <c r="AS37">
        <v>275</v>
      </c>
    </row>
    <row r="38" spans="1:55" x14ac:dyDescent="0.25">
      <c r="A38" t="s">
        <v>28</v>
      </c>
      <c r="S38">
        <v>1081</v>
      </c>
      <c r="V38">
        <v>1065</v>
      </c>
      <c r="Y38">
        <v>67</v>
      </c>
      <c r="Z38">
        <v>3583</v>
      </c>
      <c r="AA38">
        <v>2439</v>
      </c>
      <c r="AB38">
        <v>350</v>
      </c>
      <c r="AC38">
        <v>59</v>
      </c>
      <c r="AE38">
        <v>6</v>
      </c>
      <c r="AF38">
        <v>12</v>
      </c>
      <c r="AJ38">
        <v>34</v>
      </c>
      <c r="AL38">
        <v>603</v>
      </c>
      <c r="AM38">
        <v>8816</v>
      </c>
      <c r="AN38">
        <v>55775</v>
      </c>
      <c r="AO38">
        <v>2265</v>
      </c>
      <c r="AT38">
        <v>47009</v>
      </c>
      <c r="AV38">
        <v>114</v>
      </c>
      <c r="AY38">
        <v>10</v>
      </c>
      <c r="AZ38">
        <v>635</v>
      </c>
    </row>
    <row r="39" spans="1:55" x14ac:dyDescent="0.25">
      <c r="A39" t="s">
        <v>29</v>
      </c>
      <c r="O39">
        <v>1295</v>
      </c>
    </row>
    <row r="40" spans="1:55" x14ac:dyDescent="0.25">
      <c r="A40" t="s">
        <v>30</v>
      </c>
      <c r="AY40">
        <v>502</v>
      </c>
    </row>
    <row r="41" spans="1:55" x14ac:dyDescent="0.25">
      <c r="A41" t="s">
        <v>73</v>
      </c>
      <c r="AY41">
        <v>540</v>
      </c>
    </row>
    <row r="42" spans="1:55" x14ac:dyDescent="0.25">
      <c r="A42" t="s">
        <v>31</v>
      </c>
      <c r="AO42">
        <v>16</v>
      </c>
    </row>
    <row r="43" spans="1:55" x14ac:dyDescent="0.25">
      <c r="A43" t="s">
        <v>32</v>
      </c>
      <c r="AP43">
        <v>147</v>
      </c>
      <c r="AV43">
        <v>933</v>
      </c>
    </row>
    <row r="44" spans="1:55" x14ac:dyDescent="0.25">
      <c r="A44" t="s">
        <v>33</v>
      </c>
      <c r="B44">
        <v>122</v>
      </c>
      <c r="F44">
        <v>1018</v>
      </c>
      <c r="G44">
        <v>5105</v>
      </c>
      <c r="H44">
        <v>668</v>
      </c>
      <c r="K44">
        <v>4929</v>
      </c>
      <c r="O44">
        <v>225</v>
      </c>
      <c r="S44">
        <v>159537</v>
      </c>
      <c r="AM44">
        <v>15</v>
      </c>
      <c r="AN44">
        <v>113</v>
      </c>
      <c r="AY44">
        <v>148</v>
      </c>
    </row>
    <row r="45" spans="1:55" x14ac:dyDescent="0.25">
      <c r="A45" t="s">
        <v>35</v>
      </c>
      <c r="F45">
        <v>114721</v>
      </c>
      <c r="G45">
        <v>2140</v>
      </c>
      <c r="K45">
        <v>16964</v>
      </c>
      <c r="M45" s="20">
        <v>293636</v>
      </c>
      <c r="S45">
        <v>2318</v>
      </c>
      <c r="AN45">
        <v>400</v>
      </c>
      <c r="AU45">
        <v>278</v>
      </c>
      <c r="AV45">
        <v>7</v>
      </c>
    </row>
    <row r="46" spans="1:55" x14ac:dyDescent="0.25">
      <c r="A46" t="s">
        <v>36</v>
      </c>
      <c r="B46">
        <v>6256</v>
      </c>
      <c r="BC46">
        <v>504</v>
      </c>
    </row>
    <row r="47" spans="1:55" x14ac:dyDescent="0.25">
      <c r="A47" t="s">
        <v>38</v>
      </c>
      <c r="W47">
        <f>7839+991</f>
        <v>8830</v>
      </c>
      <c r="Y47">
        <v>2514</v>
      </c>
    </row>
    <row r="48" spans="1:55" x14ac:dyDescent="0.25">
      <c r="A48" t="s">
        <v>39</v>
      </c>
      <c r="Z48">
        <v>62806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6" max="6" width="10" bestFit="1" customWidth="1"/>
    <col min="16" max="16" width="9.28515625" bestFit="1" customWidth="1"/>
    <col min="17" max="17" width="9.5703125" customWidth="1"/>
    <col min="18" max="18" width="10.85546875" customWidth="1"/>
    <col min="19" max="21" width="11.42578125" customWidth="1"/>
  </cols>
  <sheetData>
    <row r="1" spans="1:24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147</v>
      </c>
      <c r="W1" s="3" t="s">
        <v>148</v>
      </c>
      <c r="X1" t="s">
        <v>91</v>
      </c>
    </row>
    <row r="2" spans="1:24" s="8" customFormat="1" x14ac:dyDescent="0.25">
      <c r="A2" s="1" t="s">
        <v>40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9"/>
  <sheetViews>
    <sheetView topLeftCell="A25" workbookViewId="0">
      <pane xSplit="1" topLeftCell="AU1" activePane="topRight" state="frozen"/>
      <selection pane="topRight" activeCell="A43" sqref="A43:XFD43"/>
    </sheetView>
  </sheetViews>
  <sheetFormatPr defaultRowHeight="15" x14ac:dyDescent="0.25"/>
  <cols>
    <col min="1" max="1" width="23.85546875" bestFit="1" customWidth="1"/>
    <col min="39" max="39" width="10" bestFit="1" customWidth="1"/>
    <col min="56" max="56" width="10.140625" bestFit="1" customWidth="1"/>
  </cols>
  <sheetData>
    <row r="1" spans="1:56" x14ac:dyDescent="0.25">
      <c r="A1" s="2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189</v>
      </c>
      <c r="BA1" t="s">
        <v>207</v>
      </c>
      <c r="BB1" t="s">
        <v>216</v>
      </c>
      <c r="BC1" t="s">
        <v>91</v>
      </c>
    </row>
    <row r="2" spans="1:56" x14ac:dyDescent="0.25">
      <c r="A2" s="2" t="s">
        <v>40</v>
      </c>
      <c r="B2" s="8">
        <v>165360</v>
      </c>
      <c r="C2" s="8">
        <v>31733</v>
      </c>
      <c r="D2" s="8">
        <v>11903</v>
      </c>
      <c r="E2" s="8">
        <v>13561</v>
      </c>
      <c r="F2" s="8">
        <v>4016890</v>
      </c>
      <c r="G2" s="8">
        <v>156842</v>
      </c>
      <c r="H2" s="8">
        <v>28641</v>
      </c>
      <c r="I2" s="8">
        <v>3688</v>
      </c>
      <c r="J2" s="8">
        <v>2622</v>
      </c>
      <c r="K2" s="8">
        <v>347274</v>
      </c>
      <c r="L2" s="8">
        <v>557905</v>
      </c>
      <c r="M2" s="8">
        <v>1555</v>
      </c>
      <c r="N2" s="8">
        <v>739695</v>
      </c>
      <c r="O2" s="8">
        <v>1068168</v>
      </c>
      <c r="P2" s="8">
        <v>74554</v>
      </c>
      <c r="Q2" s="8">
        <v>112266</v>
      </c>
      <c r="R2" s="8">
        <v>2880740</v>
      </c>
      <c r="S2" s="8">
        <v>227228</v>
      </c>
      <c r="T2" s="8">
        <v>21760</v>
      </c>
      <c r="U2" s="8">
        <v>849939</v>
      </c>
      <c r="V2" s="8">
        <v>1737</v>
      </c>
      <c r="W2" s="8">
        <v>1602</v>
      </c>
      <c r="X2" s="8">
        <v>656832</v>
      </c>
      <c r="Y2" s="8">
        <v>43507</v>
      </c>
      <c r="Z2" s="8">
        <v>1159688</v>
      </c>
      <c r="AA2" s="8">
        <v>9481</v>
      </c>
      <c r="AB2" s="8">
        <v>2256</v>
      </c>
      <c r="AC2" s="8">
        <v>5814</v>
      </c>
      <c r="AD2" s="8">
        <v>54482</v>
      </c>
      <c r="AE2" s="8">
        <v>44234</v>
      </c>
      <c r="AF2" s="8">
        <v>156095</v>
      </c>
      <c r="AG2" s="8">
        <v>182354</v>
      </c>
      <c r="AH2" s="8">
        <v>4288</v>
      </c>
      <c r="AI2" s="8">
        <v>1778</v>
      </c>
      <c r="AJ2" s="8">
        <v>176036</v>
      </c>
      <c r="AK2" s="8">
        <v>1421183</v>
      </c>
      <c r="AL2" s="8">
        <v>604395</v>
      </c>
      <c r="AM2" s="8">
        <v>5323453</v>
      </c>
      <c r="AN2" s="8">
        <v>1708105</v>
      </c>
      <c r="AO2" s="8">
        <v>374970</v>
      </c>
      <c r="AP2" s="8">
        <v>1121313</v>
      </c>
      <c r="AQ2" s="8">
        <v>459961</v>
      </c>
      <c r="AR2" s="8">
        <v>83791</v>
      </c>
      <c r="AS2" s="8">
        <v>303986</v>
      </c>
      <c r="AT2" s="8">
        <v>998646</v>
      </c>
      <c r="AU2" s="8">
        <v>1099322</v>
      </c>
      <c r="AV2" s="8">
        <v>1722225</v>
      </c>
      <c r="AW2" s="8">
        <v>63687</v>
      </c>
      <c r="AX2" s="8">
        <v>25160</v>
      </c>
      <c r="AY2" s="8">
        <v>5708</v>
      </c>
      <c r="AZ2" s="8">
        <v>1912</v>
      </c>
      <c r="BA2" s="8">
        <v>57577</v>
      </c>
      <c r="BB2" s="8">
        <v>336877</v>
      </c>
      <c r="BC2" s="8">
        <v>154685</v>
      </c>
      <c r="BD2" s="8"/>
    </row>
    <row r="3" spans="1:56" x14ac:dyDescent="0.25">
      <c r="A3" s="22" t="s">
        <v>18</v>
      </c>
      <c r="B3" s="8">
        <v>49231</v>
      </c>
      <c r="C3" s="8">
        <v>6500</v>
      </c>
      <c r="D3" s="8">
        <v>1050</v>
      </c>
      <c r="E3" s="8"/>
      <c r="F3" s="8">
        <v>231</v>
      </c>
      <c r="G3" s="8">
        <v>965</v>
      </c>
      <c r="H3" s="8"/>
      <c r="I3" s="8"/>
      <c r="J3" s="8"/>
      <c r="K3" s="8"/>
      <c r="L3" s="8">
        <v>557905</v>
      </c>
      <c r="M3" s="8"/>
      <c r="N3" s="8">
        <v>737517</v>
      </c>
      <c r="O3" s="8">
        <v>1062664</v>
      </c>
      <c r="P3" s="8">
        <v>48797</v>
      </c>
      <c r="Q3" s="8">
        <v>68647</v>
      </c>
      <c r="R3" s="8">
        <v>2787844</v>
      </c>
      <c r="S3" s="8">
        <v>183625</v>
      </c>
      <c r="T3" s="8">
        <v>17378</v>
      </c>
      <c r="U3" s="8"/>
      <c r="V3" s="8"/>
      <c r="W3" s="8"/>
      <c r="X3" s="8">
        <v>67454</v>
      </c>
      <c r="Y3" s="8">
        <v>2559</v>
      </c>
      <c r="Z3" s="8">
        <v>278</v>
      </c>
      <c r="AA3" s="8"/>
      <c r="AB3" s="8"/>
      <c r="AC3" s="8"/>
      <c r="AD3" s="8">
        <v>15288</v>
      </c>
      <c r="AE3" s="8"/>
      <c r="AF3" s="8">
        <v>155347</v>
      </c>
      <c r="AG3" s="8">
        <v>116650</v>
      </c>
      <c r="AH3" s="8"/>
      <c r="AI3" s="8">
        <v>1778</v>
      </c>
      <c r="AJ3" s="8">
        <v>176036</v>
      </c>
      <c r="AK3" s="8">
        <v>701218</v>
      </c>
      <c r="AL3" s="8">
        <v>2611</v>
      </c>
      <c r="AM3" s="8"/>
      <c r="AN3" s="8"/>
      <c r="AO3" s="8">
        <v>1126</v>
      </c>
      <c r="AP3" s="8">
        <v>3530</v>
      </c>
      <c r="AQ3" s="8"/>
      <c r="AR3" s="8"/>
      <c r="AS3" s="8"/>
      <c r="AT3" s="8">
        <v>61181</v>
      </c>
      <c r="AU3" s="8"/>
      <c r="AV3" s="8">
        <v>31869</v>
      </c>
      <c r="AW3" s="8">
        <v>59250</v>
      </c>
      <c r="AX3" s="8">
        <v>25160</v>
      </c>
      <c r="AZ3" s="8">
        <v>1912</v>
      </c>
      <c r="BB3" s="8">
        <v>97626</v>
      </c>
      <c r="BC3">
        <v>5768</v>
      </c>
    </row>
    <row r="4" spans="1:56" x14ac:dyDescent="0.25">
      <c r="A4" s="22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>
        <v>5504</v>
      </c>
      <c r="P4" s="8"/>
      <c r="Q4" s="8"/>
      <c r="R4" s="8"/>
      <c r="S4" s="8"/>
      <c r="T4" s="8"/>
      <c r="U4" s="8">
        <v>15599</v>
      </c>
      <c r="V4" s="8"/>
      <c r="W4" s="8"/>
      <c r="X4" s="8"/>
      <c r="Y4" s="8"/>
      <c r="Z4" s="8"/>
      <c r="AA4" s="8"/>
      <c r="AB4" s="8"/>
      <c r="AC4" s="8"/>
      <c r="AD4" s="8"/>
      <c r="AE4" s="8">
        <v>565</v>
      </c>
      <c r="AF4" s="8"/>
      <c r="AG4" s="8">
        <v>3438</v>
      </c>
      <c r="AH4" s="8"/>
      <c r="AI4" s="8"/>
      <c r="AJ4" s="8"/>
      <c r="AK4" s="8">
        <v>5733</v>
      </c>
      <c r="AL4" s="8">
        <v>301949</v>
      </c>
      <c r="AM4" s="8"/>
      <c r="AN4" s="8"/>
      <c r="AO4" s="8"/>
      <c r="AP4" s="8"/>
      <c r="AQ4" s="8"/>
      <c r="AR4" s="8"/>
      <c r="AS4" s="8"/>
      <c r="AT4" s="8">
        <v>1102</v>
      </c>
      <c r="AU4" s="8"/>
      <c r="AV4" s="8">
        <v>1255</v>
      </c>
      <c r="AW4" s="8"/>
      <c r="BA4">
        <v>400</v>
      </c>
      <c r="BB4">
        <v>137</v>
      </c>
      <c r="BC4">
        <v>284</v>
      </c>
    </row>
    <row r="5" spans="1:56" x14ac:dyDescent="0.25">
      <c r="A5" s="15" t="s">
        <v>56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>
        <v>2389</v>
      </c>
      <c r="AW5" s="8"/>
      <c r="BA5">
        <v>823</v>
      </c>
    </row>
    <row r="6" spans="1:56" x14ac:dyDescent="0.25">
      <c r="A6" s="22" t="s">
        <v>55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>
        <v>387108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>
        <v>2058</v>
      </c>
      <c r="AV6" s="8"/>
      <c r="AW6" s="8"/>
    </row>
    <row r="7" spans="1:56" x14ac:dyDescent="0.25">
      <c r="A7" s="23" t="s">
        <v>80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BA7">
        <v>795</v>
      </c>
      <c r="BB7">
        <v>122</v>
      </c>
    </row>
    <row r="8" spans="1:56" x14ac:dyDescent="0.25">
      <c r="A8" s="24" t="s">
        <v>45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BA8">
        <v>1603</v>
      </c>
    </row>
    <row r="9" spans="1:56" x14ac:dyDescent="0.25">
      <c r="A9" s="24" t="s">
        <v>58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BA9">
        <f>349+596</f>
        <v>945</v>
      </c>
    </row>
    <row r="10" spans="1:56" x14ac:dyDescent="0.25">
      <c r="A10" s="15" t="s">
        <v>155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BC10">
        <v>4534</v>
      </c>
    </row>
    <row r="11" spans="1:56" x14ac:dyDescent="0.25">
      <c r="A11" s="24" t="s">
        <v>101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BC11">
        <v>687</v>
      </c>
    </row>
    <row r="12" spans="1:56" x14ac:dyDescent="0.25">
      <c r="A12" s="24" t="s">
        <v>66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BA12">
        <v>4117</v>
      </c>
      <c r="BB12">
        <v>1266</v>
      </c>
      <c r="BC12">
        <v>700</v>
      </c>
    </row>
    <row r="13" spans="1:56" x14ac:dyDescent="0.25">
      <c r="A13" s="22" t="s">
        <v>52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>
        <v>22968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BA13">
        <v>5367</v>
      </c>
      <c r="BB13">
        <v>400</v>
      </c>
    </row>
    <row r="14" spans="1:56" x14ac:dyDescent="0.25">
      <c r="A14" s="22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6559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>
        <v>119705</v>
      </c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56" x14ac:dyDescent="0.25">
      <c r="A15" s="22" t="s">
        <v>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>
        <v>17008</v>
      </c>
      <c r="AW15" s="8"/>
    </row>
    <row r="16" spans="1:56" x14ac:dyDescent="0.25">
      <c r="A16" s="22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>
        <v>1592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BC16">
        <v>474</v>
      </c>
    </row>
    <row r="17" spans="1:55" x14ac:dyDescent="0.25">
      <c r="A17" s="22" t="s">
        <v>4</v>
      </c>
      <c r="B17" s="8">
        <v>327</v>
      </c>
      <c r="C17" s="8"/>
      <c r="D17" s="8">
        <v>997</v>
      </c>
      <c r="E17" s="8"/>
      <c r="F17" s="8">
        <v>999167</v>
      </c>
      <c r="G17" s="8">
        <v>105529</v>
      </c>
      <c r="H17" s="8">
        <v>2281</v>
      </c>
      <c r="I17" s="8">
        <v>614</v>
      </c>
      <c r="J17" s="8">
        <v>2400</v>
      </c>
      <c r="K17" s="8"/>
      <c r="L17" s="8"/>
      <c r="M17" s="8"/>
      <c r="N17" s="8"/>
      <c r="O17" s="8"/>
      <c r="P17" s="8">
        <v>2526</v>
      </c>
      <c r="Q17" s="8"/>
      <c r="R17" s="8">
        <v>84459</v>
      </c>
      <c r="S17" s="8">
        <v>43469</v>
      </c>
      <c r="T17" s="8"/>
      <c r="U17" s="8">
        <v>12010</v>
      </c>
      <c r="V17" s="8"/>
      <c r="W17" s="8">
        <v>101</v>
      </c>
      <c r="X17" s="8"/>
      <c r="Y17" s="8"/>
      <c r="Z17" s="8">
        <v>1030171</v>
      </c>
      <c r="AA17" s="8">
        <v>1027</v>
      </c>
      <c r="AB17" s="8"/>
      <c r="AC17" s="8">
        <v>842</v>
      </c>
      <c r="AD17" s="8"/>
      <c r="AE17" s="8">
        <v>2323</v>
      </c>
      <c r="AF17" s="8"/>
      <c r="AG17" s="8">
        <v>1350</v>
      </c>
      <c r="AH17" s="8"/>
      <c r="AI17" s="8"/>
      <c r="AJ17" s="8"/>
      <c r="AK17" s="8">
        <v>136789</v>
      </c>
      <c r="AL17" s="8">
        <v>2957</v>
      </c>
      <c r="AM17" s="8">
        <v>4686</v>
      </c>
      <c r="AN17" s="8"/>
      <c r="AO17" s="8"/>
      <c r="AP17" s="8"/>
      <c r="AQ17" s="8"/>
      <c r="AR17" s="8"/>
      <c r="AS17" s="8"/>
      <c r="AT17" s="8"/>
      <c r="AU17" s="8"/>
      <c r="AV17" s="8">
        <v>10647</v>
      </c>
      <c r="AW17" s="8"/>
    </row>
    <row r="18" spans="1:55" x14ac:dyDescent="0.25">
      <c r="A18" s="8" t="s">
        <v>17</v>
      </c>
      <c r="B18" s="8"/>
      <c r="C18" s="8">
        <v>24127</v>
      </c>
      <c r="D18" s="8"/>
      <c r="E18" s="8"/>
      <c r="F18" s="8">
        <v>3148</v>
      </c>
      <c r="G18" s="8"/>
      <c r="H18" s="8"/>
      <c r="I18" s="8">
        <v>763</v>
      </c>
      <c r="J18" s="8">
        <v>119</v>
      </c>
      <c r="K18" s="8"/>
      <c r="L18" s="8"/>
      <c r="M18" s="8"/>
      <c r="N18" s="8"/>
      <c r="O18" s="8"/>
      <c r="P18" s="8">
        <v>1203</v>
      </c>
      <c r="Q18" s="8"/>
      <c r="R18" s="8"/>
      <c r="S18" s="8"/>
      <c r="T18" s="8"/>
      <c r="U18" s="8">
        <v>3932</v>
      </c>
      <c r="V18" s="8"/>
      <c r="W18" s="8"/>
      <c r="X18" s="8"/>
      <c r="Y18" s="8"/>
      <c r="Z18" s="8">
        <v>81427</v>
      </c>
      <c r="AA18" s="8"/>
      <c r="AB18" s="8"/>
      <c r="AC18" s="8"/>
      <c r="AD18" s="8"/>
      <c r="AE18" s="8"/>
      <c r="AF18" s="8"/>
      <c r="AG18" s="8">
        <v>281</v>
      </c>
      <c r="AH18" s="8">
        <v>934</v>
      </c>
      <c r="AI18" s="8"/>
      <c r="AJ18" s="8"/>
      <c r="AK18" s="8">
        <v>11927</v>
      </c>
      <c r="AL18" s="8">
        <v>1321</v>
      </c>
      <c r="AM18" s="8">
        <v>12421</v>
      </c>
      <c r="AN18" s="8">
        <v>3285</v>
      </c>
      <c r="AO18" s="8"/>
      <c r="AP18" s="8">
        <v>5316</v>
      </c>
      <c r="AQ18" s="8">
        <v>742</v>
      </c>
      <c r="AR18" s="8"/>
      <c r="AS18" s="8">
        <v>652</v>
      </c>
      <c r="AT18" s="8"/>
      <c r="AU18" s="8">
        <v>498</v>
      </c>
      <c r="AV18" s="8">
        <v>2030</v>
      </c>
      <c r="AW18" s="8">
        <v>2496</v>
      </c>
      <c r="BA18">
        <v>14259</v>
      </c>
      <c r="BB18">
        <v>5152</v>
      </c>
      <c r="BC18">
        <v>4386</v>
      </c>
    </row>
    <row r="19" spans="1:55" x14ac:dyDescent="0.25">
      <c r="A19" s="8" t="s">
        <v>10</v>
      </c>
      <c r="B19" s="8"/>
      <c r="C19" s="8">
        <v>742</v>
      </c>
      <c r="D19" s="8">
        <v>8316</v>
      </c>
      <c r="E19" s="8">
        <v>2664</v>
      </c>
      <c r="F19" s="8">
        <v>2972895</v>
      </c>
      <c r="G19" s="8">
        <v>50348</v>
      </c>
      <c r="H19" s="8">
        <v>1312</v>
      </c>
      <c r="I19" s="8">
        <v>156</v>
      </c>
      <c r="J19" s="8">
        <v>103</v>
      </c>
      <c r="K19" s="8"/>
      <c r="L19" s="8"/>
      <c r="M19" s="8"/>
      <c r="N19" s="8">
        <v>386</v>
      </c>
      <c r="O19" s="8"/>
      <c r="P19" s="8">
        <v>375</v>
      </c>
      <c r="Q19" s="8"/>
      <c r="R19" s="8">
        <v>6387</v>
      </c>
      <c r="S19" s="8"/>
      <c r="T19" s="8">
        <v>4220</v>
      </c>
      <c r="U19" s="8">
        <v>228327</v>
      </c>
      <c r="V19" s="8">
        <v>1737</v>
      </c>
      <c r="W19" s="8">
        <v>1501</v>
      </c>
      <c r="X19" s="8"/>
      <c r="Y19" s="8">
        <v>30015</v>
      </c>
      <c r="Z19" s="8"/>
      <c r="AA19" s="8">
        <v>1402</v>
      </c>
      <c r="AB19" s="8"/>
      <c r="AC19" s="8">
        <v>716</v>
      </c>
      <c r="AD19" s="8">
        <v>36661</v>
      </c>
      <c r="AE19" s="8">
        <v>41052</v>
      </c>
      <c r="AF19" s="8">
        <v>165</v>
      </c>
      <c r="AG19" s="8">
        <v>172</v>
      </c>
      <c r="AH19" s="8">
        <v>801</v>
      </c>
      <c r="AI19" s="8"/>
      <c r="AJ19" s="8"/>
      <c r="AK19" s="8">
        <v>21891</v>
      </c>
      <c r="AL19" s="8">
        <v>51596</v>
      </c>
      <c r="AM19" s="8">
        <v>4880741</v>
      </c>
      <c r="AN19" s="8">
        <v>1691608</v>
      </c>
      <c r="AO19" s="8">
        <v>120867</v>
      </c>
      <c r="AP19" s="8">
        <v>1041487</v>
      </c>
      <c r="AQ19" s="8">
        <v>455233</v>
      </c>
      <c r="AR19" s="8">
        <v>16105</v>
      </c>
      <c r="AS19" s="8">
        <v>276162</v>
      </c>
      <c r="AT19" s="8">
        <v>875402</v>
      </c>
      <c r="AU19" s="8">
        <v>315619</v>
      </c>
      <c r="AV19" s="8">
        <v>1105276</v>
      </c>
      <c r="AW19" s="8">
        <v>1510</v>
      </c>
      <c r="AY19" s="8">
        <v>5708</v>
      </c>
      <c r="BB19">
        <v>151266</v>
      </c>
      <c r="BC19">
        <v>1800</v>
      </c>
    </row>
    <row r="20" spans="1:55" x14ac:dyDescent="0.25">
      <c r="A20" s="8" t="s">
        <v>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327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>
        <v>583</v>
      </c>
      <c r="AG20" s="8">
        <v>127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>
        <v>2258</v>
      </c>
      <c r="AT20" s="8">
        <v>2056</v>
      </c>
      <c r="AU20" s="8">
        <v>776353</v>
      </c>
      <c r="AV20" s="8">
        <v>201383</v>
      </c>
      <c r="AW20" s="8"/>
      <c r="BB20">
        <v>1552</v>
      </c>
    </row>
    <row r="21" spans="1:55" x14ac:dyDescent="0.25">
      <c r="A21" s="8" t="s">
        <v>6</v>
      </c>
      <c r="B21" s="8">
        <v>110911</v>
      </c>
      <c r="C21" s="8"/>
      <c r="D21" s="8">
        <v>1540</v>
      </c>
      <c r="E21" s="8"/>
      <c r="F21" s="8">
        <v>5826</v>
      </c>
      <c r="G21" s="8"/>
      <c r="H21" s="8"/>
      <c r="I21" s="8">
        <v>2155</v>
      </c>
      <c r="J21" s="8"/>
      <c r="K21" s="8">
        <v>54590</v>
      </c>
      <c r="L21" s="8"/>
      <c r="M21" s="8"/>
      <c r="N21" s="8"/>
      <c r="O21" s="8"/>
      <c r="P21" s="8"/>
      <c r="Q21" s="8">
        <v>2744</v>
      </c>
      <c r="R21" s="8"/>
      <c r="S21" s="8">
        <v>134</v>
      </c>
      <c r="T21" s="8">
        <v>162</v>
      </c>
      <c r="U21" s="8">
        <v>40051</v>
      </c>
      <c r="V21" s="8"/>
      <c r="W21" s="8"/>
      <c r="X21" s="8">
        <v>544456</v>
      </c>
      <c r="Y21" s="8">
        <v>3436</v>
      </c>
      <c r="Z21" s="8"/>
      <c r="AA21" s="8">
        <v>150</v>
      </c>
      <c r="AB21" s="8"/>
      <c r="AC21" s="8">
        <v>2115</v>
      </c>
      <c r="AD21" s="8">
        <v>2036</v>
      </c>
      <c r="AE21" s="8">
        <v>182</v>
      </c>
      <c r="AF21" s="8"/>
      <c r="AG21" s="8">
        <v>10514</v>
      </c>
      <c r="AH21" s="8"/>
      <c r="AI21" s="8"/>
      <c r="AJ21" s="8"/>
      <c r="AK21" s="8">
        <v>77306</v>
      </c>
      <c r="AL21" s="8">
        <v>15153</v>
      </c>
      <c r="AM21" s="8">
        <v>31191</v>
      </c>
      <c r="AN21" s="8">
        <v>10756</v>
      </c>
      <c r="AO21" s="8">
        <v>14053</v>
      </c>
      <c r="AP21" s="8">
        <v>32972</v>
      </c>
      <c r="AQ21" s="8">
        <v>2706</v>
      </c>
      <c r="AR21" s="8"/>
      <c r="AS21" s="8">
        <v>390</v>
      </c>
      <c r="AT21" s="8"/>
      <c r="AU21" s="8"/>
      <c r="AV21" s="8">
        <v>4102</v>
      </c>
      <c r="AW21" s="8"/>
      <c r="BA21">
        <v>14110</v>
      </c>
      <c r="BB21">
        <v>966</v>
      </c>
      <c r="BC21">
        <v>6710</v>
      </c>
    </row>
    <row r="22" spans="1:55" x14ac:dyDescent="0.25">
      <c r="A22" s="8" t="s">
        <v>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>
        <v>3458</v>
      </c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55" x14ac:dyDescent="0.25">
      <c r="A23" s="8" t="s">
        <v>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>
        <v>2880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55" x14ac:dyDescent="0.25">
      <c r="A24" s="8" t="s">
        <v>139</v>
      </c>
      <c r="B24" s="8">
        <v>4004</v>
      </c>
      <c r="C24" s="8">
        <v>364</v>
      </c>
      <c r="D24" s="8"/>
      <c r="E24" s="8">
        <v>4233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2050</v>
      </c>
      <c r="S24" s="8"/>
      <c r="T24" s="8"/>
      <c r="U24" s="8">
        <v>857</v>
      </c>
      <c r="V24" s="8"/>
      <c r="W24" s="8"/>
      <c r="X24" s="8"/>
      <c r="Y24" s="8"/>
      <c r="Z24" s="8">
        <v>31150</v>
      </c>
      <c r="AA24" s="8"/>
      <c r="AB24" s="8"/>
      <c r="AC24" s="8"/>
      <c r="AD24" s="8"/>
      <c r="AE24" s="8"/>
      <c r="AF24" s="8"/>
      <c r="AG24" s="8">
        <v>1065</v>
      </c>
      <c r="AH24" s="8"/>
      <c r="AI24" s="8"/>
      <c r="AJ24" s="8"/>
      <c r="AK24" s="8"/>
      <c r="AL24" s="8">
        <v>3217</v>
      </c>
      <c r="AM24" s="8">
        <v>2842</v>
      </c>
      <c r="AN24" s="8"/>
      <c r="AO24" s="8"/>
      <c r="AP24" s="8"/>
      <c r="AQ24" s="8"/>
      <c r="AR24" s="8">
        <v>65250</v>
      </c>
      <c r="AS24" s="8"/>
      <c r="AT24" s="8"/>
      <c r="AU24" s="8">
        <v>345</v>
      </c>
      <c r="AV24" s="8">
        <v>1377</v>
      </c>
      <c r="AW24" s="8">
        <v>431</v>
      </c>
      <c r="BA24">
        <v>1646</v>
      </c>
      <c r="BC24">
        <v>288</v>
      </c>
    </row>
    <row r="25" spans="1:55" x14ac:dyDescent="0.25">
      <c r="A25" s="8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>
        <v>8003</v>
      </c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>
        <v>3458</v>
      </c>
      <c r="AV25" s="8"/>
      <c r="AW25" s="8"/>
      <c r="BC25">
        <v>2115</v>
      </c>
    </row>
    <row r="26" spans="1:55" x14ac:dyDescent="0.25">
      <c r="A26" s="8" t="s">
        <v>16</v>
      </c>
      <c r="B26" s="8">
        <v>708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v>2743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>
        <v>2659</v>
      </c>
      <c r="AM26" s="8">
        <v>1385</v>
      </c>
      <c r="AN26" s="8">
        <v>224</v>
      </c>
      <c r="AO26" s="8"/>
      <c r="AP26" s="8">
        <v>202</v>
      </c>
      <c r="AQ26" s="8"/>
      <c r="AR26" s="8"/>
      <c r="AS26" s="8"/>
      <c r="AT26" s="8"/>
      <c r="AU26" s="8"/>
      <c r="AV26" s="8"/>
      <c r="AW26" s="8"/>
    </row>
    <row r="27" spans="1:55" x14ac:dyDescent="0.25">
      <c r="A27" s="8" t="s">
        <v>209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>
        <v>100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55" x14ac:dyDescent="0.25">
      <c r="A28" s="8" t="s">
        <v>183</v>
      </c>
      <c r="B28" s="8"/>
      <c r="C28" s="8"/>
      <c r="D28" s="8"/>
      <c r="E28" s="8">
        <v>6664</v>
      </c>
      <c r="F28" s="8">
        <v>35623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>
        <v>16191</v>
      </c>
      <c r="AA28" s="8"/>
      <c r="AB28" s="8"/>
      <c r="AC28" s="8"/>
      <c r="AD28" s="8"/>
      <c r="AE28" s="8"/>
      <c r="AF28" s="8"/>
      <c r="AG28" s="8">
        <v>1616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55" x14ac:dyDescent="0.25">
      <c r="A29" s="8" t="s">
        <v>14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v>1783</v>
      </c>
      <c r="Z29" s="8"/>
      <c r="AA29" s="8"/>
      <c r="AB29" s="8"/>
      <c r="AC29" s="8"/>
      <c r="AD29" s="8"/>
      <c r="AE29" s="8"/>
      <c r="AF29" s="8"/>
      <c r="AG29" s="8">
        <v>3198</v>
      </c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55" x14ac:dyDescent="0.25">
      <c r="A30" s="8" t="s">
        <v>54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>
        <v>250</v>
      </c>
      <c r="AH30" s="8"/>
      <c r="AI30" s="8"/>
      <c r="AJ30" s="8"/>
      <c r="AK30" s="8">
        <v>4185</v>
      </c>
      <c r="AL30" s="8">
        <v>40345</v>
      </c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55" x14ac:dyDescent="0.25">
      <c r="A31" s="8" t="s">
        <v>143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>
        <v>21784</v>
      </c>
      <c r="V31" s="8"/>
      <c r="W31" s="8"/>
      <c r="X31" s="8">
        <v>9370</v>
      </c>
      <c r="Y31" s="8"/>
      <c r="Z31" s="8"/>
      <c r="AA31" s="8">
        <v>4022</v>
      </c>
      <c r="AB31" s="8"/>
      <c r="AC31" s="8"/>
      <c r="AD31" s="8"/>
      <c r="AE31" s="8"/>
      <c r="AF31" s="8"/>
      <c r="AG31" s="8">
        <v>7925</v>
      </c>
      <c r="AH31" s="8"/>
      <c r="AI31" s="8"/>
      <c r="AJ31" s="8"/>
      <c r="AK31" s="8">
        <v>11690</v>
      </c>
      <c r="AL31" s="8">
        <v>26637</v>
      </c>
      <c r="AM31" s="8">
        <v>2794</v>
      </c>
      <c r="AN31" s="8"/>
      <c r="AO31" s="8">
        <v>2719</v>
      </c>
      <c r="AP31" s="8">
        <v>29400</v>
      </c>
      <c r="AQ31" s="8"/>
      <c r="AR31" s="8"/>
      <c r="AS31" s="8">
        <v>222</v>
      </c>
      <c r="AT31" s="8">
        <v>1149</v>
      </c>
      <c r="AU31" s="8"/>
      <c r="AV31" s="8">
        <v>13655</v>
      </c>
      <c r="AW31" s="8"/>
      <c r="BC31">
        <v>1381</v>
      </c>
    </row>
    <row r="32" spans="1:55" x14ac:dyDescent="0.25">
      <c r="A32" s="8" t="s">
        <v>32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>
        <v>726</v>
      </c>
      <c r="AN32" s="8">
        <v>250</v>
      </c>
      <c r="AO32" s="8">
        <v>413</v>
      </c>
      <c r="AP32" s="8"/>
      <c r="AQ32" s="8"/>
      <c r="AR32" s="8"/>
      <c r="AS32" s="8">
        <v>260</v>
      </c>
      <c r="AT32" s="8"/>
      <c r="AU32" s="8"/>
      <c r="AV32" s="8">
        <v>5067</v>
      </c>
      <c r="AW32" s="8"/>
    </row>
    <row r="33" spans="1:55" x14ac:dyDescent="0.25">
      <c r="A33" s="8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>
        <v>2850</v>
      </c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55" x14ac:dyDescent="0.25">
      <c r="A34" s="8" t="s">
        <v>94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>
        <v>84494</v>
      </c>
      <c r="AL34" s="8">
        <v>21277</v>
      </c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55" x14ac:dyDescent="0.25">
      <c r="A35" s="8" t="s">
        <v>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>
        <v>2307</v>
      </c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55" x14ac:dyDescent="0.25">
      <c r="A36" s="8" t="s">
        <v>31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>
        <v>655</v>
      </c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55" x14ac:dyDescent="0.25">
      <c r="A37" s="8" t="s">
        <v>107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55" x14ac:dyDescent="0.25">
      <c r="A38" s="8" t="s">
        <v>104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>
        <v>756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>
        <v>2651</v>
      </c>
      <c r="AQ38" s="8"/>
      <c r="AR38" s="8"/>
      <c r="AS38" s="8"/>
      <c r="AT38" s="8">
        <v>7784</v>
      </c>
      <c r="AU38" s="8">
        <v>477</v>
      </c>
      <c r="AV38" s="8">
        <v>46332</v>
      </c>
      <c r="AW38" s="8"/>
    </row>
    <row r="39" spans="1:55" x14ac:dyDescent="0.25">
      <c r="A39" s="8" t="s">
        <v>100</v>
      </c>
      <c r="B39" s="8"/>
      <c r="C39" s="8"/>
      <c r="D39" s="8"/>
      <c r="E39" s="8"/>
      <c r="F39" s="8"/>
      <c r="G39" s="8"/>
      <c r="H39" s="8"/>
      <c r="I39" s="8"/>
      <c r="J39" s="8"/>
      <c r="K39" s="8">
        <v>292684</v>
      </c>
      <c r="L39" s="8"/>
      <c r="M39" s="8">
        <v>1555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v>656</v>
      </c>
      <c r="AM39" s="8"/>
      <c r="AN39" s="8"/>
      <c r="AO39" s="8">
        <v>415</v>
      </c>
      <c r="AP39" s="8"/>
      <c r="AQ39" s="8"/>
      <c r="AR39" s="8"/>
      <c r="AS39" s="8"/>
      <c r="AT39" s="8"/>
      <c r="AU39" s="8"/>
      <c r="AV39" s="8">
        <v>9603</v>
      </c>
      <c r="AW39" s="8"/>
      <c r="BA39">
        <v>5548</v>
      </c>
    </row>
    <row r="40" spans="1:55" x14ac:dyDescent="0.25">
      <c r="A40" s="8" t="s">
        <v>198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BA40">
        <v>4666</v>
      </c>
    </row>
    <row r="41" spans="1:55" x14ac:dyDescent="0.25">
      <c r="A41" s="8" t="s">
        <v>217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>
        <v>276</v>
      </c>
      <c r="AW41" s="8"/>
      <c r="BA41">
        <v>690</v>
      </c>
    </row>
    <row r="42" spans="1:55" x14ac:dyDescent="0.25">
      <c r="A42" s="8" t="s">
        <v>196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>
        <v>424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>
        <v>8998</v>
      </c>
      <c r="AH42" s="8"/>
      <c r="AI42" s="8"/>
      <c r="AJ42" s="8"/>
      <c r="AK42" s="8">
        <v>9631</v>
      </c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55" x14ac:dyDescent="0.25">
      <c r="A43" s="8" t="s">
        <v>28</v>
      </c>
      <c r="B43" s="8"/>
      <c r="C43" s="8"/>
      <c r="D43" s="8"/>
      <c r="E43" s="8"/>
      <c r="F43" s="8"/>
      <c r="G43" s="8"/>
      <c r="H43" s="8">
        <v>25048</v>
      </c>
      <c r="I43" s="8"/>
      <c r="J43" s="8"/>
      <c r="K43" s="8"/>
      <c r="L43" s="8"/>
      <c r="M43" s="8"/>
      <c r="N43" s="8">
        <v>200</v>
      </c>
      <c r="O43" s="8"/>
      <c r="P43" s="8"/>
      <c r="Q43" s="8"/>
      <c r="R43" s="8"/>
      <c r="S43" s="8"/>
      <c r="T43" s="8"/>
      <c r="U43" s="8">
        <v>127786</v>
      </c>
      <c r="V43" s="8"/>
      <c r="W43" s="8"/>
      <c r="X43" s="8"/>
      <c r="Y43" s="8">
        <v>5714</v>
      </c>
      <c r="Z43" s="8"/>
      <c r="AA43" s="8"/>
      <c r="AB43" s="8">
        <v>2256</v>
      </c>
      <c r="AC43" s="8">
        <v>2141</v>
      </c>
      <c r="AD43" s="8"/>
      <c r="AE43" s="8">
        <v>112</v>
      </c>
      <c r="AF43" s="8"/>
      <c r="AG43" s="8">
        <v>13730</v>
      </c>
      <c r="AH43" s="8">
        <v>2553</v>
      </c>
      <c r="AI43" s="8"/>
      <c r="AJ43" s="8"/>
      <c r="AK43" s="8">
        <v>272</v>
      </c>
      <c r="AL43" s="8">
        <v>58105</v>
      </c>
      <c r="AM43" s="8">
        <v>386667</v>
      </c>
      <c r="AN43" s="8">
        <v>1982</v>
      </c>
      <c r="AO43" s="8">
        <v>235377</v>
      </c>
      <c r="AP43" s="8">
        <v>5755</v>
      </c>
      <c r="AQ43" s="8">
        <v>1280</v>
      </c>
      <c r="AR43" s="8">
        <v>2436</v>
      </c>
      <c r="AS43" s="8">
        <v>24042</v>
      </c>
      <c r="AT43" s="8">
        <v>49972</v>
      </c>
      <c r="AU43" s="8">
        <v>514</v>
      </c>
      <c r="AV43" s="8">
        <v>138773</v>
      </c>
      <c r="AW43" s="8"/>
      <c r="BA43">
        <v>1111</v>
      </c>
      <c r="BB43">
        <v>77346</v>
      </c>
    </row>
    <row r="44" spans="1:55" x14ac:dyDescent="0.25">
      <c r="A44" s="8" t="s">
        <v>33</v>
      </c>
      <c r="B44" s="8">
        <v>179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v>31985</v>
      </c>
      <c r="R44" s="8"/>
      <c r="S44" s="8"/>
      <c r="T44" s="8"/>
      <c r="U44" s="8"/>
      <c r="V44" s="8"/>
      <c r="W44" s="8"/>
      <c r="X44" s="8">
        <v>28993</v>
      </c>
      <c r="Y44" s="8"/>
      <c r="Z44" s="8"/>
      <c r="AA44" s="8"/>
      <c r="AB44" s="8"/>
      <c r="AC44" s="8"/>
      <c r="AD44" s="8">
        <v>497</v>
      </c>
      <c r="AE44" s="8"/>
      <c r="AF44" s="8"/>
      <c r="AG44" s="8">
        <v>843</v>
      </c>
      <c r="AH44" s="8"/>
      <c r="AI44" s="8"/>
      <c r="AJ44" s="8"/>
      <c r="AK44" s="8">
        <v>190548</v>
      </c>
      <c r="AL44" s="8">
        <v>2539</v>
      </c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BA44">
        <v>1080</v>
      </c>
      <c r="BB44">
        <v>1044</v>
      </c>
      <c r="BC44">
        <v>113489</v>
      </c>
    </row>
    <row r="45" spans="1:55" x14ac:dyDescent="0.25">
      <c r="A45" s="8" t="s">
        <v>35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>
        <v>21326</v>
      </c>
      <c r="Q45" s="8">
        <v>4856</v>
      </c>
      <c r="R45" s="8"/>
      <c r="S45" s="8"/>
      <c r="T45" s="8"/>
      <c r="U45" s="8"/>
      <c r="V45" s="8"/>
      <c r="W45" s="8"/>
      <c r="X45" s="8"/>
      <c r="Y45" s="8"/>
      <c r="Z45" s="8">
        <v>471</v>
      </c>
      <c r="AA45" s="8"/>
      <c r="AB45" s="8"/>
      <c r="AC45" s="8"/>
      <c r="AD45" s="8"/>
      <c r="AE45" s="8"/>
      <c r="AF45" s="8"/>
      <c r="AG45" s="8">
        <v>332</v>
      </c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BC45">
        <v>878</v>
      </c>
    </row>
    <row r="46" spans="1:55" x14ac:dyDescent="0.25">
      <c r="A46" s="24" t="s">
        <v>218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BA46">
        <v>417</v>
      </c>
    </row>
    <row r="47" spans="1:55" x14ac:dyDescent="0.25">
      <c r="A47" s="15" t="s">
        <v>38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>
        <v>1160</v>
      </c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55" x14ac:dyDescent="0.25">
      <c r="A48" s="8" t="s">
        <v>145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>
        <v>66625</v>
      </c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1:58" x14ac:dyDescent="0.25">
      <c r="A49" s="8" t="s">
        <v>214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v>4034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1:58" x14ac:dyDescent="0.25">
      <c r="A50" s="8" t="s">
        <v>88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>
        <v>1250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1:58" x14ac:dyDescent="0.25">
      <c r="A51" s="8" t="s">
        <v>146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>
        <v>5932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>
        <v>1012</v>
      </c>
      <c r="AH51" s="8"/>
      <c r="AI51" s="8"/>
      <c r="AJ51" s="8"/>
      <c r="AK51" s="8">
        <v>19368</v>
      </c>
      <c r="AL51" s="8">
        <v>2526</v>
      </c>
      <c r="AM51" s="8"/>
      <c r="AN51" s="8"/>
      <c r="AO51" s="8"/>
      <c r="AP51" s="8"/>
      <c r="AQ51" s="8"/>
      <c r="AR51" s="8"/>
      <c r="AS51" s="8"/>
      <c r="AT51" s="8"/>
      <c r="AU51" s="8"/>
      <c r="AV51" s="8">
        <v>131183</v>
      </c>
      <c r="AW51" s="8"/>
      <c r="BC51">
        <v>11191</v>
      </c>
    </row>
    <row r="52" spans="1:58" x14ac:dyDescent="0.25">
      <c r="A52" s="8" t="s">
        <v>215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>
        <v>1380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1:58" x14ac:dyDescent="0.25">
      <c r="A53" s="8" t="s">
        <v>140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1:58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1:58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1:58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1:58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1:58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1:58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"/>
  <sheetViews>
    <sheetView tabSelected="1" topLeftCell="A42" workbookViewId="0">
      <pane xSplit="1" topLeftCell="AN1" activePane="topRight" state="frozen"/>
      <selection pane="topRight" activeCell="AW56" sqref="AW56"/>
    </sheetView>
  </sheetViews>
  <sheetFormatPr defaultRowHeight="15" x14ac:dyDescent="0.25"/>
  <cols>
    <col min="1" max="1" width="23.85546875" bestFit="1" customWidth="1"/>
    <col min="42" max="42" width="10.140625" bestFit="1" customWidth="1"/>
    <col min="55" max="55" width="9.85546875" bestFit="1" customWidth="1"/>
  </cols>
  <sheetData>
    <row r="1" spans="1:56" x14ac:dyDescent="0.25">
      <c r="A1" s="2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189</v>
      </c>
      <c r="BA1" t="s">
        <v>207</v>
      </c>
      <c r="BB1" t="s">
        <v>216</v>
      </c>
      <c r="BC1" t="s">
        <v>91</v>
      </c>
    </row>
    <row r="2" spans="1:56" x14ac:dyDescent="0.25">
      <c r="A2" s="2" t="s">
        <v>40</v>
      </c>
      <c r="B2" s="8">
        <v>82569</v>
      </c>
      <c r="C2" s="8">
        <v>390986</v>
      </c>
      <c r="D2" s="8">
        <v>7098</v>
      </c>
      <c r="E2" s="8">
        <v>1126</v>
      </c>
      <c r="F2" s="8">
        <v>3816446</v>
      </c>
      <c r="G2" s="8">
        <v>384321</v>
      </c>
      <c r="H2" s="8">
        <v>21627</v>
      </c>
      <c r="I2" s="8">
        <v>4972</v>
      </c>
      <c r="J2" s="8">
        <v>3672</v>
      </c>
      <c r="K2" s="8">
        <v>670282</v>
      </c>
      <c r="L2" s="8">
        <v>611524</v>
      </c>
      <c r="M2" s="8">
        <v>283330</v>
      </c>
      <c r="N2" s="8">
        <v>601243</v>
      </c>
      <c r="O2" s="8">
        <v>61208</v>
      </c>
      <c r="P2" s="8">
        <v>225126</v>
      </c>
      <c r="Q2" s="8">
        <v>3870097</v>
      </c>
      <c r="R2" s="8">
        <v>186609</v>
      </c>
      <c r="S2" s="8">
        <v>40503</v>
      </c>
      <c r="T2" s="8">
        <v>1090509</v>
      </c>
      <c r="U2" s="8">
        <v>1206</v>
      </c>
      <c r="V2" s="8">
        <v>1146</v>
      </c>
      <c r="W2" s="8">
        <v>1656</v>
      </c>
      <c r="X2" s="8">
        <v>541769</v>
      </c>
      <c r="Y2" s="8">
        <v>405</v>
      </c>
      <c r="Z2" s="8">
        <v>62371</v>
      </c>
      <c r="AA2" s="8">
        <v>836704</v>
      </c>
      <c r="AB2" s="8">
        <v>4780</v>
      </c>
      <c r="AC2" s="8">
        <v>1481</v>
      </c>
      <c r="AD2" s="8">
        <v>2117</v>
      </c>
      <c r="AE2" s="8">
        <v>43240</v>
      </c>
      <c r="AF2" s="8">
        <v>31163</v>
      </c>
      <c r="AG2" s="8">
        <v>133133</v>
      </c>
      <c r="AH2" s="8">
        <v>172175</v>
      </c>
      <c r="AI2" s="8">
        <v>4699</v>
      </c>
      <c r="AJ2" s="8">
        <v>126532</v>
      </c>
      <c r="AK2" s="8">
        <v>1040017</v>
      </c>
      <c r="AL2" s="8">
        <v>508835</v>
      </c>
      <c r="AM2" s="8">
        <v>5382284</v>
      </c>
      <c r="AN2" s="8">
        <v>1551125</v>
      </c>
      <c r="AO2" s="8">
        <v>306592</v>
      </c>
      <c r="AP2" s="8">
        <v>1132189</v>
      </c>
      <c r="AQ2" s="8">
        <v>446651</v>
      </c>
      <c r="AR2" s="8">
        <v>67664</v>
      </c>
      <c r="AS2" s="8">
        <v>265930</v>
      </c>
      <c r="AT2" s="8">
        <v>1326168</v>
      </c>
      <c r="AU2" s="8">
        <v>898232</v>
      </c>
      <c r="AV2" s="8">
        <v>1631588</v>
      </c>
      <c r="AW2" s="8">
        <v>67301</v>
      </c>
      <c r="AX2" s="8">
        <v>38961</v>
      </c>
      <c r="AY2" s="8">
        <v>1553</v>
      </c>
      <c r="AZ2" s="8">
        <v>340</v>
      </c>
      <c r="BA2" s="8">
        <v>54195</v>
      </c>
      <c r="BB2" s="8">
        <v>293306</v>
      </c>
      <c r="BC2" s="8">
        <v>3612665</v>
      </c>
      <c r="BD2" s="8"/>
    </row>
    <row r="3" spans="1:56" x14ac:dyDescent="0.25">
      <c r="A3" s="22" t="s">
        <v>18</v>
      </c>
      <c r="B3" s="8">
        <v>8738</v>
      </c>
      <c r="C3" s="8"/>
      <c r="D3" s="8"/>
      <c r="E3" s="8"/>
      <c r="F3" s="8"/>
      <c r="G3" s="8">
        <v>5588</v>
      </c>
      <c r="H3" s="8"/>
      <c r="I3" s="8"/>
      <c r="J3" s="8"/>
      <c r="K3" s="8"/>
      <c r="L3" s="8">
        <v>611524</v>
      </c>
      <c r="M3" s="8">
        <v>281718</v>
      </c>
      <c r="N3" s="8">
        <v>600645</v>
      </c>
      <c r="O3" s="8">
        <v>6032</v>
      </c>
      <c r="P3" s="8">
        <v>155627</v>
      </c>
      <c r="Q3" s="8">
        <v>3640926</v>
      </c>
      <c r="R3" s="8">
        <v>181052</v>
      </c>
      <c r="S3" s="8">
        <v>37643</v>
      </c>
      <c r="T3" s="8">
        <v>1016</v>
      </c>
      <c r="U3" s="8"/>
      <c r="V3" s="8"/>
      <c r="W3" s="8"/>
      <c r="X3" s="8">
        <v>111679</v>
      </c>
      <c r="Y3" s="8"/>
      <c r="Z3" s="8"/>
      <c r="AA3" s="8"/>
      <c r="AB3" s="8"/>
      <c r="AC3" s="8"/>
      <c r="AD3" s="8"/>
      <c r="AE3" s="8">
        <v>2896</v>
      </c>
      <c r="AF3" s="8"/>
      <c r="AG3" s="8">
        <v>131275</v>
      </c>
      <c r="AH3" s="8">
        <v>95862</v>
      </c>
      <c r="AI3" s="8"/>
      <c r="AJ3" s="8">
        <v>126532</v>
      </c>
      <c r="AK3" s="8">
        <v>671044</v>
      </c>
      <c r="AL3" s="8">
        <v>6466</v>
      </c>
      <c r="AM3" s="8"/>
      <c r="AN3" s="8"/>
      <c r="AO3" s="8"/>
      <c r="AP3" s="8">
        <v>8997</v>
      </c>
      <c r="AQ3" s="8"/>
      <c r="AR3" s="8"/>
      <c r="AS3" s="8"/>
      <c r="AT3" s="8">
        <v>137155</v>
      </c>
      <c r="AU3" s="8"/>
      <c r="AV3" s="8">
        <v>130275</v>
      </c>
      <c r="AW3">
        <v>61077</v>
      </c>
      <c r="AX3" s="8">
        <v>38466</v>
      </c>
      <c r="BB3">
        <v>81581</v>
      </c>
      <c r="BC3" s="8">
        <v>18817</v>
      </c>
    </row>
    <row r="4" spans="1:56" x14ac:dyDescent="0.25">
      <c r="A4" s="22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>
        <v>26489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>
        <v>1552</v>
      </c>
      <c r="AI4" s="8"/>
      <c r="AJ4" s="8"/>
      <c r="AK4" s="8">
        <v>4874</v>
      </c>
      <c r="AL4" s="8">
        <v>199051</v>
      </c>
      <c r="AM4" s="8"/>
      <c r="AN4" s="8"/>
      <c r="AO4" s="8"/>
      <c r="AP4" s="8"/>
      <c r="AQ4" s="8"/>
      <c r="AR4" s="8"/>
      <c r="AS4" s="8"/>
      <c r="AT4" s="8">
        <v>1550</v>
      </c>
      <c r="AU4" s="8"/>
      <c r="AV4" s="8">
        <v>1486</v>
      </c>
      <c r="BC4" s="8"/>
    </row>
    <row r="5" spans="1:56" x14ac:dyDescent="0.25">
      <c r="A5" s="15" t="s">
        <v>56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>
        <v>2814</v>
      </c>
      <c r="BA5">
        <v>1585</v>
      </c>
      <c r="BC5" s="8"/>
    </row>
    <row r="6" spans="1:56" x14ac:dyDescent="0.25">
      <c r="A6" s="15" t="s">
        <v>67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BC6" s="8">
        <v>12111</v>
      </c>
    </row>
    <row r="7" spans="1:56" x14ac:dyDescent="0.25">
      <c r="A7" s="22" t="s">
        <v>55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>
        <v>572119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BC7" s="8">
        <v>3160</v>
      </c>
    </row>
    <row r="8" spans="1:56" x14ac:dyDescent="0.25">
      <c r="A8" s="23" t="s">
        <v>80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BC8" s="8"/>
    </row>
    <row r="9" spans="1:56" x14ac:dyDescent="0.25">
      <c r="A9" s="24" t="s">
        <v>45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BC9" s="8"/>
    </row>
    <row r="10" spans="1:56" x14ac:dyDescent="0.25">
      <c r="A10" s="24" t="s">
        <v>58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BC10" s="8">
        <v>1404</v>
      </c>
    </row>
    <row r="11" spans="1:56" x14ac:dyDescent="0.25">
      <c r="A11" s="15" t="s">
        <v>155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BC11" s="8">
        <v>9548</v>
      </c>
    </row>
    <row r="12" spans="1:56" x14ac:dyDescent="0.25">
      <c r="A12" s="24" t="s">
        <v>101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BC12" s="8"/>
    </row>
    <row r="13" spans="1:56" x14ac:dyDescent="0.25">
      <c r="A13" s="24" t="s">
        <v>64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BC13" s="8"/>
    </row>
    <row r="14" spans="1:56" x14ac:dyDescent="0.25">
      <c r="A14" s="24" t="s">
        <v>66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BA14">
        <v>1274</v>
      </c>
      <c r="BC14" s="8"/>
    </row>
    <row r="15" spans="1:56" x14ac:dyDescent="0.25">
      <c r="A15" s="24" t="s">
        <v>44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BA15">
        <v>1324</v>
      </c>
      <c r="BC15" s="8"/>
    </row>
    <row r="16" spans="1:56" x14ac:dyDescent="0.25">
      <c r="A16" s="22" t="s">
        <v>52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BA16">
        <v>3962</v>
      </c>
      <c r="BC16" s="8"/>
    </row>
    <row r="17" spans="1:55" x14ac:dyDescent="0.25">
      <c r="A17" s="22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17989</v>
      </c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>
        <v>81337</v>
      </c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BC17" s="8"/>
    </row>
    <row r="18" spans="1:55" x14ac:dyDescent="0.25">
      <c r="A18" s="22" t="s">
        <v>69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>
        <v>9770</v>
      </c>
      <c r="BC18" s="8"/>
    </row>
    <row r="19" spans="1:55" x14ac:dyDescent="0.25">
      <c r="A19" s="22" t="s">
        <v>15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BC19" s="8">
        <v>4355</v>
      </c>
    </row>
    <row r="20" spans="1:55" x14ac:dyDescent="0.25">
      <c r="A20" s="22" t="s">
        <v>4</v>
      </c>
      <c r="B20" s="8"/>
      <c r="C20" s="8"/>
      <c r="D20" s="8"/>
      <c r="E20" s="8"/>
      <c r="F20" s="8">
        <v>1075092</v>
      </c>
      <c r="G20" s="8">
        <v>342305</v>
      </c>
      <c r="H20" s="8">
        <v>3641</v>
      </c>
      <c r="I20" s="8">
        <v>3217</v>
      </c>
      <c r="J20" s="8">
        <v>1792</v>
      </c>
      <c r="K20" s="8"/>
      <c r="L20" s="8"/>
      <c r="M20" s="8"/>
      <c r="N20" s="8"/>
      <c r="O20" s="8"/>
      <c r="P20" s="8"/>
      <c r="Q20" s="8">
        <v>158203</v>
      </c>
      <c r="R20" s="8">
        <v>5403</v>
      </c>
      <c r="S20" s="8"/>
      <c r="T20">
        <v>19653</v>
      </c>
      <c r="V20" s="8"/>
      <c r="W20" s="8"/>
      <c r="X20" s="8"/>
      <c r="Y20" s="8"/>
      <c r="Z20" s="8"/>
      <c r="AA20" s="8">
        <v>781464</v>
      </c>
      <c r="AB20" s="8"/>
      <c r="AC20" s="8"/>
      <c r="AD20" s="8"/>
      <c r="AE20" s="8"/>
      <c r="AF20" s="8"/>
      <c r="AG20" s="8"/>
      <c r="AH20" s="8">
        <v>4296</v>
      </c>
      <c r="AI20" s="8"/>
      <c r="AJ20" s="8"/>
      <c r="AK20" s="8">
        <v>32332</v>
      </c>
      <c r="AL20" s="8">
        <v>11508</v>
      </c>
      <c r="AM20" s="8">
        <v>12220</v>
      </c>
      <c r="AN20" s="8"/>
      <c r="AO20" s="8"/>
      <c r="AP20" s="8"/>
      <c r="AQ20" s="8"/>
      <c r="AR20" s="8"/>
      <c r="AS20" s="8"/>
      <c r="AT20" s="8"/>
      <c r="AU20" s="8"/>
      <c r="AV20" s="8">
        <v>18638</v>
      </c>
      <c r="BB20">
        <v>1267</v>
      </c>
      <c r="BC20" s="8"/>
    </row>
    <row r="21" spans="1:55" x14ac:dyDescent="0.25">
      <c r="A21" s="8" t="s">
        <v>17</v>
      </c>
      <c r="B21" s="8"/>
      <c r="C21" s="8">
        <v>386908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2692</v>
      </c>
      <c r="U21" s="8"/>
      <c r="V21" s="8"/>
      <c r="W21" s="8"/>
      <c r="X21" s="8"/>
      <c r="Y21" s="8"/>
      <c r="Z21" s="8"/>
      <c r="AA21" s="8">
        <v>39328</v>
      </c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>
        <v>8844</v>
      </c>
      <c r="AM21" s="8">
        <v>4500</v>
      </c>
      <c r="AN21" s="8"/>
      <c r="AP21" s="8">
        <v>1283</v>
      </c>
      <c r="AQ21" s="8"/>
      <c r="AR21" s="8"/>
      <c r="AS21" s="8"/>
      <c r="AT21" s="8">
        <v>3711</v>
      </c>
      <c r="AU21" s="8">
        <v>2387</v>
      </c>
      <c r="AV21" s="8">
        <v>4981</v>
      </c>
      <c r="BA21">
        <v>9081</v>
      </c>
      <c r="BB21">
        <v>3205</v>
      </c>
      <c r="BC21" s="8"/>
    </row>
    <row r="22" spans="1:55" x14ac:dyDescent="0.25">
      <c r="A22" s="8" t="s">
        <v>10</v>
      </c>
      <c r="B22" s="8"/>
      <c r="C22" s="8"/>
      <c r="D22" s="8">
        <v>1318</v>
      </c>
      <c r="E22" s="8"/>
      <c r="F22" s="8">
        <v>2723515</v>
      </c>
      <c r="G22" s="8">
        <v>29014</v>
      </c>
      <c r="H22" s="8">
        <v>4539</v>
      </c>
      <c r="I22" s="8"/>
      <c r="J22" s="8">
        <v>1880</v>
      </c>
      <c r="K22" s="8"/>
      <c r="L22" s="8"/>
      <c r="M22" s="8"/>
      <c r="N22" s="8"/>
      <c r="O22" s="8"/>
      <c r="P22" s="8"/>
      <c r="Q22" s="8">
        <v>68050</v>
      </c>
      <c r="R22" s="8"/>
      <c r="S22" s="8"/>
      <c r="T22" s="8">
        <v>277772</v>
      </c>
      <c r="U22" s="8">
        <v>1063</v>
      </c>
      <c r="V22" s="8"/>
      <c r="W22" s="8">
        <v>1107</v>
      </c>
      <c r="X22" s="8"/>
      <c r="Y22" s="8"/>
      <c r="Z22" s="8">
        <v>53902</v>
      </c>
      <c r="AA22" s="8"/>
      <c r="AB22" s="8"/>
      <c r="AC22" s="8"/>
      <c r="AD22" s="8">
        <v>1331</v>
      </c>
      <c r="AE22" s="8">
        <v>34161</v>
      </c>
      <c r="AF22" s="8">
        <v>26083</v>
      </c>
      <c r="AG22" s="8">
        <v>1339</v>
      </c>
      <c r="AH22" s="8"/>
      <c r="AI22" s="8"/>
      <c r="AJ22" s="8"/>
      <c r="AK22" s="8">
        <v>12195</v>
      </c>
      <c r="AL22" s="8">
        <v>39063</v>
      </c>
      <c r="AM22" s="8">
        <v>5015433</v>
      </c>
      <c r="AN22" s="8">
        <v>1543790</v>
      </c>
      <c r="AO22" s="8">
        <v>77695</v>
      </c>
      <c r="AP22" s="8">
        <v>1068504</v>
      </c>
      <c r="AQ22" s="8">
        <v>443210</v>
      </c>
      <c r="AR22" s="8">
        <v>4046</v>
      </c>
      <c r="AS22" s="8">
        <v>244668</v>
      </c>
      <c r="AT22" s="8">
        <v>1140888</v>
      </c>
      <c r="AU22" s="8">
        <v>306788</v>
      </c>
      <c r="AV22" s="8">
        <v>1042826</v>
      </c>
      <c r="AW22" s="8">
        <v>4198</v>
      </c>
      <c r="AY22" s="8">
        <v>1553</v>
      </c>
      <c r="BB22">
        <v>142992</v>
      </c>
      <c r="BC22" s="8">
        <v>13635</v>
      </c>
    </row>
    <row r="23" spans="1:55" x14ac:dyDescent="0.25">
      <c r="A23" s="8" t="s">
        <v>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>
        <v>1002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>
        <v>6490</v>
      </c>
      <c r="AU23" s="8">
        <v>585108</v>
      </c>
      <c r="AV23" s="8">
        <v>173707</v>
      </c>
      <c r="BB23">
        <v>1506</v>
      </c>
      <c r="BC23" s="8"/>
    </row>
    <row r="24" spans="1:55" x14ac:dyDescent="0.25">
      <c r="A24" s="8" t="s">
        <v>6</v>
      </c>
      <c r="B24" s="8">
        <v>70074</v>
      </c>
      <c r="C24" s="8"/>
      <c r="D24" s="8">
        <v>4975</v>
      </c>
      <c r="E24" s="8"/>
      <c r="F24" s="8"/>
      <c r="G24" s="8"/>
      <c r="H24" s="8"/>
      <c r="I24" s="8"/>
      <c r="J24" s="8"/>
      <c r="K24" s="8">
        <v>66270</v>
      </c>
      <c r="L24" s="8"/>
      <c r="M24" s="8"/>
      <c r="N24" s="8"/>
      <c r="O24" s="8"/>
      <c r="P24" s="8"/>
      <c r="Q24" s="8"/>
      <c r="R24" s="8"/>
      <c r="S24" s="8">
        <v>1955</v>
      </c>
      <c r="T24" s="8">
        <v>51044</v>
      </c>
      <c r="U24" s="8"/>
      <c r="V24" s="8"/>
      <c r="W24" s="8"/>
      <c r="X24" s="8">
        <v>370113</v>
      </c>
      <c r="Y24" s="8"/>
      <c r="Z24" s="8">
        <v>5673</v>
      </c>
      <c r="AA24" s="8"/>
      <c r="AB24" s="8">
        <v>1497</v>
      </c>
      <c r="AC24" s="8"/>
      <c r="AD24" s="8"/>
      <c r="AE24" s="8"/>
      <c r="AF24" s="8">
        <v>3891</v>
      </c>
      <c r="AG24" s="8"/>
      <c r="AH24" s="8">
        <v>12326</v>
      </c>
      <c r="AI24" s="8"/>
      <c r="AJ24" s="8"/>
      <c r="AK24" s="8">
        <v>47081</v>
      </c>
      <c r="AL24" s="8">
        <v>14955</v>
      </c>
      <c r="AM24" s="8">
        <v>1711</v>
      </c>
      <c r="AN24" s="8">
        <v>2759</v>
      </c>
      <c r="AO24" s="8">
        <v>17384</v>
      </c>
      <c r="AP24" s="8">
        <v>18021</v>
      </c>
      <c r="AQ24" s="8">
        <v>2308</v>
      </c>
      <c r="AR24" s="8"/>
      <c r="AS24" s="8">
        <v>1273</v>
      </c>
      <c r="AT24" s="8"/>
      <c r="AU24" s="8"/>
      <c r="AV24" s="8">
        <v>7298</v>
      </c>
      <c r="BA24">
        <v>26322</v>
      </c>
      <c r="BC24" s="8">
        <v>10319</v>
      </c>
    </row>
    <row r="25" spans="1:55" x14ac:dyDescent="0.25">
      <c r="A25" s="8" t="s">
        <v>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BC25" s="8"/>
    </row>
    <row r="26" spans="1:55" x14ac:dyDescent="0.25">
      <c r="A26" s="8" t="s">
        <v>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>
        <v>2880</v>
      </c>
      <c r="AC26" s="8"/>
      <c r="AD26" s="8"/>
      <c r="AE26" s="8"/>
      <c r="AF26" s="8"/>
      <c r="AG26" s="8"/>
      <c r="AH26" s="8"/>
      <c r="AI26" s="8"/>
      <c r="AJ26" s="8"/>
      <c r="AK26" s="8">
        <v>6229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BC26" s="8"/>
    </row>
    <row r="27" spans="1:55" x14ac:dyDescent="0.25">
      <c r="A27" s="8" t="s">
        <v>139</v>
      </c>
      <c r="B27" s="8">
        <v>3641</v>
      </c>
      <c r="C27" s="8">
        <v>4078</v>
      </c>
      <c r="D27" s="8"/>
      <c r="E27" s="8">
        <v>1126</v>
      </c>
      <c r="F27" s="8"/>
      <c r="G27" s="8">
        <v>7414</v>
      </c>
      <c r="H27" s="8"/>
      <c r="I27" s="8"/>
      <c r="J27" s="8"/>
      <c r="K27" s="8"/>
      <c r="L27" s="8"/>
      <c r="M27" s="8"/>
      <c r="N27" s="8"/>
      <c r="O27" s="8"/>
      <c r="P27" s="8"/>
      <c r="Q27" s="8">
        <v>2918</v>
      </c>
      <c r="R27" s="8"/>
      <c r="S27" s="8"/>
      <c r="T27" s="8">
        <v>1034</v>
      </c>
      <c r="U27" s="8"/>
      <c r="V27" s="8"/>
      <c r="W27" s="8"/>
      <c r="X27" s="8"/>
      <c r="Y27" s="8"/>
      <c r="Z27" s="8"/>
      <c r="AA27" s="8">
        <v>9428</v>
      </c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>
        <v>4458</v>
      </c>
      <c r="AM27" s="8">
        <v>5921</v>
      </c>
      <c r="AN27" s="8">
        <v>1225</v>
      </c>
      <c r="AO27" s="8"/>
      <c r="AP27" s="8">
        <v>1927</v>
      </c>
      <c r="AQ27" s="8"/>
      <c r="AR27" s="8">
        <v>60391</v>
      </c>
      <c r="AS27" s="8"/>
      <c r="AT27" s="8"/>
      <c r="AU27" s="8">
        <v>3556</v>
      </c>
      <c r="AV27" s="8"/>
      <c r="AW27">
        <v>1166</v>
      </c>
      <c r="BB27">
        <v>1867</v>
      </c>
      <c r="BC27" s="8"/>
    </row>
    <row r="28" spans="1:55" x14ac:dyDescent="0.25">
      <c r="A28" s="8" t="s">
        <v>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v>3954</v>
      </c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>
        <v>3647</v>
      </c>
      <c r="BC28" s="8"/>
    </row>
    <row r="29" spans="1:55" x14ac:dyDescent="0.25">
      <c r="A29" s="8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>
        <v>7993</v>
      </c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BC29" s="8">
        <v>1617</v>
      </c>
    </row>
    <row r="30" spans="1:55" x14ac:dyDescent="0.25">
      <c r="A30" s="8" t="s">
        <v>142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>
        <v>6918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BC30" s="8"/>
    </row>
    <row r="31" spans="1:55" x14ac:dyDescent="0.25">
      <c r="A31" s="8" t="s">
        <v>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BC31" s="8"/>
    </row>
    <row r="32" spans="1:55" x14ac:dyDescent="0.25">
      <c r="A32" s="8" t="s">
        <v>209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BC32" s="8"/>
    </row>
    <row r="33" spans="1:55" x14ac:dyDescent="0.25">
      <c r="A33" s="8" t="s">
        <v>183</v>
      </c>
      <c r="B33" s="8"/>
      <c r="C33" s="8"/>
      <c r="D33" s="8"/>
      <c r="E33" s="8"/>
      <c r="F33" s="8">
        <v>16971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>
        <v>2530</v>
      </c>
      <c r="AB33" s="8"/>
      <c r="AC33" s="8"/>
      <c r="AD33" s="8"/>
      <c r="AE33" s="8"/>
      <c r="AF33" s="8"/>
      <c r="AG33" s="8"/>
      <c r="AH33" s="8">
        <v>1190</v>
      </c>
      <c r="AI33" s="8"/>
      <c r="AJ33" s="8"/>
      <c r="AK33" s="8">
        <v>9871</v>
      </c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BC33" s="8"/>
    </row>
    <row r="34" spans="1:55" x14ac:dyDescent="0.25">
      <c r="A34" s="8" t="s">
        <v>14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>
        <v>9270</v>
      </c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BC34" s="8"/>
    </row>
    <row r="35" spans="1:55" x14ac:dyDescent="0.25">
      <c r="A35" s="8" t="s">
        <v>54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>
        <v>40651</v>
      </c>
      <c r="AM35" s="8"/>
      <c r="AN35" s="8"/>
      <c r="AO35" s="8"/>
      <c r="AP35" s="8"/>
      <c r="AQ35" s="8"/>
      <c r="AR35" s="8"/>
      <c r="AS35" s="8"/>
      <c r="AT35" s="8"/>
      <c r="AU35" s="8"/>
      <c r="AV35" s="8"/>
      <c r="BC35" s="8"/>
    </row>
    <row r="36" spans="1:55" x14ac:dyDescent="0.25">
      <c r="A36" s="8" t="s">
        <v>143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>
        <v>33257</v>
      </c>
      <c r="U36" s="8"/>
      <c r="V36" s="8"/>
      <c r="W36" s="8"/>
      <c r="X36" s="8">
        <v>7095</v>
      </c>
      <c r="Y36" s="8"/>
      <c r="Z36" s="8"/>
      <c r="AA36" s="8"/>
      <c r="AB36" s="8"/>
      <c r="AC36" s="8"/>
      <c r="AD36" s="8"/>
      <c r="AE36" s="8"/>
      <c r="AF36" s="8"/>
      <c r="AG36" s="8"/>
      <c r="AH36" s="8">
        <v>8264</v>
      </c>
      <c r="AI36" s="8"/>
      <c r="AJ36" s="8"/>
      <c r="AK36" s="8"/>
      <c r="AL36" s="8">
        <v>15065</v>
      </c>
      <c r="AM36" s="8">
        <v>9180</v>
      </c>
      <c r="AN36" s="8"/>
      <c r="AO36" s="8">
        <v>1547</v>
      </c>
      <c r="AP36" s="8">
        <v>25531</v>
      </c>
      <c r="AQ36" s="8"/>
      <c r="AR36" s="8"/>
      <c r="AS36" s="8"/>
      <c r="AT36" s="8">
        <v>3333</v>
      </c>
      <c r="AU36" s="8"/>
      <c r="AV36" s="8">
        <v>10873</v>
      </c>
      <c r="BC36" s="8">
        <v>2613</v>
      </c>
    </row>
    <row r="37" spans="1:55" x14ac:dyDescent="0.25">
      <c r="A37" s="8" t="s">
        <v>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v>4818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BC37" s="8"/>
    </row>
    <row r="38" spans="1:55" x14ac:dyDescent="0.25">
      <c r="A38" s="8" t="s">
        <v>94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>
        <v>44024</v>
      </c>
      <c r="AL38" s="8">
        <v>19709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BC38" s="8"/>
    </row>
    <row r="39" spans="1:55" x14ac:dyDescent="0.25">
      <c r="A39" s="8" t="s">
        <v>32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v>1412</v>
      </c>
      <c r="AM39" s="8"/>
      <c r="AN39" s="8"/>
      <c r="AO39" s="8"/>
      <c r="AP39" s="8"/>
      <c r="AQ39" s="8"/>
      <c r="AR39" s="8"/>
      <c r="AS39" s="8"/>
      <c r="AT39" s="8"/>
      <c r="AU39" s="8"/>
      <c r="AV39" s="8">
        <v>2388</v>
      </c>
      <c r="BC39" s="8"/>
    </row>
    <row r="40" spans="1:55" x14ac:dyDescent="0.25">
      <c r="A40" s="8" t="s">
        <v>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BC40" s="8"/>
    </row>
    <row r="41" spans="1:55" x14ac:dyDescent="0.25">
      <c r="A41" s="8" t="s">
        <v>31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BC41" s="8"/>
    </row>
    <row r="42" spans="1:55" x14ac:dyDescent="0.25">
      <c r="A42" s="8" t="s">
        <v>107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BC42" s="8"/>
    </row>
    <row r="43" spans="1:55" x14ac:dyDescent="0.25">
      <c r="A43" s="8" t="s">
        <v>104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1715</v>
      </c>
      <c r="AM43" s="8"/>
      <c r="AN43" s="8"/>
      <c r="AO43" s="8">
        <v>4742</v>
      </c>
      <c r="AP43" s="8"/>
      <c r="AQ43" s="8"/>
      <c r="AR43" s="8"/>
      <c r="AS43" s="8"/>
      <c r="AT43" s="8"/>
      <c r="AU43" s="8"/>
      <c r="AV43" s="8">
        <v>24865</v>
      </c>
      <c r="BC43" s="8"/>
    </row>
    <row r="44" spans="1:55" x14ac:dyDescent="0.25">
      <c r="A44" s="8" t="s">
        <v>100</v>
      </c>
      <c r="B44" s="8"/>
      <c r="C44" s="8"/>
      <c r="D44" s="8"/>
      <c r="E44" s="8"/>
      <c r="F44" s="8"/>
      <c r="G44" s="8"/>
      <c r="H44" s="8"/>
      <c r="I44" s="8"/>
      <c r="J44" s="8"/>
      <c r="K44" s="8">
        <v>604012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>
        <v>7851</v>
      </c>
      <c r="BA44">
        <v>3494</v>
      </c>
      <c r="BC44" s="8"/>
    </row>
    <row r="45" spans="1:55" x14ac:dyDescent="0.25">
      <c r="A45" s="8" t="s">
        <v>198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BA45">
        <v>4018</v>
      </c>
      <c r="BC45" s="8"/>
    </row>
    <row r="46" spans="1:55" x14ac:dyDescent="0.25">
      <c r="A46" s="8" t="s">
        <v>217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BA46">
        <v>1206</v>
      </c>
      <c r="BC46" s="8"/>
    </row>
    <row r="47" spans="1:55" x14ac:dyDescent="0.25">
      <c r="A47" s="8" t="s">
        <v>219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BC47" s="8"/>
    </row>
    <row r="48" spans="1:55" x14ac:dyDescent="0.25">
      <c r="A48" s="8" t="s">
        <v>196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>
        <v>1500</v>
      </c>
      <c r="Q48" s="8"/>
      <c r="R48" s="8"/>
      <c r="S48" s="8"/>
      <c r="T48" s="8">
        <v>1305</v>
      </c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>
        <v>1438</v>
      </c>
      <c r="AI48" s="8"/>
      <c r="AJ48" s="8"/>
      <c r="AK48" s="8"/>
      <c r="AL48" s="8">
        <v>8558</v>
      </c>
      <c r="AM48" s="8"/>
      <c r="AN48" s="8"/>
      <c r="AO48" s="8"/>
      <c r="AP48" s="8"/>
      <c r="AQ48" s="8"/>
      <c r="AR48" s="8"/>
      <c r="AS48" s="8"/>
      <c r="AT48" s="8"/>
      <c r="AU48" s="8"/>
      <c r="AV48" s="8"/>
      <c r="BC48" s="8"/>
    </row>
    <row r="49" spans="1:55" x14ac:dyDescent="0.25">
      <c r="A49" s="8" t="s">
        <v>27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BC49" s="8"/>
    </row>
    <row r="50" spans="1:55" x14ac:dyDescent="0.25">
      <c r="A50" s="8" t="s">
        <v>156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BC50" s="8"/>
    </row>
    <row r="51" spans="1:55" x14ac:dyDescent="0.25">
      <c r="A51" s="8" t="s">
        <v>28</v>
      </c>
      <c r="B51" s="8">
        <v>116</v>
      </c>
      <c r="C51" s="8"/>
      <c r="D51" s="8"/>
      <c r="E51" s="8"/>
      <c r="F51" s="8"/>
      <c r="G51" s="8"/>
      <c r="H51" s="8">
        <v>13447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94172</v>
      </c>
      <c r="U51" s="8"/>
      <c r="V51" s="8"/>
      <c r="W51" s="8"/>
      <c r="X51" s="8"/>
      <c r="Y51" s="8"/>
      <c r="Z51" s="8"/>
      <c r="AA51" s="8"/>
      <c r="AB51" s="8"/>
      <c r="AC51" s="8">
        <v>1081</v>
      </c>
      <c r="AD51" s="8"/>
      <c r="AE51" s="8"/>
      <c r="AF51" s="8"/>
      <c r="AG51" s="8"/>
      <c r="AH51" s="8">
        <v>15963</v>
      </c>
      <c r="AI51" s="8">
        <v>4081</v>
      </c>
      <c r="AJ51" s="8"/>
      <c r="AK51" s="8">
        <v>1168</v>
      </c>
      <c r="AL51" s="8">
        <v>61910</v>
      </c>
      <c r="AM51" s="8">
        <v>333319</v>
      </c>
      <c r="AN51" s="8">
        <v>2881</v>
      </c>
      <c r="AO51" s="8">
        <v>204082</v>
      </c>
      <c r="AP51" s="8">
        <v>6659</v>
      </c>
      <c r="AQ51" s="8"/>
      <c r="AR51" s="8">
        <v>3227</v>
      </c>
      <c r="AS51" s="8">
        <v>18052</v>
      </c>
      <c r="AT51" s="8">
        <v>33041</v>
      </c>
      <c r="AU51" s="8"/>
      <c r="AV51" s="8">
        <v>92575</v>
      </c>
      <c r="BB51">
        <v>58034</v>
      </c>
      <c r="BC51" s="8"/>
    </row>
    <row r="52" spans="1:55" x14ac:dyDescent="0.25">
      <c r="A52" s="8" t="s">
        <v>33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>
        <v>56313</v>
      </c>
      <c r="Q52" s="8"/>
      <c r="R52" s="8"/>
      <c r="S52" s="8"/>
      <c r="T52" s="8"/>
      <c r="U52" s="8"/>
      <c r="V52" s="8"/>
      <c r="W52" s="8"/>
      <c r="X52" s="8">
        <v>34893</v>
      </c>
      <c r="Y52" s="8"/>
      <c r="Z52" s="8"/>
      <c r="AA52" s="8"/>
      <c r="AB52" s="8"/>
      <c r="AC52" s="8"/>
      <c r="AD52" s="8"/>
      <c r="AE52" s="8"/>
      <c r="AF52" s="8"/>
      <c r="AG52" s="8"/>
      <c r="AH52" s="8">
        <v>3870</v>
      </c>
      <c r="AI52" s="8"/>
      <c r="AJ52" s="8"/>
      <c r="AK52" s="8">
        <v>98175</v>
      </c>
      <c r="AL52" s="8">
        <v>7850</v>
      </c>
      <c r="AM52" s="8"/>
      <c r="AN52" s="8"/>
      <c r="AO52" s="8"/>
      <c r="AP52" s="8"/>
      <c r="AQ52" s="8"/>
      <c r="AR52" s="8"/>
      <c r="AS52" s="8"/>
      <c r="AT52" s="8"/>
      <c r="AU52" s="8"/>
      <c r="AV52" s="8"/>
      <c r="BB52">
        <v>1000</v>
      </c>
      <c r="BC52" s="8">
        <v>120014</v>
      </c>
    </row>
    <row r="53" spans="1:55" x14ac:dyDescent="0.25">
      <c r="A53" s="8" t="s">
        <v>35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>
        <v>54268</v>
      </c>
      <c r="P53" s="8">
        <v>11686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BC53" s="8"/>
    </row>
    <row r="54" spans="1:55" x14ac:dyDescent="0.25">
      <c r="A54" s="24" t="s">
        <v>218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BC54" s="8"/>
    </row>
    <row r="55" spans="1:55" x14ac:dyDescent="0.25">
      <c r="A55" s="24" t="s">
        <v>144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>
        <v>4591</v>
      </c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BC55" s="8"/>
    </row>
    <row r="56" spans="1:55" x14ac:dyDescent="0.25">
      <c r="A56" s="15" t="s">
        <v>38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BC56" s="8"/>
    </row>
    <row r="57" spans="1:55" x14ac:dyDescent="0.25">
      <c r="A57" s="8" t="s">
        <v>145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>
        <v>63717</v>
      </c>
      <c r="AM57" s="8"/>
      <c r="AN57" s="8"/>
      <c r="AO57" s="8"/>
      <c r="AP57" s="8"/>
      <c r="AQ57" s="8"/>
      <c r="AR57" s="8"/>
      <c r="AS57" s="8"/>
      <c r="AT57" s="8"/>
      <c r="AU57" s="8"/>
      <c r="AV57" s="8"/>
      <c r="BC57" s="8"/>
    </row>
    <row r="58" spans="1:55" x14ac:dyDescent="0.25">
      <c r="A58" s="8" t="s">
        <v>214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BC58" s="8"/>
    </row>
    <row r="59" spans="1:55" x14ac:dyDescent="0.25">
      <c r="A59" s="8" t="s">
        <v>88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BC59" s="8"/>
    </row>
    <row r="60" spans="1:55" x14ac:dyDescent="0.25">
      <c r="A60" s="8" t="s">
        <v>146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>
        <v>8079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>
        <v>23180</v>
      </c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>
        <v>96325</v>
      </c>
      <c r="BC60" s="8"/>
    </row>
    <row r="61" spans="1:55" x14ac:dyDescent="0.25">
      <c r="A61" s="8" t="s">
        <v>215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1054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BC61" s="8"/>
    </row>
    <row r="62" spans="1:55" x14ac:dyDescent="0.25">
      <c r="A62" s="8" t="s">
        <v>140</v>
      </c>
      <c r="B62" s="8"/>
      <c r="C62" s="8"/>
      <c r="D62" s="8">
        <v>805</v>
      </c>
      <c r="E62" s="8"/>
      <c r="F62" s="8">
        <v>868</v>
      </c>
      <c r="G62" s="8"/>
      <c r="H62" s="8"/>
      <c r="I62" s="8">
        <v>1755</v>
      </c>
      <c r="J62" s="8"/>
      <c r="K62" s="8"/>
      <c r="L62" s="8"/>
      <c r="M62" s="8">
        <v>1612</v>
      </c>
      <c r="N62" s="8">
        <v>598</v>
      </c>
      <c r="O62" s="8">
        <v>908</v>
      </c>
      <c r="P62" s="8"/>
      <c r="Q62" s="8"/>
      <c r="R62" s="8">
        <v>154</v>
      </c>
      <c r="S62" s="8">
        <v>905</v>
      </c>
      <c r="T62" s="8">
        <v>823</v>
      </c>
      <c r="U62" s="8">
        <v>143</v>
      </c>
      <c r="V62" s="8">
        <v>1146</v>
      </c>
      <c r="W62" s="8">
        <v>549</v>
      </c>
      <c r="X62" s="8"/>
      <c r="Y62" s="8">
        <v>405</v>
      </c>
      <c r="Z62" s="8">
        <v>2796</v>
      </c>
      <c r="AA62" s="8"/>
      <c r="AB62" s="8">
        <v>403</v>
      </c>
      <c r="AC62" s="8">
        <v>400</v>
      </c>
      <c r="AD62" s="8">
        <v>786</v>
      </c>
      <c r="AE62" s="8">
        <v>1592</v>
      </c>
      <c r="AF62" s="8">
        <v>1189</v>
      </c>
      <c r="AG62" s="8">
        <v>519</v>
      </c>
      <c r="AH62" s="8">
        <v>4331</v>
      </c>
      <c r="AI62" s="8">
        <v>618</v>
      </c>
      <c r="AJ62" s="8"/>
      <c r="AK62" s="8">
        <v>1589</v>
      </c>
      <c r="AL62" s="8">
        <v>3903</v>
      </c>
      <c r="AM62" s="8"/>
      <c r="AN62" s="8">
        <v>470</v>
      </c>
      <c r="AO62" s="8">
        <v>1142</v>
      </c>
      <c r="AP62" s="8">
        <v>1267</v>
      </c>
      <c r="AQ62" s="8">
        <v>1133</v>
      </c>
      <c r="AR62" s="8"/>
      <c r="AS62" s="8">
        <v>1937</v>
      </c>
      <c r="AT62" s="8"/>
      <c r="AU62" s="8">
        <v>393</v>
      </c>
      <c r="AV62" s="8">
        <v>1269</v>
      </c>
      <c r="AW62" s="8">
        <v>860</v>
      </c>
      <c r="AX62" s="8">
        <v>495</v>
      </c>
      <c r="AZ62" s="8">
        <v>340</v>
      </c>
      <c r="BA62" s="8">
        <v>1929</v>
      </c>
      <c r="BB62" s="8">
        <v>1854</v>
      </c>
      <c r="BC62" s="8">
        <v>5303</v>
      </c>
    </row>
    <row r="63" spans="1:55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55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</row>
    <row r="65" spans="2:55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BC65" s="8"/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workbookViewId="0">
      <pane xSplit="1" topLeftCell="B1" activePane="topRight" state="frozen"/>
      <selection pane="topRight" activeCell="Q28" sqref="Q28"/>
    </sheetView>
  </sheetViews>
  <sheetFormatPr defaultRowHeight="15" x14ac:dyDescent="0.25"/>
  <cols>
    <col min="1" max="1" width="30.85546875" bestFit="1" customWidth="1"/>
    <col min="2" max="22" width="10.85546875" customWidth="1"/>
  </cols>
  <sheetData>
    <row r="1" spans="1:54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135</v>
      </c>
    </row>
    <row r="2" spans="1:54" x14ac:dyDescent="0.25">
      <c r="A2" s="1" t="s">
        <v>40</v>
      </c>
      <c r="B2" s="8">
        <v>21446</v>
      </c>
      <c r="C2" s="8">
        <v>390065</v>
      </c>
      <c r="D2" s="8">
        <v>773806</v>
      </c>
      <c r="E2" s="8">
        <v>673823</v>
      </c>
      <c r="F2" s="8">
        <v>85010</v>
      </c>
      <c r="G2" s="8">
        <v>3131</v>
      </c>
      <c r="H2" s="8">
        <v>137953</v>
      </c>
      <c r="I2" s="8">
        <v>5559</v>
      </c>
      <c r="J2" s="8">
        <v>1500</v>
      </c>
      <c r="K2" s="8">
        <v>2916523</v>
      </c>
      <c r="L2" s="8">
        <v>372363</v>
      </c>
      <c r="M2" s="8">
        <v>105058</v>
      </c>
      <c r="N2" s="8">
        <v>740608</v>
      </c>
      <c r="O2" s="8">
        <v>3437563</v>
      </c>
      <c r="P2" s="8">
        <v>217346</v>
      </c>
      <c r="Q2" s="8">
        <v>276232</v>
      </c>
      <c r="R2" s="8">
        <v>209135</v>
      </c>
      <c r="S2" s="8">
        <v>166084</v>
      </c>
      <c r="T2" s="8">
        <v>362921</v>
      </c>
      <c r="U2" s="8">
        <v>321705</v>
      </c>
      <c r="V2" s="8">
        <v>1188461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x14ac:dyDescent="0.25">
      <c r="A3" t="s">
        <v>18</v>
      </c>
      <c r="B3" s="8">
        <v>1271</v>
      </c>
      <c r="C3" s="8">
        <v>388226</v>
      </c>
      <c r="D3" s="8">
        <v>773806</v>
      </c>
      <c r="E3" s="8">
        <v>672373</v>
      </c>
      <c r="F3" s="8">
        <v>52133</v>
      </c>
      <c r="G3" s="8">
        <v>3131</v>
      </c>
      <c r="H3" s="8">
        <v>255</v>
      </c>
      <c r="I3" s="8"/>
      <c r="J3" s="8"/>
      <c r="K3" s="8">
        <v>1211</v>
      </c>
      <c r="L3" s="8"/>
      <c r="M3" s="8">
        <v>35868</v>
      </c>
      <c r="N3" s="8"/>
      <c r="O3" s="8">
        <v>3277287</v>
      </c>
      <c r="P3" s="8">
        <v>192790</v>
      </c>
      <c r="Q3" s="8">
        <v>274461</v>
      </c>
      <c r="R3" s="8">
        <v>209135</v>
      </c>
      <c r="S3" s="8"/>
      <c r="T3" s="8">
        <v>54659</v>
      </c>
      <c r="U3" s="8">
        <v>57921</v>
      </c>
      <c r="V3" s="8">
        <v>648413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5">
      <c r="A4" t="s">
        <v>137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>
        <v>218944</v>
      </c>
      <c r="V4" s="8">
        <v>24431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x14ac:dyDescent="0.25">
      <c r="A5" t="s">
        <v>123</v>
      </c>
      <c r="B5" s="8">
        <v>17856</v>
      </c>
      <c r="C5" s="8">
        <v>1839</v>
      </c>
      <c r="D5" s="8"/>
      <c r="E5" s="8"/>
      <c r="F5" s="8">
        <v>1978</v>
      </c>
      <c r="G5" s="8"/>
      <c r="H5" s="8">
        <v>7579</v>
      </c>
      <c r="I5" s="8">
        <v>5559</v>
      </c>
      <c r="J5" s="8">
        <v>1500</v>
      </c>
      <c r="K5" s="8">
        <v>1968466</v>
      </c>
      <c r="L5" s="8">
        <v>52041</v>
      </c>
      <c r="M5" s="8">
        <v>67374</v>
      </c>
      <c r="N5" s="8"/>
      <c r="O5" s="8">
        <v>96489</v>
      </c>
      <c r="P5" s="8">
        <v>20765</v>
      </c>
      <c r="Q5" s="8">
        <v>1771</v>
      </c>
      <c r="R5" s="8"/>
      <c r="S5" s="8">
        <v>64401</v>
      </c>
      <c r="T5" s="8">
        <v>306334</v>
      </c>
      <c r="U5" s="8"/>
      <c r="V5" s="8">
        <v>202419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x14ac:dyDescent="0.25">
      <c r="A6" t="s">
        <v>17</v>
      </c>
      <c r="B6" s="8">
        <v>1097</v>
      </c>
      <c r="C6" s="8"/>
      <c r="D6" s="8"/>
      <c r="E6" s="8"/>
      <c r="F6" s="8">
        <v>750</v>
      </c>
      <c r="G6" s="8"/>
      <c r="H6" s="8"/>
      <c r="I6" s="8"/>
      <c r="J6" s="8"/>
      <c r="K6" s="8"/>
      <c r="L6" s="8"/>
      <c r="M6" s="8"/>
      <c r="N6" s="8">
        <v>84975</v>
      </c>
      <c r="O6" s="8"/>
      <c r="P6" s="8"/>
      <c r="Q6" s="8"/>
      <c r="R6" s="8"/>
      <c r="S6" s="8">
        <v>101683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x14ac:dyDescent="0.25">
      <c r="A7" t="s">
        <v>122</v>
      </c>
      <c r="B7" s="8">
        <v>1222</v>
      </c>
      <c r="C7" s="8"/>
      <c r="D7" s="8"/>
      <c r="E7" s="8">
        <v>1450</v>
      </c>
      <c r="F7" s="8">
        <v>9220</v>
      </c>
      <c r="G7" s="8"/>
      <c r="H7" s="8"/>
      <c r="I7" s="8"/>
      <c r="J7" s="8"/>
      <c r="K7" s="8">
        <v>928446</v>
      </c>
      <c r="L7" s="8">
        <v>320322</v>
      </c>
      <c r="M7" s="8"/>
      <c r="N7" s="8">
        <v>655633</v>
      </c>
      <c r="O7" s="8">
        <v>63787</v>
      </c>
      <c r="P7" s="8"/>
      <c r="Q7" s="8"/>
      <c r="R7" s="8"/>
      <c r="S7" s="8"/>
      <c r="T7" s="8"/>
      <c r="U7" s="8">
        <v>17003</v>
      </c>
      <c r="V7" s="8">
        <v>59892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x14ac:dyDescent="0.25">
      <c r="A8" t="s">
        <v>124</v>
      </c>
      <c r="B8" s="8"/>
      <c r="C8" s="8"/>
      <c r="D8" s="8"/>
      <c r="E8" s="8"/>
      <c r="F8" s="8"/>
      <c r="G8" s="8"/>
      <c r="H8" s="8">
        <v>9339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>
        <v>109003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x14ac:dyDescent="0.25">
      <c r="A9" t="s">
        <v>126</v>
      </c>
      <c r="B9" s="8"/>
      <c r="C9" s="8"/>
      <c r="D9" s="8"/>
      <c r="E9" s="8"/>
      <c r="F9" s="8"/>
      <c r="G9" s="8"/>
      <c r="H9" s="8"/>
      <c r="I9" s="8"/>
      <c r="J9" s="8"/>
      <c r="K9" s="8">
        <v>18400</v>
      </c>
      <c r="L9" s="8"/>
      <c r="M9" s="8"/>
      <c r="N9" s="8"/>
      <c r="O9" s="8"/>
      <c r="P9" s="8"/>
      <c r="Q9" s="8"/>
      <c r="R9" s="8"/>
      <c r="S9" s="8"/>
      <c r="T9" s="8"/>
      <c r="U9" s="8"/>
      <c r="V9" s="8">
        <v>22402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x14ac:dyDescent="0.25">
      <c r="A10" t="s">
        <v>28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>
        <v>4026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</row>
    <row r="11" spans="1:54" x14ac:dyDescent="0.25">
      <c r="A11" t="s">
        <v>138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4146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125</v>
      </c>
      <c r="B12" s="8"/>
      <c r="C12" s="8"/>
      <c r="D12" s="8"/>
      <c r="E12" s="8"/>
      <c r="F12" s="8">
        <v>20929</v>
      </c>
      <c r="G12" s="8"/>
      <c r="H12" s="8">
        <v>120780</v>
      </c>
      <c r="I12" s="8"/>
      <c r="J12" s="8"/>
      <c r="K12" s="8"/>
      <c r="L12" s="8"/>
      <c r="M12" s="8">
        <v>1816</v>
      </c>
      <c r="N12" s="8"/>
      <c r="O12" s="8"/>
      <c r="P12" s="8">
        <v>3791</v>
      </c>
      <c r="Q12" s="8"/>
      <c r="R12" s="8"/>
      <c r="S12" s="8"/>
      <c r="T12" s="8"/>
      <c r="U12" s="8"/>
      <c r="V12" s="8">
        <v>98980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x14ac:dyDescent="0.25">
      <c r="A13" t="s">
        <v>136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v>1928</v>
      </c>
      <c r="U13" s="8">
        <v>27787</v>
      </c>
      <c r="V13" s="8">
        <v>14749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x14ac:dyDescent="0.25">
      <c r="B15" s="8"/>
      <c r="C15" s="8"/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2:54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2:54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2:54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2:54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2:54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2:54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2:54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2:54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2:54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</row>
    <row r="26" spans="2:54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2:54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2:54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2:54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2:54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2:54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2:54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2:54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</row>
    <row r="34" spans="2:54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2:54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2:54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2:54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2:54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2:54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2:54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2:54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</row>
    <row r="42" spans="2:54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2:54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2:5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2:54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2:54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2:54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2:5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2:54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</row>
    <row r="50" spans="2:54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2:54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2:54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2:54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2:54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2:54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2:54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2:54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</row>
    <row r="58" spans="2:54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2:54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2:54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9"/>
  <sheetViews>
    <sheetView topLeftCell="A28" workbookViewId="0">
      <pane xSplit="1" topLeftCell="B1" activePane="topRight" state="frozen"/>
      <selection activeCell="A2" sqref="A2"/>
      <selection pane="topRight" activeCell="A51" sqref="A51:XFD51"/>
    </sheetView>
  </sheetViews>
  <sheetFormatPr defaultRowHeight="15" x14ac:dyDescent="0.25"/>
  <cols>
    <col min="1" max="1" width="28.7109375" bestFit="1" customWidth="1"/>
  </cols>
  <sheetData>
    <row r="1" spans="1:50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135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147</v>
      </c>
      <c r="AJ1" s="3" t="s">
        <v>148</v>
      </c>
      <c r="AK1" s="3" t="s">
        <v>149</v>
      </c>
      <c r="AL1" s="3" t="s">
        <v>150</v>
      </c>
      <c r="AM1" s="3" t="s">
        <v>151</v>
      </c>
      <c r="AN1" s="3" t="s">
        <v>152</v>
      </c>
      <c r="AO1" s="3" t="s">
        <v>153</v>
      </c>
      <c r="AP1" s="3" t="s">
        <v>154</v>
      </c>
      <c r="AQ1" s="3" t="s">
        <v>157</v>
      </c>
      <c r="AR1" s="3" t="s">
        <v>158</v>
      </c>
      <c r="AS1" s="3" t="s">
        <v>159</v>
      </c>
      <c r="AT1" s="3" t="s">
        <v>160</v>
      </c>
      <c r="AU1" s="3" t="s">
        <v>161</v>
      </c>
      <c r="AV1" s="3" t="s">
        <v>189</v>
      </c>
      <c r="AW1" s="3" t="s">
        <v>207</v>
      </c>
      <c r="AX1" s="3" t="s">
        <v>91</v>
      </c>
    </row>
    <row r="2" spans="1:50" x14ac:dyDescent="0.25">
      <c r="A2" s="1" t="s">
        <v>40</v>
      </c>
      <c r="B2" s="2">
        <v>1278791</v>
      </c>
      <c r="C2" s="2">
        <v>314</v>
      </c>
      <c r="D2" s="2">
        <v>111625</v>
      </c>
      <c r="E2" s="20">
        <v>58322</v>
      </c>
      <c r="F2" s="20">
        <v>9417</v>
      </c>
      <c r="G2" s="20">
        <v>1300</v>
      </c>
      <c r="H2" s="20">
        <v>13124</v>
      </c>
      <c r="I2" s="20">
        <v>5914</v>
      </c>
      <c r="J2" s="20">
        <v>21206</v>
      </c>
      <c r="K2" s="20">
        <v>2262</v>
      </c>
      <c r="L2" s="20">
        <v>201493</v>
      </c>
      <c r="M2" s="20">
        <v>5805</v>
      </c>
      <c r="N2" s="20">
        <v>2378</v>
      </c>
      <c r="O2" s="20">
        <v>348088</v>
      </c>
      <c r="P2" s="20">
        <v>39114</v>
      </c>
      <c r="Q2" s="20">
        <v>87656</v>
      </c>
      <c r="R2" s="20">
        <v>3037</v>
      </c>
      <c r="S2" s="20">
        <v>9109</v>
      </c>
      <c r="T2" s="20">
        <v>1571</v>
      </c>
      <c r="U2" s="20">
        <v>316552</v>
      </c>
      <c r="V2" s="20">
        <v>44</v>
      </c>
      <c r="W2" s="20">
        <v>1308</v>
      </c>
      <c r="X2" s="20">
        <v>194250</v>
      </c>
      <c r="Y2" s="20">
        <v>1899</v>
      </c>
      <c r="Z2" s="20">
        <v>25</v>
      </c>
      <c r="AA2" s="20">
        <v>204</v>
      </c>
      <c r="AB2" s="20">
        <v>1409</v>
      </c>
      <c r="AC2" s="20">
        <v>15</v>
      </c>
      <c r="AD2" s="20">
        <v>17394</v>
      </c>
      <c r="AE2" s="20">
        <v>120</v>
      </c>
      <c r="AF2" s="20">
        <v>10501</v>
      </c>
      <c r="AG2" s="20">
        <v>38959</v>
      </c>
      <c r="AH2" s="20">
        <v>7087</v>
      </c>
      <c r="AI2" s="20">
        <v>31555</v>
      </c>
      <c r="AJ2" s="20">
        <v>154</v>
      </c>
      <c r="AK2" s="20">
        <v>565303</v>
      </c>
      <c r="AL2" s="20">
        <v>752</v>
      </c>
      <c r="AM2" s="20">
        <v>148868</v>
      </c>
      <c r="AN2" s="20">
        <v>1626</v>
      </c>
      <c r="AO2" s="20">
        <v>8211</v>
      </c>
      <c r="AP2" s="20">
        <v>4</v>
      </c>
      <c r="AQ2" s="20">
        <v>4422</v>
      </c>
      <c r="AR2" s="20">
        <v>241</v>
      </c>
      <c r="AS2" s="20">
        <v>129775</v>
      </c>
      <c r="AT2" s="20">
        <v>7489</v>
      </c>
      <c r="AU2" s="20">
        <v>3813</v>
      </c>
      <c r="AV2" s="20">
        <v>905</v>
      </c>
      <c r="AW2" s="20">
        <v>178</v>
      </c>
      <c r="AX2" s="20">
        <v>23298</v>
      </c>
    </row>
    <row r="3" spans="1:50" x14ac:dyDescent="0.25">
      <c r="A3" t="s">
        <v>18</v>
      </c>
      <c r="B3" s="8">
        <v>1134797</v>
      </c>
      <c r="C3" s="8">
        <v>29</v>
      </c>
      <c r="D3" s="2">
        <v>111625</v>
      </c>
      <c r="F3">
        <v>4199</v>
      </c>
      <c r="H3">
        <v>32</v>
      </c>
      <c r="I3">
        <v>5914</v>
      </c>
      <c r="L3">
        <v>3315</v>
      </c>
      <c r="M3">
        <v>4819</v>
      </c>
      <c r="N3" s="20">
        <v>2378</v>
      </c>
      <c r="O3" s="20">
        <v>348088</v>
      </c>
      <c r="P3" s="20">
        <v>39114</v>
      </c>
      <c r="Q3" s="20"/>
      <c r="R3" s="20">
        <v>23</v>
      </c>
      <c r="V3">
        <v>44</v>
      </c>
      <c r="W3">
        <v>1069</v>
      </c>
      <c r="X3">
        <v>527</v>
      </c>
      <c r="Y3">
        <v>1895</v>
      </c>
      <c r="AA3">
        <v>132</v>
      </c>
      <c r="AB3">
        <v>1398</v>
      </c>
      <c r="AC3">
        <v>15</v>
      </c>
      <c r="AE3">
        <v>120</v>
      </c>
      <c r="AF3">
        <v>2099</v>
      </c>
      <c r="AG3">
        <v>7905</v>
      </c>
      <c r="AH3">
        <v>1925</v>
      </c>
      <c r="AM3">
        <v>3295</v>
      </c>
      <c r="AO3">
        <v>1826</v>
      </c>
      <c r="AP3">
        <v>4</v>
      </c>
      <c r="AQ3">
        <v>26</v>
      </c>
      <c r="AR3">
        <v>241</v>
      </c>
      <c r="AT3">
        <v>5836</v>
      </c>
      <c r="AU3" s="20">
        <v>3813</v>
      </c>
      <c r="AV3" s="20">
        <v>905</v>
      </c>
      <c r="AW3">
        <v>63</v>
      </c>
      <c r="AX3">
        <v>2083</v>
      </c>
    </row>
    <row r="4" spans="1:50" x14ac:dyDescent="0.25">
      <c r="A4" t="s">
        <v>19</v>
      </c>
      <c r="B4" s="8"/>
      <c r="C4" s="8"/>
      <c r="D4" s="8"/>
      <c r="U4">
        <v>75247</v>
      </c>
      <c r="X4">
        <v>30928</v>
      </c>
      <c r="AH4">
        <v>3515</v>
      </c>
      <c r="AK4">
        <v>1651</v>
      </c>
      <c r="AM4">
        <v>16732</v>
      </c>
      <c r="AS4">
        <v>150</v>
      </c>
      <c r="AX4">
        <v>20</v>
      </c>
    </row>
    <row r="5" spans="1:50" x14ac:dyDescent="0.25">
      <c r="A5" t="s">
        <v>56</v>
      </c>
      <c r="B5" s="8"/>
      <c r="C5" s="8"/>
      <c r="D5" s="8"/>
      <c r="R5">
        <v>80</v>
      </c>
      <c r="AS5">
        <v>115</v>
      </c>
    </row>
    <row r="6" spans="1:50" x14ac:dyDescent="0.25">
      <c r="A6" t="s">
        <v>57</v>
      </c>
      <c r="B6" s="8"/>
      <c r="C6" s="8"/>
      <c r="D6" s="8"/>
      <c r="AF6">
        <v>1845</v>
      </c>
    </row>
    <row r="7" spans="1:50" x14ac:dyDescent="0.25">
      <c r="A7" t="s">
        <v>55</v>
      </c>
      <c r="B7" s="8"/>
      <c r="C7" s="8"/>
      <c r="D7" s="8"/>
      <c r="AG7">
        <v>457</v>
      </c>
      <c r="AH7">
        <v>1</v>
      </c>
      <c r="AS7">
        <v>120</v>
      </c>
      <c r="AW7">
        <v>115</v>
      </c>
      <c r="AX7">
        <v>5</v>
      </c>
    </row>
    <row r="8" spans="1:50" x14ac:dyDescent="0.25">
      <c r="A8" t="s">
        <v>58</v>
      </c>
      <c r="B8" s="8"/>
      <c r="C8" s="8"/>
      <c r="D8" s="8"/>
      <c r="AS8">
        <v>17</v>
      </c>
      <c r="AX8">
        <f>82+366</f>
        <v>448</v>
      </c>
    </row>
    <row r="9" spans="1:50" x14ac:dyDescent="0.25">
      <c r="A9" t="s">
        <v>43</v>
      </c>
      <c r="B9" s="8"/>
      <c r="C9" s="8"/>
      <c r="D9" s="8"/>
      <c r="AI9">
        <v>1981</v>
      </c>
      <c r="AM9">
        <v>123736</v>
      </c>
      <c r="AO9">
        <v>7</v>
      </c>
      <c r="AX9">
        <v>7525</v>
      </c>
    </row>
    <row r="10" spans="1:50" x14ac:dyDescent="0.25">
      <c r="A10" t="s">
        <v>101</v>
      </c>
      <c r="B10" s="8"/>
      <c r="C10" s="8"/>
      <c r="D10" s="8"/>
      <c r="AF10">
        <v>502</v>
      </c>
      <c r="AT10">
        <v>98</v>
      </c>
    </row>
    <row r="11" spans="1:50" x14ac:dyDescent="0.25">
      <c r="A11" t="s">
        <v>62</v>
      </c>
      <c r="B11" s="8">
        <v>70</v>
      </c>
      <c r="C11" s="8"/>
      <c r="D11" s="8"/>
      <c r="Q11">
        <v>9998</v>
      </c>
      <c r="AF11">
        <v>2325</v>
      </c>
      <c r="AH11">
        <v>54</v>
      </c>
      <c r="AM11">
        <v>1100</v>
      </c>
      <c r="AX11">
        <v>45</v>
      </c>
    </row>
    <row r="12" spans="1:50" x14ac:dyDescent="0.25">
      <c r="A12" t="s">
        <v>20</v>
      </c>
      <c r="B12" s="8"/>
      <c r="C12" s="8"/>
      <c r="D12" s="8"/>
      <c r="AX12">
        <v>172</v>
      </c>
    </row>
    <row r="13" spans="1:50" x14ac:dyDescent="0.25">
      <c r="A13" t="s">
        <v>64</v>
      </c>
      <c r="B13" s="8"/>
      <c r="C13" s="8"/>
      <c r="D13" s="8"/>
      <c r="Q13">
        <v>42</v>
      </c>
      <c r="AF13">
        <v>74</v>
      </c>
      <c r="AX13">
        <v>20</v>
      </c>
    </row>
    <row r="14" spans="1:50" x14ac:dyDescent="0.25">
      <c r="A14" t="s">
        <v>22</v>
      </c>
      <c r="B14" s="8"/>
      <c r="C14" s="8"/>
      <c r="D14" s="8"/>
      <c r="R14">
        <v>2163</v>
      </c>
      <c r="AF14">
        <v>899</v>
      </c>
      <c r="AH14">
        <v>285</v>
      </c>
      <c r="AX14">
        <v>14</v>
      </c>
    </row>
    <row r="15" spans="1:50" x14ac:dyDescent="0.25">
      <c r="A15" t="s">
        <v>102</v>
      </c>
      <c r="B15" s="8"/>
      <c r="C15" s="8"/>
      <c r="D15" s="8"/>
      <c r="AF15">
        <v>27</v>
      </c>
    </row>
    <row r="16" spans="1:50" x14ac:dyDescent="0.25">
      <c r="A16" t="s">
        <v>21</v>
      </c>
      <c r="B16" s="8"/>
      <c r="C16" s="8"/>
      <c r="D16" s="8"/>
      <c r="AH16">
        <v>1</v>
      </c>
      <c r="AS16">
        <v>52</v>
      </c>
      <c r="AX16">
        <v>375</v>
      </c>
    </row>
    <row r="17" spans="1:50" x14ac:dyDescent="0.25">
      <c r="A17" t="s">
        <v>49</v>
      </c>
      <c r="B17" s="8"/>
      <c r="C17" s="8"/>
      <c r="D17" s="8"/>
      <c r="G17">
        <v>1300</v>
      </c>
      <c r="U17">
        <v>38408</v>
      </c>
    </row>
    <row r="18" spans="1:50" x14ac:dyDescent="0.25">
      <c r="A18" t="s">
        <v>66</v>
      </c>
      <c r="B18" s="8"/>
      <c r="C18" s="8"/>
      <c r="D18" s="8"/>
      <c r="AH18">
        <v>154</v>
      </c>
      <c r="AS18">
        <v>3354</v>
      </c>
      <c r="AX18">
        <v>605</v>
      </c>
    </row>
    <row r="19" spans="1:50" x14ac:dyDescent="0.25">
      <c r="A19" t="s">
        <v>44</v>
      </c>
      <c r="B19" s="8"/>
      <c r="C19" s="8"/>
      <c r="D19" s="8"/>
      <c r="AS19">
        <v>6609</v>
      </c>
      <c r="AX19">
        <v>516</v>
      </c>
    </row>
    <row r="20" spans="1:50" x14ac:dyDescent="0.25">
      <c r="A20" t="s">
        <v>201</v>
      </c>
      <c r="B20" s="8"/>
      <c r="C20" s="8"/>
      <c r="D20" s="8"/>
      <c r="AX20">
        <v>35</v>
      </c>
    </row>
    <row r="21" spans="1:50" x14ac:dyDescent="0.25">
      <c r="A21" t="s">
        <v>83</v>
      </c>
      <c r="B21" s="8"/>
      <c r="C21" s="8"/>
      <c r="D21" s="8"/>
      <c r="AX21">
        <v>2</v>
      </c>
    </row>
    <row r="22" spans="1:50" x14ac:dyDescent="0.25">
      <c r="A22" t="s">
        <v>68</v>
      </c>
      <c r="B22" s="8"/>
      <c r="C22" s="8"/>
      <c r="D22" s="8"/>
      <c r="AS22">
        <v>75</v>
      </c>
    </row>
    <row r="23" spans="1:50" x14ac:dyDescent="0.25">
      <c r="A23" t="s">
        <v>69</v>
      </c>
      <c r="B23" s="8"/>
      <c r="C23" s="8"/>
      <c r="D23" s="8"/>
      <c r="AH23">
        <v>5</v>
      </c>
      <c r="AS23">
        <v>13</v>
      </c>
    </row>
    <row r="24" spans="1:50" x14ac:dyDescent="0.25">
      <c r="A24" t="s">
        <v>52</v>
      </c>
      <c r="B24" s="8"/>
      <c r="C24" s="8"/>
      <c r="D24" s="8"/>
      <c r="U24">
        <v>1128</v>
      </c>
      <c r="X24">
        <v>916</v>
      </c>
      <c r="AS24">
        <v>463</v>
      </c>
      <c r="AX24">
        <v>10229</v>
      </c>
    </row>
    <row r="25" spans="1:50" x14ac:dyDescent="0.25">
      <c r="A25" t="s">
        <v>23</v>
      </c>
      <c r="B25" s="8">
        <v>138548</v>
      </c>
      <c r="C25" s="8"/>
      <c r="D25" s="8"/>
      <c r="T25">
        <v>1567</v>
      </c>
      <c r="U25">
        <v>198654</v>
      </c>
      <c r="X25">
        <v>6820</v>
      </c>
      <c r="AF25">
        <v>258</v>
      </c>
      <c r="AG25">
        <v>425</v>
      </c>
      <c r="AH25">
        <v>285</v>
      </c>
      <c r="AI25">
        <v>111</v>
      </c>
      <c r="AM25">
        <v>776</v>
      </c>
      <c r="AX25">
        <v>719</v>
      </c>
    </row>
    <row r="26" spans="1:50" x14ac:dyDescent="0.25">
      <c r="A26" t="s">
        <v>4</v>
      </c>
      <c r="B26" s="8"/>
      <c r="C26" s="8"/>
      <c r="D26" s="8"/>
      <c r="AA26">
        <v>72</v>
      </c>
    </row>
    <row r="27" spans="1:50" x14ac:dyDescent="0.25">
      <c r="A27" t="s">
        <v>6</v>
      </c>
      <c r="B27" s="8"/>
      <c r="C27" s="8">
        <v>285</v>
      </c>
      <c r="D27" s="8"/>
    </row>
    <row r="28" spans="1:50" x14ac:dyDescent="0.25">
      <c r="A28" t="s">
        <v>8</v>
      </c>
      <c r="B28" s="8"/>
      <c r="C28" s="8"/>
      <c r="D28" s="8"/>
      <c r="M28">
        <v>986</v>
      </c>
    </row>
    <row r="29" spans="1:50" x14ac:dyDescent="0.25">
      <c r="A29" t="s">
        <v>17</v>
      </c>
      <c r="B29" s="8"/>
      <c r="C29" s="8"/>
      <c r="D29" s="8"/>
      <c r="S29" s="20">
        <v>9109</v>
      </c>
      <c r="T29">
        <v>4</v>
      </c>
      <c r="W29">
        <v>239</v>
      </c>
      <c r="X29">
        <v>9</v>
      </c>
      <c r="Y29">
        <v>4</v>
      </c>
      <c r="Z29">
        <v>25</v>
      </c>
      <c r="AB29">
        <v>11</v>
      </c>
      <c r="AF29">
        <v>2442</v>
      </c>
      <c r="AG29">
        <v>18531</v>
      </c>
      <c r="AH29">
        <v>749</v>
      </c>
      <c r="AI29">
        <v>29463</v>
      </c>
      <c r="AJ29">
        <v>154</v>
      </c>
      <c r="AK29">
        <v>563652</v>
      </c>
      <c r="AL29">
        <v>635</v>
      </c>
      <c r="AM29">
        <v>3229</v>
      </c>
      <c r="AN29">
        <v>1626</v>
      </c>
      <c r="AO29">
        <v>6378</v>
      </c>
      <c r="AQ29">
        <v>4396</v>
      </c>
      <c r="AS29">
        <v>118742</v>
      </c>
      <c r="AT29">
        <v>1063</v>
      </c>
    </row>
    <row r="30" spans="1:50" x14ac:dyDescent="0.25">
      <c r="A30" t="s">
        <v>41</v>
      </c>
      <c r="B30" s="8"/>
      <c r="C30" s="8"/>
      <c r="D30" s="8"/>
      <c r="AL30">
        <v>117</v>
      </c>
    </row>
    <row r="31" spans="1:50" x14ac:dyDescent="0.25">
      <c r="A31" t="s">
        <v>10</v>
      </c>
      <c r="B31" s="8"/>
      <c r="C31" s="8"/>
      <c r="D31" s="8"/>
      <c r="H31">
        <v>592</v>
      </c>
      <c r="AG31">
        <v>2119</v>
      </c>
    </row>
    <row r="32" spans="1:50" x14ac:dyDescent="0.25">
      <c r="A32" t="s">
        <v>16</v>
      </c>
      <c r="B32" s="8"/>
      <c r="C32" s="8"/>
      <c r="D32" s="8"/>
      <c r="AG32">
        <v>8111</v>
      </c>
    </row>
    <row r="33" spans="1:50" x14ac:dyDescent="0.25">
      <c r="A33" t="s">
        <v>92</v>
      </c>
      <c r="B33" s="8"/>
      <c r="C33" s="8"/>
      <c r="D33" s="8"/>
      <c r="R33">
        <v>771</v>
      </c>
    </row>
    <row r="34" spans="1:50" x14ac:dyDescent="0.25">
      <c r="A34" t="s">
        <v>14</v>
      </c>
      <c r="B34" s="8"/>
      <c r="C34" s="8"/>
      <c r="D34" s="8"/>
      <c r="X34">
        <v>3075</v>
      </c>
      <c r="AH34">
        <v>2</v>
      </c>
    </row>
    <row r="35" spans="1:50" x14ac:dyDescent="0.25">
      <c r="A35" t="s">
        <v>54</v>
      </c>
      <c r="B35" s="8"/>
      <c r="C35" s="8"/>
      <c r="D35" s="8"/>
      <c r="AG35">
        <v>41</v>
      </c>
    </row>
    <row r="36" spans="1:50" x14ac:dyDescent="0.25">
      <c r="A36" t="s">
        <v>31</v>
      </c>
      <c r="B36" s="8"/>
      <c r="C36" s="8"/>
      <c r="D36" s="8"/>
      <c r="AH36">
        <v>18</v>
      </c>
    </row>
    <row r="37" spans="1:50" x14ac:dyDescent="0.25">
      <c r="A37" t="s">
        <v>208</v>
      </c>
      <c r="B37" s="8"/>
      <c r="C37" s="8"/>
      <c r="D37" s="8"/>
      <c r="AH37">
        <v>9</v>
      </c>
    </row>
    <row r="38" spans="1:50" x14ac:dyDescent="0.25">
      <c r="A38" t="s">
        <v>26</v>
      </c>
      <c r="B38" s="8"/>
      <c r="C38" s="8"/>
      <c r="D38" s="8"/>
      <c r="AH38">
        <v>39</v>
      </c>
      <c r="AT38">
        <v>492</v>
      </c>
    </row>
    <row r="39" spans="1:50" x14ac:dyDescent="0.25">
      <c r="A39" t="s">
        <v>28</v>
      </c>
      <c r="B39" s="8"/>
      <c r="C39" s="8"/>
      <c r="D39" s="8"/>
      <c r="AH39">
        <v>33</v>
      </c>
    </row>
    <row r="40" spans="1:50" x14ac:dyDescent="0.25">
      <c r="A40" t="s">
        <v>30</v>
      </c>
      <c r="B40" s="8"/>
      <c r="C40" s="8"/>
      <c r="D40" s="8"/>
      <c r="AS40">
        <v>42</v>
      </c>
    </row>
    <row r="41" spans="1:50" x14ac:dyDescent="0.25">
      <c r="A41" t="s">
        <v>33</v>
      </c>
      <c r="B41" s="8"/>
      <c r="C41" s="8"/>
      <c r="D41" s="8"/>
      <c r="F41">
        <v>3307</v>
      </c>
      <c r="J41">
        <v>579</v>
      </c>
      <c r="Q41">
        <v>72943</v>
      </c>
      <c r="X41">
        <v>25</v>
      </c>
      <c r="AS41">
        <v>23</v>
      </c>
    </row>
    <row r="42" spans="1:50" x14ac:dyDescent="0.25">
      <c r="A42" t="s">
        <v>35</v>
      </c>
      <c r="B42" s="8"/>
      <c r="C42" s="8"/>
      <c r="D42" s="8"/>
      <c r="E42" s="20">
        <v>58322</v>
      </c>
      <c r="F42">
        <v>1911</v>
      </c>
      <c r="H42">
        <v>12500</v>
      </c>
      <c r="J42">
        <v>20627</v>
      </c>
      <c r="K42" s="20">
        <v>2262</v>
      </c>
      <c r="L42">
        <v>198178</v>
      </c>
      <c r="Q42">
        <v>4192</v>
      </c>
      <c r="X42">
        <v>1476</v>
      </c>
      <c r="AF42">
        <v>30</v>
      </c>
      <c r="AG42">
        <v>240</v>
      </c>
    </row>
    <row r="43" spans="1:50" x14ac:dyDescent="0.25">
      <c r="A43" t="s">
        <v>87</v>
      </c>
      <c r="B43" s="8"/>
      <c r="C43" s="8"/>
      <c r="D43" s="8"/>
      <c r="AH43">
        <v>12</v>
      </c>
    </row>
    <row r="44" spans="1:50" x14ac:dyDescent="0.25">
      <c r="A44" t="s">
        <v>75</v>
      </c>
      <c r="B44" s="8"/>
      <c r="C44" s="8"/>
      <c r="D44" s="8"/>
    </row>
    <row r="45" spans="1:50" x14ac:dyDescent="0.25">
      <c r="A45" t="s">
        <v>76</v>
      </c>
      <c r="B45" s="8"/>
      <c r="C45" s="8"/>
      <c r="D45" s="8"/>
      <c r="AG45">
        <v>1130</v>
      </c>
    </row>
    <row r="46" spans="1:50" x14ac:dyDescent="0.25">
      <c r="A46" t="s">
        <v>36</v>
      </c>
      <c r="B46" s="8">
        <v>5376</v>
      </c>
      <c r="C46" s="8"/>
      <c r="D46" s="8"/>
      <c r="AX46">
        <v>485</v>
      </c>
    </row>
    <row r="47" spans="1:50" x14ac:dyDescent="0.25">
      <c r="A47" t="s">
        <v>38</v>
      </c>
      <c r="B47" s="8"/>
      <c r="C47" s="8"/>
      <c r="D47" s="8"/>
      <c r="U47">
        <v>3115</v>
      </c>
    </row>
    <row r="48" spans="1:50" x14ac:dyDescent="0.25">
      <c r="A48" t="s">
        <v>39</v>
      </c>
      <c r="B48" s="8"/>
      <c r="C48" s="8"/>
      <c r="D48" s="8"/>
      <c r="X48">
        <v>150414</v>
      </c>
    </row>
    <row r="49" spans="1:30" x14ac:dyDescent="0.25">
      <c r="A49" t="s">
        <v>100</v>
      </c>
      <c r="B49" s="8"/>
      <c r="C49" s="8"/>
      <c r="D49" s="8"/>
      <c r="AD49">
        <v>17394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opLeftCell="A37" workbookViewId="0">
      <pane xSplit="1" topLeftCell="AK1" activePane="topRight" state="frozen"/>
      <selection activeCell="A18" sqref="A18"/>
      <selection pane="topRight" activeCell="A55" sqref="A55:XFD55"/>
    </sheetView>
  </sheetViews>
  <sheetFormatPr defaultRowHeight="15" x14ac:dyDescent="0.25"/>
  <cols>
    <col min="1" max="1" width="28.7109375" bestFit="1" customWidth="1"/>
    <col min="35" max="35" width="10" bestFit="1" customWidth="1"/>
    <col min="38" max="46" width="10" bestFit="1" customWidth="1"/>
    <col min="47" max="47" width="11" bestFit="1" customWidth="1"/>
  </cols>
  <sheetData>
    <row r="1" spans="1:52" x14ac:dyDescent="0.25">
      <c r="A1" s="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189</v>
      </c>
      <c r="AZ1" t="s">
        <v>91</v>
      </c>
    </row>
    <row r="2" spans="1:52" x14ac:dyDescent="0.25">
      <c r="A2" s="1" t="s">
        <v>40</v>
      </c>
      <c r="B2">
        <v>612632</v>
      </c>
      <c r="C2">
        <v>3790</v>
      </c>
      <c r="D2">
        <v>368266</v>
      </c>
      <c r="E2">
        <v>60103</v>
      </c>
      <c r="F2">
        <v>20726</v>
      </c>
      <c r="G2">
        <v>21727</v>
      </c>
      <c r="H2">
        <v>434</v>
      </c>
      <c r="I2">
        <v>4907</v>
      </c>
      <c r="J2">
        <v>683</v>
      </c>
      <c r="K2">
        <v>28111</v>
      </c>
      <c r="L2">
        <v>23256</v>
      </c>
      <c r="M2">
        <v>326943</v>
      </c>
      <c r="N2">
        <v>43612</v>
      </c>
      <c r="O2">
        <v>1753</v>
      </c>
      <c r="P2">
        <v>6</v>
      </c>
      <c r="Q2">
        <v>666695</v>
      </c>
      <c r="R2">
        <v>177332</v>
      </c>
      <c r="S2">
        <v>215985</v>
      </c>
      <c r="T2">
        <v>433</v>
      </c>
      <c r="U2">
        <v>5689</v>
      </c>
      <c r="V2">
        <v>24425</v>
      </c>
      <c r="W2">
        <v>85977</v>
      </c>
      <c r="X2">
        <v>483</v>
      </c>
      <c r="Y2">
        <v>479293</v>
      </c>
      <c r="Z2">
        <v>2917</v>
      </c>
      <c r="AA2">
        <v>2295</v>
      </c>
      <c r="AB2">
        <v>241</v>
      </c>
      <c r="AC2">
        <v>6205</v>
      </c>
      <c r="AD2">
        <v>25</v>
      </c>
      <c r="AE2">
        <v>390</v>
      </c>
      <c r="AF2">
        <v>2923</v>
      </c>
      <c r="AG2">
        <v>505</v>
      </c>
      <c r="AH2">
        <v>287</v>
      </c>
      <c r="AI2">
        <v>5780</v>
      </c>
      <c r="AJ2">
        <v>24866</v>
      </c>
      <c r="AK2">
        <v>17255</v>
      </c>
      <c r="AL2">
        <v>15088</v>
      </c>
      <c r="AM2">
        <v>325577</v>
      </c>
      <c r="AN2">
        <v>1892</v>
      </c>
      <c r="AO2">
        <v>220369</v>
      </c>
      <c r="AP2">
        <v>96</v>
      </c>
      <c r="AQ2">
        <v>10060</v>
      </c>
      <c r="AR2">
        <v>15</v>
      </c>
      <c r="AS2">
        <v>3171</v>
      </c>
      <c r="AT2">
        <v>149</v>
      </c>
      <c r="AU2">
        <v>129452</v>
      </c>
      <c r="AV2">
        <v>7627</v>
      </c>
      <c r="AW2">
        <v>6389</v>
      </c>
      <c r="AX2">
        <v>345</v>
      </c>
      <c r="AY2">
        <v>131</v>
      </c>
      <c r="AZ2">
        <v>16507</v>
      </c>
    </row>
    <row r="3" spans="1:52" x14ac:dyDescent="0.25">
      <c r="A3" t="s">
        <v>18</v>
      </c>
      <c r="B3">
        <v>394457</v>
      </c>
      <c r="C3">
        <v>75</v>
      </c>
      <c r="D3">
        <v>368266</v>
      </c>
      <c r="E3">
        <v>60103</v>
      </c>
      <c r="F3">
        <v>5511</v>
      </c>
      <c r="G3">
        <v>5511</v>
      </c>
      <c r="H3">
        <v>434</v>
      </c>
      <c r="K3">
        <v>28111</v>
      </c>
      <c r="L3">
        <v>750</v>
      </c>
      <c r="N3">
        <v>30612</v>
      </c>
      <c r="O3">
        <v>60</v>
      </c>
      <c r="P3">
        <v>6</v>
      </c>
      <c r="Q3">
        <v>666695</v>
      </c>
      <c r="R3">
        <v>177332</v>
      </c>
      <c r="S3">
        <v>30</v>
      </c>
      <c r="T3">
        <v>17</v>
      </c>
      <c r="U3">
        <v>5689</v>
      </c>
      <c r="V3">
        <v>1044</v>
      </c>
      <c r="W3">
        <v>27</v>
      </c>
      <c r="X3">
        <v>460</v>
      </c>
      <c r="AA3">
        <v>201</v>
      </c>
      <c r="AB3">
        <v>120</v>
      </c>
      <c r="AC3">
        <v>5423</v>
      </c>
      <c r="AD3">
        <v>25</v>
      </c>
      <c r="AG3">
        <v>505</v>
      </c>
      <c r="AH3">
        <v>283</v>
      </c>
      <c r="AI3">
        <v>2412</v>
      </c>
      <c r="AJ3">
        <v>10792</v>
      </c>
      <c r="AK3">
        <v>3070</v>
      </c>
      <c r="AM3">
        <v>4910</v>
      </c>
      <c r="AO3">
        <v>3282</v>
      </c>
      <c r="AQ3">
        <v>5732</v>
      </c>
      <c r="AR3">
        <v>15</v>
      </c>
      <c r="AT3">
        <v>149</v>
      </c>
      <c r="AV3">
        <v>5925</v>
      </c>
      <c r="AW3">
        <v>6389</v>
      </c>
      <c r="AX3">
        <v>345</v>
      </c>
      <c r="AY3">
        <v>6</v>
      </c>
      <c r="AZ3">
        <v>1526</v>
      </c>
    </row>
    <row r="4" spans="1:52" x14ac:dyDescent="0.25">
      <c r="A4" t="s">
        <v>19</v>
      </c>
      <c r="T4">
        <v>5</v>
      </c>
      <c r="W4">
        <v>33304</v>
      </c>
      <c r="Y4">
        <v>59157</v>
      </c>
      <c r="AH4">
        <v>4</v>
      </c>
      <c r="AK4">
        <v>8214</v>
      </c>
      <c r="AO4">
        <v>124597</v>
      </c>
      <c r="AQ4">
        <v>756</v>
      </c>
      <c r="AU4">
        <v>464</v>
      </c>
      <c r="AZ4">
        <v>508</v>
      </c>
    </row>
    <row r="5" spans="1:52" x14ac:dyDescent="0.25">
      <c r="A5" t="s">
        <v>56</v>
      </c>
      <c r="AU5">
        <v>1181</v>
      </c>
      <c r="AZ5">
        <v>5</v>
      </c>
    </row>
    <row r="6" spans="1:52" x14ac:dyDescent="0.25">
      <c r="A6" t="s">
        <v>57</v>
      </c>
    </row>
    <row r="7" spans="1:52" x14ac:dyDescent="0.25">
      <c r="A7" t="s">
        <v>55</v>
      </c>
      <c r="AJ7">
        <v>3208</v>
      </c>
      <c r="AU7">
        <v>81</v>
      </c>
    </row>
    <row r="8" spans="1:52" x14ac:dyDescent="0.25">
      <c r="A8" t="s">
        <v>58</v>
      </c>
      <c r="AU8">
        <v>95</v>
      </c>
      <c r="AZ8">
        <f>326+13</f>
        <v>339</v>
      </c>
    </row>
    <row r="9" spans="1:52" x14ac:dyDescent="0.25">
      <c r="A9" t="s">
        <v>45</v>
      </c>
      <c r="AY9">
        <v>25</v>
      </c>
    </row>
    <row r="10" spans="1:52" x14ac:dyDescent="0.25">
      <c r="A10" t="s">
        <v>43</v>
      </c>
      <c r="AL10">
        <v>2116</v>
      </c>
      <c r="AO10">
        <v>90111</v>
      </c>
      <c r="AZ10">
        <v>4897</v>
      </c>
    </row>
    <row r="11" spans="1:52" x14ac:dyDescent="0.25">
      <c r="A11" t="s">
        <v>101</v>
      </c>
      <c r="AI11">
        <v>138</v>
      </c>
    </row>
    <row r="12" spans="1:52" x14ac:dyDescent="0.25">
      <c r="A12" t="s">
        <v>99</v>
      </c>
      <c r="T12">
        <v>200</v>
      </c>
      <c r="AK12">
        <v>97</v>
      </c>
    </row>
    <row r="13" spans="1:52" x14ac:dyDescent="0.25">
      <c r="A13" t="s">
        <v>62</v>
      </c>
      <c r="S13">
        <v>16377</v>
      </c>
      <c r="T13">
        <v>50</v>
      </c>
      <c r="AI13">
        <f>21+2815</f>
        <v>2836</v>
      </c>
      <c r="AK13">
        <v>34</v>
      </c>
      <c r="AO13">
        <v>2379</v>
      </c>
      <c r="AZ13">
        <v>2</v>
      </c>
    </row>
    <row r="14" spans="1:52" x14ac:dyDescent="0.25">
      <c r="A14" t="s">
        <v>20</v>
      </c>
      <c r="S14">
        <v>67</v>
      </c>
      <c r="AZ14">
        <v>87</v>
      </c>
    </row>
    <row r="15" spans="1:52" x14ac:dyDescent="0.25">
      <c r="A15" t="s">
        <v>64</v>
      </c>
      <c r="T15">
        <v>25</v>
      </c>
      <c r="AI15">
        <v>100</v>
      </c>
      <c r="AZ15">
        <v>2</v>
      </c>
    </row>
    <row r="16" spans="1:52" x14ac:dyDescent="0.25">
      <c r="A16" t="s">
        <v>22</v>
      </c>
      <c r="AI16">
        <v>84</v>
      </c>
      <c r="AK16">
        <v>101</v>
      </c>
      <c r="AU16">
        <v>20</v>
      </c>
    </row>
    <row r="17" spans="1:52" x14ac:dyDescent="0.25">
      <c r="A17" t="s">
        <v>102</v>
      </c>
    </row>
    <row r="18" spans="1:52" x14ac:dyDescent="0.25">
      <c r="A18" t="s">
        <v>21</v>
      </c>
      <c r="AU18">
        <v>173</v>
      </c>
      <c r="AZ18">
        <v>155</v>
      </c>
    </row>
    <row r="19" spans="1:52" x14ac:dyDescent="0.25">
      <c r="A19" t="s">
        <v>66</v>
      </c>
      <c r="AQ19">
        <v>20</v>
      </c>
      <c r="AU19">
        <v>590</v>
      </c>
      <c r="AZ19">
        <v>689</v>
      </c>
    </row>
    <row r="20" spans="1:52" x14ac:dyDescent="0.25">
      <c r="A20" t="s">
        <v>44</v>
      </c>
      <c r="AU20">
        <v>2599</v>
      </c>
      <c r="AZ20">
        <v>229</v>
      </c>
    </row>
    <row r="21" spans="1:52" x14ac:dyDescent="0.25">
      <c r="A21" t="s">
        <v>201</v>
      </c>
      <c r="AZ21">
        <v>3</v>
      </c>
    </row>
    <row r="22" spans="1:52" x14ac:dyDescent="0.25">
      <c r="A22" t="s">
        <v>83</v>
      </c>
    </row>
    <row r="23" spans="1:52" x14ac:dyDescent="0.25">
      <c r="A23" t="s">
        <v>68</v>
      </c>
    </row>
    <row r="24" spans="1:52" x14ac:dyDescent="0.25">
      <c r="A24" t="s">
        <v>69</v>
      </c>
      <c r="T24">
        <v>50</v>
      </c>
      <c r="AZ24">
        <v>20</v>
      </c>
    </row>
    <row r="25" spans="1:52" x14ac:dyDescent="0.25">
      <c r="A25" t="s">
        <v>49</v>
      </c>
      <c r="B25">
        <v>3</v>
      </c>
      <c r="C25">
        <v>3715</v>
      </c>
      <c r="I25">
        <v>4907</v>
      </c>
      <c r="T25">
        <v>50</v>
      </c>
      <c r="W25">
        <v>47442</v>
      </c>
      <c r="AZ25">
        <v>12</v>
      </c>
    </row>
    <row r="26" spans="1:52" x14ac:dyDescent="0.25">
      <c r="A26" t="s">
        <v>52</v>
      </c>
      <c r="Y26">
        <v>463</v>
      </c>
      <c r="AZ26">
        <v>7480</v>
      </c>
    </row>
    <row r="27" spans="1:52" x14ac:dyDescent="0.25">
      <c r="A27" t="s">
        <v>23</v>
      </c>
      <c r="B27">
        <v>218172</v>
      </c>
      <c r="O27">
        <v>1693</v>
      </c>
      <c r="V27">
        <v>6200</v>
      </c>
      <c r="W27">
        <v>2153</v>
      </c>
      <c r="X27">
        <v>23</v>
      </c>
      <c r="Y27">
        <v>19999</v>
      </c>
      <c r="AA27">
        <v>2094</v>
      </c>
      <c r="AF27">
        <v>2923</v>
      </c>
      <c r="AZ27">
        <v>17</v>
      </c>
    </row>
    <row r="28" spans="1:52" x14ac:dyDescent="0.25">
      <c r="A28" t="s">
        <v>4</v>
      </c>
    </row>
    <row r="29" spans="1:52" x14ac:dyDescent="0.25">
      <c r="A29" t="s">
        <v>6</v>
      </c>
    </row>
    <row r="30" spans="1:52" x14ac:dyDescent="0.25">
      <c r="A30" t="s">
        <v>8</v>
      </c>
    </row>
    <row r="31" spans="1:52" x14ac:dyDescent="0.25">
      <c r="A31" t="s">
        <v>17</v>
      </c>
      <c r="V31">
        <v>4836</v>
      </c>
      <c r="AB31">
        <v>121</v>
      </c>
      <c r="AC31">
        <v>782</v>
      </c>
      <c r="AI31">
        <v>210</v>
      </c>
      <c r="AJ31">
        <v>9209</v>
      </c>
      <c r="AL31">
        <v>12972</v>
      </c>
      <c r="AM31">
        <v>320667</v>
      </c>
      <c r="AN31">
        <v>1497</v>
      </c>
      <c r="AP31">
        <v>96</v>
      </c>
      <c r="AQ31">
        <v>3552</v>
      </c>
      <c r="AS31">
        <v>3171</v>
      </c>
      <c r="AU31">
        <v>124249</v>
      </c>
      <c r="AV31">
        <v>1702</v>
      </c>
    </row>
    <row r="32" spans="1:52" x14ac:dyDescent="0.25">
      <c r="A32" t="s">
        <v>41</v>
      </c>
      <c r="V32">
        <v>12240</v>
      </c>
      <c r="AN32">
        <v>395</v>
      </c>
    </row>
    <row r="33" spans="1:52" x14ac:dyDescent="0.25">
      <c r="A33" t="s">
        <v>10</v>
      </c>
    </row>
    <row r="34" spans="1:52" x14ac:dyDescent="0.25">
      <c r="A34" t="s">
        <v>16</v>
      </c>
      <c r="AJ34">
        <v>943</v>
      </c>
    </row>
    <row r="35" spans="1:52" x14ac:dyDescent="0.25">
      <c r="A35" t="s">
        <v>92</v>
      </c>
    </row>
    <row r="36" spans="1:52" x14ac:dyDescent="0.25">
      <c r="A36" t="s">
        <v>14</v>
      </c>
      <c r="Y36">
        <v>78609</v>
      </c>
    </row>
    <row r="37" spans="1:52" x14ac:dyDescent="0.25">
      <c r="A37" t="s">
        <v>54</v>
      </c>
    </row>
    <row r="38" spans="1:52" x14ac:dyDescent="0.25">
      <c r="A38" t="s">
        <v>209</v>
      </c>
      <c r="V38">
        <v>105</v>
      </c>
    </row>
    <row r="39" spans="1:52" x14ac:dyDescent="0.25">
      <c r="A39" t="s">
        <v>31</v>
      </c>
      <c r="AK39">
        <v>251</v>
      </c>
    </row>
    <row r="40" spans="1:52" x14ac:dyDescent="0.25">
      <c r="A40" t="s">
        <v>208</v>
      </c>
    </row>
    <row r="41" spans="1:52" x14ac:dyDescent="0.25">
      <c r="A41" t="s">
        <v>26</v>
      </c>
    </row>
    <row r="42" spans="1:52" x14ac:dyDescent="0.25">
      <c r="A42" t="s">
        <v>28</v>
      </c>
    </row>
    <row r="43" spans="1:52" x14ac:dyDescent="0.25">
      <c r="A43" t="s">
        <v>30</v>
      </c>
    </row>
    <row r="44" spans="1:52" x14ac:dyDescent="0.25">
      <c r="A44" t="s">
        <v>87</v>
      </c>
    </row>
    <row r="45" spans="1:52" x14ac:dyDescent="0.25">
      <c r="A45" t="s">
        <v>75</v>
      </c>
    </row>
    <row r="46" spans="1:52" x14ac:dyDescent="0.25">
      <c r="A46" t="s">
        <v>210</v>
      </c>
      <c r="AY46">
        <v>100</v>
      </c>
    </row>
    <row r="47" spans="1:52" x14ac:dyDescent="0.25">
      <c r="A47" t="s">
        <v>76</v>
      </c>
      <c r="AJ47">
        <v>474</v>
      </c>
    </row>
    <row r="48" spans="1:52" x14ac:dyDescent="0.25">
      <c r="A48" t="s">
        <v>36</v>
      </c>
      <c r="AZ48">
        <v>536</v>
      </c>
    </row>
    <row r="49" spans="1:37" x14ac:dyDescent="0.25">
      <c r="A49" t="s">
        <v>38</v>
      </c>
      <c r="W49">
        <v>3051</v>
      </c>
    </row>
    <row r="50" spans="1:37" x14ac:dyDescent="0.25">
      <c r="A50" t="s">
        <v>39</v>
      </c>
      <c r="Y50">
        <v>314236</v>
      </c>
    </row>
    <row r="51" spans="1:37" x14ac:dyDescent="0.25">
      <c r="A51" t="s">
        <v>100</v>
      </c>
      <c r="T51">
        <v>36</v>
      </c>
      <c r="AE51">
        <v>390</v>
      </c>
      <c r="AK51">
        <v>487</v>
      </c>
    </row>
    <row r="52" spans="1:37" x14ac:dyDescent="0.25">
      <c r="A52" t="s">
        <v>33</v>
      </c>
      <c r="F52">
        <v>9756</v>
      </c>
      <c r="G52">
        <v>9756</v>
      </c>
      <c r="L52">
        <v>22506</v>
      </c>
      <c r="S52">
        <v>199148</v>
      </c>
      <c r="AK52">
        <v>1603</v>
      </c>
    </row>
    <row r="53" spans="1:37" x14ac:dyDescent="0.25">
      <c r="A53" t="s">
        <v>35</v>
      </c>
      <c r="F53">
        <v>5459</v>
      </c>
      <c r="G53">
        <v>6460</v>
      </c>
      <c r="J53">
        <v>683</v>
      </c>
      <c r="M53">
        <v>326943</v>
      </c>
      <c r="N53">
        <v>13000</v>
      </c>
      <c r="S53">
        <v>363</v>
      </c>
      <c r="Y53">
        <v>6829</v>
      </c>
      <c r="Z53">
        <v>2917</v>
      </c>
      <c r="AJ53">
        <v>240</v>
      </c>
      <c r="AK53">
        <v>3398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topLeftCell="A40" workbookViewId="0">
      <pane xSplit="1" topLeftCell="AG1" activePane="topRight" state="frozen"/>
      <selection pane="topRight" activeCell="A57" sqref="A57:XFD57"/>
    </sheetView>
  </sheetViews>
  <sheetFormatPr defaultRowHeight="15" x14ac:dyDescent="0.25"/>
  <cols>
    <col min="1" max="1" width="28.7109375" bestFit="1" customWidth="1"/>
    <col min="34" max="42" width="10" bestFit="1" customWidth="1"/>
    <col min="43" max="50" width="11" bestFit="1" customWidth="1"/>
  </cols>
  <sheetData>
    <row r="1" spans="1:48" x14ac:dyDescent="0.25">
      <c r="A1" s="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157</v>
      </c>
      <c r="AQ1" t="s">
        <v>158</v>
      </c>
      <c r="AR1" t="s">
        <v>159</v>
      </c>
      <c r="AS1" t="s">
        <v>160</v>
      </c>
      <c r="AT1" t="s">
        <v>161</v>
      </c>
      <c r="AU1" t="s">
        <v>189</v>
      </c>
      <c r="AV1" t="s">
        <v>91</v>
      </c>
    </row>
    <row r="2" spans="1:48" x14ac:dyDescent="0.25">
      <c r="A2" s="1" t="s">
        <v>40</v>
      </c>
      <c r="B2" s="8">
        <v>358906</v>
      </c>
      <c r="C2" s="8">
        <v>1748</v>
      </c>
      <c r="D2" s="8">
        <v>2215</v>
      </c>
      <c r="E2" s="8">
        <v>594014</v>
      </c>
      <c r="F2" s="8">
        <v>473434</v>
      </c>
      <c r="G2" s="8">
        <v>40262</v>
      </c>
      <c r="H2" s="8">
        <v>23</v>
      </c>
      <c r="I2" s="8">
        <v>14672</v>
      </c>
      <c r="J2" s="8">
        <v>30915</v>
      </c>
      <c r="K2" s="8">
        <v>274753</v>
      </c>
      <c r="L2" s="8">
        <v>60144</v>
      </c>
      <c r="M2" s="8">
        <v>2331</v>
      </c>
      <c r="N2" s="8">
        <v>167</v>
      </c>
      <c r="O2" s="8">
        <v>686050</v>
      </c>
      <c r="P2" s="8">
        <v>111162</v>
      </c>
      <c r="Q2" s="8">
        <v>371545</v>
      </c>
      <c r="R2" s="8">
        <v>9089</v>
      </c>
      <c r="S2" s="8">
        <v>207802</v>
      </c>
      <c r="T2" s="8">
        <v>1378</v>
      </c>
      <c r="U2" s="8">
        <v>2455</v>
      </c>
      <c r="V2" s="8">
        <v>496091</v>
      </c>
      <c r="W2" s="8">
        <v>4668</v>
      </c>
      <c r="X2" s="8">
        <v>1010</v>
      </c>
      <c r="Y2" s="8">
        <v>300</v>
      </c>
      <c r="Z2" s="8">
        <v>3906</v>
      </c>
      <c r="AA2" s="8">
        <v>26869</v>
      </c>
      <c r="AB2" s="8">
        <v>34577</v>
      </c>
      <c r="AC2" s="8">
        <v>88</v>
      </c>
      <c r="AD2" s="8">
        <v>9</v>
      </c>
      <c r="AE2" s="8">
        <v>4237</v>
      </c>
      <c r="AF2" s="8">
        <v>75870</v>
      </c>
      <c r="AG2" s="8">
        <v>36046</v>
      </c>
      <c r="AH2" s="8">
        <v>9946</v>
      </c>
      <c r="AI2" s="8">
        <v>199634</v>
      </c>
      <c r="AJ2" s="8">
        <v>3173</v>
      </c>
      <c r="AK2" s="8">
        <v>285963</v>
      </c>
      <c r="AL2" s="8">
        <v>102</v>
      </c>
      <c r="AM2" s="8">
        <v>22653</v>
      </c>
      <c r="AN2" s="8">
        <v>2727</v>
      </c>
      <c r="AO2" s="8">
        <v>4358</v>
      </c>
      <c r="AP2" s="8">
        <v>8</v>
      </c>
      <c r="AQ2" s="8">
        <v>246792</v>
      </c>
      <c r="AR2" s="8">
        <v>8994</v>
      </c>
      <c r="AS2" s="8">
        <v>15391</v>
      </c>
      <c r="AT2" s="8">
        <v>276</v>
      </c>
      <c r="AU2" s="8">
        <v>2261</v>
      </c>
      <c r="AV2" s="8">
        <v>24327</v>
      </c>
    </row>
    <row r="3" spans="1:48" x14ac:dyDescent="0.25">
      <c r="A3" t="s">
        <v>18</v>
      </c>
      <c r="B3" s="8">
        <v>62720</v>
      </c>
      <c r="C3" s="8"/>
      <c r="D3" s="8">
        <v>2215</v>
      </c>
      <c r="E3" s="8">
        <v>594014</v>
      </c>
      <c r="F3" s="8">
        <v>2513</v>
      </c>
      <c r="G3" s="8">
        <v>22</v>
      </c>
      <c r="H3" s="8"/>
      <c r="I3" s="8">
        <v>14672</v>
      </c>
      <c r="J3" s="8">
        <v>4</v>
      </c>
      <c r="K3" s="8"/>
      <c r="L3" s="8">
        <v>59083</v>
      </c>
      <c r="M3" s="8">
        <v>2331</v>
      </c>
      <c r="N3" s="8">
        <v>167</v>
      </c>
      <c r="O3" s="8">
        <v>686050</v>
      </c>
      <c r="P3" s="8">
        <v>111162</v>
      </c>
      <c r="Q3" s="8">
        <v>87</v>
      </c>
      <c r="R3" s="8">
        <v>110</v>
      </c>
      <c r="S3" s="8">
        <v>5</v>
      </c>
      <c r="T3" s="8">
        <v>1378</v>
      </c>
      <c r="U3" s="8">
        <v>1571</v>
      </c>
      <c r="V3" s="8">
        <v>7357</v>
      </c>
      <c r="W3" s="8">
        <v>48</v>
      </c>
      <c r="X3" s="8">
        <v>314</v>
      </c>
      <c r="Z3" s="8">
        <v>3707</v>
      </c>
      <c r="AC3">
        <v>88</v>
      </c>
      <c r="AD3">
        <v>9</v>
      </c>
      <c r="AE3">
        <v>2491</v>
      </c>
      <c r="AF3">
        <v>49657</v>
      </c>
      <c r="AG3">
        <v>4515</v>
      </c>
      <c r="AH3">
        <v>14</v>
      </c>
      <c r="AI3">
        <v>4177</v>
      </c>
      <c r="AK3">
        <v>6573</v>
      </c>
      <c r="AM3">
        <v>3871</v>
      </c>
      <c r="AN3">
        <v>2482</v>
      </c>
      <c r="AO3">
        <v>8</v>
      </c>
      <c r="AP3">
        <v>8</v>
      </c>
      <c r="AR3">
        <v>8591</v>
      </c>
      <c r="AS3">
        <v>15391</v>
      </c>
      <c r="AT3">
        <v>276</v>
      </c>
      <c r="AU3">
        <v>11</v>
      </c>
      <c r="AV3">
        <v>3783</v>
      </c>
    </row>
    <row r="4" spans="1:48" x14ac:dyDescent="0.25">
      <c r="A4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2291</v>
      </c>
      <c r="R4" s="8"/>
      <c r="S4" s="8">
        <v>17388</v>
      </c>
      <c r="T4" s="8"/>
      <c r="U4" s="8"/>
      <c r="V4" s="8">
        <v>26823</v>
      </c>
      <c r="W4" s="8"/>
      <c r="AG4">
        <v>25838</v>
      </c>
      <c r="AK4">
        <v>146043</v>
      </c>
      <c r="AM4">
        <v>17024</v>
      </c>
      <c r="AQ4">
        <v>42</v>
      </c>
      <c r="AR4">
        <v>3</v>
      </c>
      <c r="AV4">
        <v>2798</v>
      </c>
    </row>
    <row r="5" spans="1:48" x14ac:dyDescent="0.25">
      <c r="A5" t="s">
        <v>56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AQ5">
        <v>3860</v>
      </c>
      <c r="AV5">
        <v>22</v>
      </c>
    </row>
    <row r="6" spans="1:48" x14ac:dyDescent="0.25">
      <c r="A6" t="s">
        <v>57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48" x14ac:dyDescent="0.25">
      <c r="A7" t="s">
        <v>55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AF7">
        <v>14289</v>
      </c>
      <c r="AG7">
        <v>20</v>
      </c>
      <c r="AQ7">
        <v>327</v>
      </c>
      <c r="AV7">
        <v>120</v>
      </c>
    </row>
    <row r="8" spans="1:48" x14ac:dyDescent="0.25">
      <c r="A8" t="s">
        <v>58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AV8">
        <f>216+146</f>
        <v>362</v>
      </c>
    </row>
    <row r="9" spans="1:48" x14ac:dyDescent="0.25">
      <c r="A9" t="s">
        <v>45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AU9">
        <v>2025</v>
      </c>
    </row>
    <row r="10" spans="1:48" x14ac:dyDescent="0.25">
      <c r="A10" t="s">
        <v>43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AH10">
        <v>3272</v>
      </c>
      <c r="AK10">
        <v>132987</v>
      </c>
      <c r="AV10">
        <v>4087</v>
      </c>
    </row>
    <row r="11" spans="1:48" x14ac:dyDescent="0.25">
      <c r="A11" t="s">
        <v>101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AE11">
        <v>34</v>
      </c>
    </row>
    <row r="12" spans="1:48" x14ac:dyDescent="0.25">
      <c r="A12" t="s">
        <v>99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48" x14ac:dyDescent="0.25">
      <c r="A13" t="s">
        <v>62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>
        <v>48922</v>
      </c>
      <c r="R13" s="8"/>
      <c r="S13" s="8"/>
      <c r="T13" s="8"/>
      <c r="U13" s="8"/>
      <c r="V13" s="8"/>
      <c r="W13" s="8"/>
      <c r="AE13">
        <v>55</v>
      </c>
      <c r="AG13">
        <v>1</v>
      </c>
      <c r="AK13">
        <v>86</v>
      </c>
      <c r="AV13">
        <f>40+18</f>
        <v>58</v>
      </c>
    </row>
    <row r="14" spans="1:48" x14ac:dyDescent="0.25">
      <c r="A14" t="s">
        <v>20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>
        <v>212</v>
      </c>
      <c r="R14" s="8"/>
      <c r="S14" s="8"/>
      <c r="T14" s="8"/>
      <c r="U14" s="8"/>
      <c r="V14" s="8"/>
      <c r="W14" s="8"/>
      <c r="AV14">
        <v>61</v>
      </c>
    </row>
    <row r="15" spans="1:48" x14ac:dyDescent="0.25">
      <c r="A15" t="s">
        <v>64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AE15">
        <v>176</v>
      </c>
      <c r="AU15">
        <v>200</v>
      </c>
    </row>
    <row r="16" spans="1:48" x14ac:dyDescent="0.25">
      <c r="A16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AE16">
        <v>56</v>
      </c>
      <c r="AG16">
        <v>1660</v>
      </c>
    </row>
    <row r="17" spans="1:48" x14ac:dyDescent="0.25">
      <c r="A17" t="s">
        <v>102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48" x14ac:dyDescent="0.25">
      <c r="A18" t="s">
        <v>21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AM18">
        <v>42</v>
      </c>
      <c r="AQ18">
        <v>142</v>
      </c>
      <c r="AR18">
        <v>95</v>
      </c>
      <c r="AV18">
        <v>73</v>
      </c>
    </row>
    <row r="19" spans="1:48" x14ac:dyDescent="0.25">
      <c r="A19" t="s">
        <v>66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AQ19">
        <v>778</v>
      </c>
      <c r="AV19">
        <v>1241</v>
      </c>
    </row>
    <row r="20" spans="1:48" x14ac:dyDescent="0.25">
      <c r="A20" t="s">
        <v>44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AQ20">
        <v>55302</v>
      </c>
      <c r="AV20">
        <v>438</v>
      </c>
    </row>
    <row r="21" spans="1:48" x14ac:dyDescent="0.25">
      <c r="A21" t="s">
        <v>201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48" x14ac:dyDescent="0.25">
      <c r="A22" t="s">
        <v>83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48" x14ac:dyDescent="0.25">
      <c r="A23" t="s">
        <v>68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48" x14ac:dyDescent="0.25">
      <c r="A24" t="s">
        <v>69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48" x14ac:dyDescent="0.25">
      <c r="A25" t="s">
        <v>49</v>
      </c>
      <c r="B25" s="8"/>
      <c r="C25" s="8">
        <v>1748</v>
      </c>
      <c r="D25" s="8"/>
      <c r="E25" s="8"/>
      <c r="F25" s="8"/>
      <c r="G25" s="8"/>
      <c r="H25" s="8">
        <v>23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13527</v>
      </c>
      <c r="T25" s="8"/>
      <c r="U25" s="8"/>
      <c r="V25" s="8"/>
      <c r="W25" s="8"/>
    </row>
    <row r="26" spans="1:48" x14ac:dyDescent="0.25">
      <c r="A26" t="s">
        <v>67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AV26">
        <v>6</v>
      </c>
    </row>
    <row r="27" spans="1:48" x14ac:dyDescent="0.25">
      <c r="A27" t="s">
        <v>52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>
        <v>9545</v>
      </c>
      <c r="R27" s="8"/>
      <c r="S27" s="8"/>
      <c r="T27" s="8"/>
      <c r="U27" s="8"/>
      <c r="V27" s="8"/>
      <c r="W27" s="8"/>
      <c r="AE27">
        <v>3</v>
      </c>
      <c r="AQ27">
        <v>2246</v>
      </c>
      <c r="AV27">
        <v>10310</v>
      </c>
    </row>
    <row r="28" spans="1:48" x14ac:dyDescent="0.25">
      <c r="A28" t="s">
        <v>23</v>
      </c>
      <c r="B28" s="8">
        <v>296036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>
        <v>85721</v>
      </c>
      <c r="R28" s="8">
        <v>3884</v>
      </c>
      <c r="S28" s="8">
        <v>176882</v>
      </c>
      <c r="T28" s="8"/>
      <c r="U28" s="8"/>
      <c r="V28" s="8">
        <v>18513</v>
      </c>
      <c r="W28" s="8"/>
      <c r="X28">
        <v>696</v>
      </c>
      <c r="AB28">
        <v>34577</v>
      </c>
      <c r="AG28">
        <v>148</v>
      </c>
      <c r="AQ28">
        <v>63</v>
      </c>
      <c r="AU28">
        <v>25</v>
      </c>
      <c r="AV28">
        <v>55</v>
      </c>
    </row>
    <row r="29" spans="1:48" x14ac:dyDescent="0.25">
      <c r="A29" t="s">
        <v>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W29" s="8"/>
    </row>
    <row r="30" spans="1:48" x14ac:dyDescent="0.25">
      <c r="A30" t="s">
        <v>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48" x14ac:dyDescent="0.25">
      <c r="A31" t="s">
        <v>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48" x14ac:dyDescent="0.25">
      <c r="A32" t="s">
        <v>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4968</v>
      </c>
      <c r="S32" s="8"/>
      <c r="T32" s="8"/>
      <c r="U32" s="8">
        <v>884</v>
      </c>
      <c r="V32" s="8"/>
      <c r="W32" s="8"/>
      <c r="Z32">
        <v>199</v>
      </c>
      <c r="AF32">
        <v>6899</v>
      </c>
      <c r="AG32">
        <v>361</v>
      </c>
      <c r="AH32">
        <v>6660</v>
      </c>
      <c r="AI32">
        <v>195457</v>
      </c>
      <c r="AJ32">
        <v>2370</v>
      </c>
      <c r="AK32">
        <v>274</v>
      </c>
      <c r="AL32">
        <v>102</v>
      </c>
      <c r="AM32">
        <v>1406</v>
      </c>
      <c r="AN32">
        <v>245</v>
      </c>
      <c r="AO32">
        <v>4350</v>
      </c>
      <c r="AQ32">
        <v>184032</v>
      </c>
      <c r="AR32">
        <v>305</v>
      </c>
    </row>
    <row r="33" spans="1:39" x14ac:dyDescent="0.25">
      <c r="A33" t="s">
        <v>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AJ33">
        <v>803</v>
      </c>
      <c r="AM33">
        <v>310</v>
      </c>
    </row>
    <row r="34" spans="1:39" x14ac:dyDescent="0.25">
      <c r="A34" t="s">
        <v>10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39" x14ac:dyDescent="0.25">
      <c r="A35" t="s">
        <v>16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AE35">
        <v>1422</v>
      </c>
      <c r="AF35">
        <v>5025</v>
      </c>
    </row>
    <row r="36" spans="1:39" x14ac:dyDescent="0.25">
      <c r="A36" t="s">
        <v>92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39" x14ac:dyDescent="0.25">
      <c r="A37" t="s">
        <v>14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>
        <v>169166</v>
      </c>
      <c r="W37" s="8"/>
      <c r="AG37">
        <v>68</v>
      </c>
    </row>
    <row r="38" spans="1:39" x14ac:dyDescent="0.25">
      <c r="A38" t="s">
        <v>209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Y38">
        <v>64</v>
      </c>
    </row>
    <row r="39" spans="1:39" x14ac:dyDescent="0.25">
      <c r="A39" t="s">
        <v>54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127</v>
      </c>
      <c r="S39" s="8"/>
      <c r="T39" s="8"/>
      <c r="U39" s="8"/>
      <c r="V39" s="8"/>
      <c r="W39" s="8"/>
      <c r="Y39">
        <v>236</v>
      </c>
    </row>
    <row r="40" spans="1:39" x14ac:dyDescent="0.25">
      <c r="A40" t="s">
        <v>31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39" x14ac:dyDescent="0.25">
      <c r="A41" t="s">
        <v>208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39" x14ac:dyDescent="0.25">
      <c r="A42" t="s">
        <v>26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39" x14ac:dyDescent="0.25">
      <c r="A43" t="s">
        <v>27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G43">
        <v>5</v>
      </c>
    </row>
    <row r="44" spans="1:39" x14ac:dyDescent="0.25">
      <c r="A44" t="s">
        <v>28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39" x14ac:dyDescent="0.25">
      <c r="A45" t="s">
        <v>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39" x14ac:dyDescent="0.25">
      <c r="A46" t="s">
        <v>87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39" x14ac:dyDescent="0.25">
      <c r="A47" t="s">
        <v>75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39" x14ac:dyDescent="0.25">
      <c r="A48" t="s">
        <v>210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48" x14ac:dyDescent="0.25">
      <c r="A49" t="s">
        <v>76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48" x14ac:dyDescent="0.25">
      <c r="A50" t="s">
        <v>36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AV50">
        <v>913</v>
      </c>
    </row>
    <row r="51" spans="1:48" x14ac:dyDescent="0.25">
      <c r="A51" t="s">
        <v>38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48" x14ac:dyDescent="0.25">
      <c r="A52" t="s">
        <v>39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>
        <v>274232</v>
      </c>
      <c r="W52" s="8"/>
    </row>
    <row r="53" spans="1:48" x14ac:dyDescent="0.25">
      <c r="A53" t="s">
        <v>100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AA53" s="8">
        <v>26869</v>
      </c>
    </row>
    <row r="54" spans="1:48" x14ac:dyDescent="0.25">
      <c r="A54" t="s">
        <v>33</v>
      </c>
      <c r="B54" s="8">
        <v>150</v>
      </c>
      <c r="C54" s="8"/>
      <c r="D54" s="8"/>
      <c r="E54" s="8"/>
      <c r="F54" s="8">
        <v>3811</v>
      </c>
      <c r="G54" s="8">
        <v>22272</v>
      </c>
      <c r="H54" s="8"/>
      <c r="I54" s="8"/>
      <c r="J54" s="8">
        <v>24390</v>
      </c>
      <c r="K54" s="8"/>
      <c r="L54" s="8">
        <v>1061</v>
      </c>
      <c r="M54" s="8"/>
      <c r="N54" s="8"/>
      <c r="O54" s="8"/>
      <c r="P54" s="8"/>
      <c r="Q54" s="8">
        <v>224767</v>
      </c>
      <c r="R54" s="8"/>
      <c r="S54" s="8"/>
      <c r="T54" s="8"/>
      <c r="U54" s="8"/>
      <c r="V54" s="8"/>
      <c r="W54" s="8"/>
    </row>
    <row r="55" spans="1:48" x14ac:dyDescent="0.25">
      <c r="A55" t="s">
        <v>35</v>
      </c>
      <c r="B55" s="8"/>
      <c r="C55" s="8"/>
      <c r="D55" s="8"/>
      <c r="E55" s="8"/>
      <c r="F55" s="8">
        <v>467110</v>
      </c>
      <c r="G55" s="8">
        <v>17968</v>
      </c>
      <c r="H55" s="8"/>
      <c r="I55" s="8"/>
      <c r="J55" s="8">
        <v>6521</v>
      </c>
      <c r="K55" s="8">
        <v>274753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4620</v>
      </c>
      <c r="AG55">
        <v>3430</v>
      </c>
    </row>
    <row r="56" spans="1:48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2"/>
  <sheetViews>
    <sheetView topLeftCell="A34" workbookViewId="0">
      <pane xSplit="1" topLeftCell="AJ1" activePane="topRight" state="frozen"/>
      <selection pane="topRight" activeCell="BA62" sqref="BA62"/>
    </sheetView>
  </sheetViews>
  <sheetFormatPr defaultRowHeight="15" x14ac:dyDescent="0.25"/>
  <cols>
    <col min="1" max="1" width="28.7109375" bestFit="1" customWidth="1"/>
    <col min="38" max="46" width="10" bestFit="1" customWidth="1"/>
    <col min="47" max="52" width="11" bestFit="1" customWidth="1"/>
  </cols>
  <sheetData>
    <row r="1" spans="1:57" x14ac:dyDescent="0.25">
      <c r="A1" s="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157</v>
      </c>
      <c r="AU1" t="s">
        <v>158</v>
      </c>
      <c r="AV1" t="s">
        <v>159</v>
      </c>
      <c r="AW1" t="s">
        <v>160</v>
      </c>
      <c r="AX1" t="s">
        <v>161</v>
      </c>
      <c r="AY1" t="s">
        <v>189</v>
      </c>
      <c r="AZ1" t="s">
        <v>207</v>
      </c>
      <c r="BA1" t="s">
        <v>91</v>
      </c>
    </row>
    <row r="2" spans="1:57" x14ac:dyDescent="0.25">
      <c r="A2" s="1" t="s">
        <v>40</v>
      </c>
      <c r="B2" s="8">
        <v>2428964</v>
      </c>
      <c r="C2" s="8">
        <v>2277</v>
      </c>
      <c r="D2" s="8">
        <v>110</v>
      </c>
      <c r="E2" s="8">
        <v>1166798</v>
      </c>
      <c r="F2" s="8">
        <v>280986</v>
      </c>
      <c r="G2" s="8">
        <v>81265</v>
      </c>
      <c r="H2" s="8">
        <v>91433</v>
      </c>
      <c r="I2" s="8">
        <v>12308</v>
      </c>
      <c r="J2" s="8">
        <v>5</v>
      </c>
      <c r="K2" s="8">
        <v>576062</v>
      </c>
      <c r="L2" s="8">
        <v>52489</v>
      </c>
      <c r="M2" s="8">
        <v>2658</v>
      </c>
      <c r="N2" s="8">
        <v>30</v>
      </c>
      <c r="O2" s="8">
        <v>825138</v>
      </c>
      <c r="P2" s="8">
        <v>53529</v>
      </c>
      <c r="Q2" s="8">
        <v>215963</v>
      </c>
      <c r="R2" s="8">
        <v>580</v>
      </c>
      <c r="S2" s="8">
        <v>3250</v>
      </c>
      <c r="T2" s="8">
        <v>442379</v>
      </c>
      <c r="U2" s="8">
        <v>261</v>
      </c>
      <c r="V2" s="8">
        <v>279</v>
      </c>
      <c r="W2" s="8">
        <v>98663</v>
      </c>
      <c r="X2" s="8">
        <v>4710</v>
      </c>
      <c r="Y2" s="8">
        <v>15</v>
      </c>
      <c r="Z2" s="8">
        <v>14</v>
      </c>
      <c r="AA2" s="8">
        <v>22515</v>
      </c>
      <c r="AB2" s="8">
        <v>340</v>
      </c>
      <c r="AC2" s="8">
        <v>10610</v>
      </c>
      <c r="AD2" s="8">
        <v>81621</v>
      </c>
      <c r="AE2" s="8">
        <v>22055</v>
      </c>
      <c r="AF2" s="8">
        <v>622</v>
      </c>
      <c r="AG2" s="8">
        <v>238</v>
      </c>
      <c r="AH2" s="8">
        <v>2140</v>
      </c>
      <c r="AI2" s="8">
        <v>25470</v>
      </c>
      <c r="AJ2" s="8">
        <v>172540</v>
      </c>
      <c r="AK2" s="8">
        <v>49525</v>
      </c>
      <c r="AL2" s="8">
        <v>680257</v>
      </c>
      <c r="AM2" s="8">
        <v>6498</v>
      </c>
      <c r="AN2" s="8">
        <v>2004529</v>
      </c>
      <c r="AO2" s="8">
        <v>659501</v>
      </c>
      <c r="AP2" s="8">
        <v>434833</v>
      </c>
      <c r="AQ2" s="8">
        <v>104681</v>
      </c>
      <c r="AR2" s="8">
        <v>200840</v>
      </c>
      <c r="AS2" s="8">
        <v>11725</v>
      </c>
      <c r="AT2" s="8">
        <v>2869</v>
      </c>
      <c r="AU2" s="8">
        <v>77</v>
      </c>
      <c r="AV2" s="8">
        <v>379333</v>
      </c>
      <c r="AW2" s="8">
        <v>22020</v>
      </c>
      <c r="AX2" s="8">
        <v>10870</v>
      </c>
      <c r="AY2" s="8">
        <v>1033</v>
      </c>
      <c r="AZ2" s="8">
        <v>98</v>
      </c>
      <c r="BA2" s="8">
        <v>60391</v>
      </c>
      <c r="BB2" s="8"/>
      <c r="BC2" s="8"/>
      <c r="BD2" s="8"/>
      <c r="BE2" s="8"/>
    </row>
    <row r="3" spans="1:57" x14ac:dyDescent="0.25">
      <c r="A3" t="s">
        <v>18</v>
      </c>
      <c r="B3" s="8">
        <v>1048670</v>
      </c>
      <c r="C3" s="8">
        <v>2277</v>
      </c>
      <c r="D3" s="8">
        <v>2</v>
      </c>
      <c r="E3" s="8">
        <v>1166798</v>
      </c>
      <c r="F3" s="8">
        <v>102</v>
      </c>
      <c r="G3" s="8">
        <v>16</v>
      </c>
      <c r="H3" s="8"/>
      <c r="I3" s="8">
        <v>12308</v>
      </c>
      <c r="J3" s="8">
        <v>5</v>
      </c>
      <c r="K3" s="8">
        <v>4648</v>
      </c>
      <c r="L3" s="8">
        <v>52489</v>
      </c>
      <c r="M3" s="8">
        <v>2658</v>
      </c>
      <c r="N3" s="8">
        <v>30</v>
      </c>
      <c r="O3" s="8">
        <v>825138</v>
      </c>
      <c r="P3" s="8">
        <v>53529</v>
      </c>
      <c r="Q3" s="8">
        <v>4</v>
      </c>
      <c r="R3" s="8">
        <v>50</v>
      </c>
      <c r="S3" s="8">
        <v>81</v>
      </c>
      <c r="T3" s="8"/>
      <c r="U3" s="8">
        <v>261</v>
      </c>
      <c r="V3" s="8">
        <v>256</v>
      </c>
      <c r="W3" s="8">
        <v>1459</v>
      </c>
      <c r="X3" s="8">
        <v>6</v>
      </c>
      <c r="Y3" s="8">
        <v>15</v>
      </c>
      <c r="Z3" s="8">
        <v>14</v>
      </c>
      <c r="AA3" s="8">
        <v>333</v>
      </c>
      <c r="AB3" s="8"/>
      <c r="AC3" s="8">
        <v>10610</v>
      </c>
      <c r="AD3" s="8"/>
      <c r="AE3" s="8"/>
      <c r="AF3" s="8">
        <v>622</v>
      </c>
      <c r="AG3" s="8"/>
      <c r="AH3" s="8">
        <v>2104</v>
      </c>
      <c r="AI3" s="8">
        <v>13817</v>
      </c>
      <c r="AJ3" s="8">
        <v>104446</v>
      </c>
      <c r="AK3" s="8">
        <v>3015</v>
      </c>
      <c r="AL3" s="8"/>
      <c r="AM3" s="8"/>
      <c r="AN3" s="8">
        <v>5956</v>
      </c>
      <c r="AO3" s="8">
        <v>240</v>
      </c>
      <c r="AP3" s="8">
        <v>15537</v>
      </c>
      <c r="AQ3" s="8">
        <v>500</v>
      </c>
      <c r="AR3" s="8">
        <v>6611</v>
      </c>
      <c r="AS3" s="8">
        <v>5185</v>
      </c>
      <c r="AT3" s="8"/>
      <c r="AU3" s="8">
        <v>37</v>
      </c>
      <c r="AV3" s="8">
        <v>584</v>
      </c>
      <c r="AW3" s="8">
        <v>10510</v>
      </c>
      <c r="AX3" s="8">
        <v>10870</v>
      </c>
      <c r="AY3" s="8">
        <v>958</v>
      </c>
      <c r="AZ3" s="8">
        <v>98</v>
      </c>
      <c r="BA3" s="8">
        <v>3185</v>
      </c>
      <c r="BB3" s="8"/>
      <c r="BC3" s="8"/>
      <c r="BD3" s="8"/>
      <c r="BE3" s="8"/>
    </row>
    <row r="4" spans="1:57" x14ac:dyDescent="0.25">
      <c r="A4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606</v>
      </c>
      <c r="R4" s="8"/>
      <c r="S4" s="8"/>
      <c r="T4" s="8"/>
      <c r="U4" s="8"/>
      <c r="V4" s="8"/>
      <c r="W4" s="8">
        <v>1936</v>
      </c>
      <c r="X4" s="8"/>
      <c r="Y4" s="8"/>
      <c r="Z4" s="8"/>
      <c r="AA4" s="8"/>
      <c r="AB4" s="8"/>
      <c r="AC4" s="8"/>
      <c r="AD4" s="8"/>
      <c r="AE4" s="8"/>
      <c r="AF4" s="8"/>
      <c r="AG4" s="8">
        <v>238</v>
      </c>
      <c r="AH4" s="8"/>
      <c r="AI4" s="8">
        <v>1288</v>
      </c>
      <c r="AJ4" s="8"/>
      <c r="AK4" s="8">
        <v>43872</v>
      </c>
      <c r="AL4" s="8"/>
      <c r="AM4" s="8"/>
      <c r="AN4" s="8"/>
      <c r="AO4" s="8"/>
      <c r="AP4" s="8">
        <v>158271</v>
      </c>
      <c r="AQ4" s="8"/>
      <c r="AR4" s="8">
        <v>20119</v>
      </c>
      <c r="AS4" s="8"/>
      <c r="AT4" s="8"/>
      <c r="AU4" s="8"/>
      <c r="AV4" s="8">
        <v>2001</v>
      </c>
      <c r="AW4" s="8"/>
      <c r="AX4" s="8"/>
      <c r="AY4" s="8"/>
      <c r="AZ4" s="8"/>
      <c r="BA4" s="8">
        <v>4411</v>
      </c>
      <c r="BB4" s="8"/>
      <c r="BC4" s="8"/>
      <c r="BD4" s="8"/>
      <c r="BE4" s="8"/>
    </row>
    <row r="5" spans="1:57" x14ac:dyDescent="0.25">
      <c r="A5" t="s">
        <v>56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>
        <v>6562</v>
      </c>
      <c r="AW5" s="8"/>
      <c r="AX5" s="8"/>
      <c r="AY5" s="8"/>
      <c r="AZ5" s="8"/>
      <c r="BA5" s="8"/>
      <c r="BB5" s="8"/>
      <c r="BC5" s="8"/>
      <c r="BD5" s="8"/>
      <c r="BE5" s="8"/>
    </row>
    <row r="6" spans="1:57" x14ac:dyDescent="0.25">
      <c r="A6" t="s">
        <v>57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</row>
    <row r="7" spans="1:57" x14ac:dyDescent="0.25">
      <c r="A7" t="s">
        <v>99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>
        <v>3</v>
      </c>
      <c r="BB7" s="8"/>
      <c r="BC7" s="8"/>
      <c r="BD7" s="8"/>
      <c r="BE7" s="8"/>
    </row>
    <row r="8" spans="1:57" x14ac:dyDescent="0.25">
      <c r="A8" t="s">
        <v>55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560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>
        <v>7490</v>
      </c>
      <c r="AK8" s="8">
        <v>1141</v>
      </c>
      <c r="AL8" s="8"/>
      <c r="AM8" s="8"/>
      <c r="AN8" s="8"/>
      <c r="AO8" s="8"/>
      <c r="AP8" s="8"/>
      <c r="AQ8" s="8"/>
      <c r="AR8" s="8"/>
      <c r="AS8" s="8"/>
      <c r="AT8" s="8"/>
      <c r="AU8" s="8"/>
      <c r="AV8" s="8">
        <v>1458</v>
      </c>
      <c r="AW8" s="8"/>
      <c r="AX8" s="8"/>
      <c r="AY8" s="8"/>
      <c r="AZ8" s="8"/>
      <c r="BA8" s="8">
        <v>40</v>
      </c>
      <c r="BB8" s="8"/>
      <c r="BC8" s="8"/>
      <c r="BD8" s="8"/>
      <c r="BE8" s="8"/>
    </row>
    <row r="9" spans="1:57" x14ac:dyDescent="0.25">
      <c r="A9" t="s">
        <v>58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>
        <v>169</v>
      </c>
      <c r="AW9" s="8"/>
      <c r="AX9" s="8"/>
      <c r="AY9" s="8"/>
      <c r="AZ9" s="8"/>
      <c r="BA9" s="8">
        <f>40+22</f>
        <v>62</v>
      </c>
      <c r="BB9" s="8"/>
      <c r="BC9" s="8"/>
      <c r="BD9" s="8"/>
      <c r="BE9" s="8"/>
    </row>
    <row r="10" spans="1:57" x14ac:dyDescent="0.25">
      <c r="A10" t="s">
        <v>45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</row>
    <row r="11" spans="1:57" x14ac:dyDescent="0.25">
      <c r="A11" t="s">
        <v>43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>
        <v>4102</v>
      </c>
      <c r="AM11" s="8"/>
      <c r="AN11" s="8"/>
      <c r="AO11" s="8"/>
      <c r="AP11" s="8">
        <v>124570</v>
      </c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>
        <v>10998</v>
      </c>
      <c r="BB11" s="8"/>
      <c r="BC11" s="8"/>
      <c r="BD11" s="8"/>
      <c r="BE11" s="8"/>
    </row>
    <row r="12" spans="1:57" x14ac:dyDescent="0.25">
      <c r="A12" t="s">
        <v>101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>
        <v>28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>
        <v>300</v>
      </c>
      <c r="AX12" s="8"/>
      <c r="AY12" s="8"/>
      <c r="AZ12" s="8"/>
      <c r="BA12" s="8"/>
      <c r="BB12" s="8"/>
      <c r="BC12" s="8"/>
      <c r="BD12" s="8"/>
      <c r="BE12" s="8"/>
    </row>
    <row r="13" spans="1:57" x14ac:dyDescent="0.25">
      <c r="A13" t="s">
        <v>62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>
        <v>47430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>
        <v>52</v>
      </c>
      <c r="AJ13" s="8"/>
      <c r="AK13" s="8">
        <v>17</v>
      </c>
      <c r="AL13" s="8"/>
      <c r="AM13" s="8"/>
      <c r="AN13" s="8"/>
      <c r="AO13" s="8"/>
      <c r="AP13" s="8"/>
      <c r="AQ13" s="8"/>
      <c r="AR13" s="8"/>
      <c r="AS13" s="8">
        <v>6540</v>
      </c>
      <c r="AT13" s="8"/>
      <c r="AU13" s="8"/>
      <c r="AV13" s="8"/>
      <c r="AW13" s="8"/>
      <c r="AX13" s="8"/>
      <c r="AY13" s="8">
        <v>75</v>
      </c>
      <c r="AZ13" s="8"/>
      <c r="BA13" s="8"/>
      <c r="BB13" s="8"/>
      <c r="BC13" s="8"/>
      <c r="BD13" s="8"/>
      <c r="BE13" s="8"/>
    </row>
    <row r="14" spans="1:57" x14ac:dyDescent="0.25">
      <c r="A14" t="s">
        <v>20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>
        <v>127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>
        <v>48</v>
      </c>
      <c r="BB14" s="8"/>
      <c r="BC14" s="8"/>
      <c r="BD14" s="8"/>
      <c r="BE14" s="8"/>
    </row>
    <row r="15" spans="1:57" x14ac:dyDescent="0.25">
      <c r="A15" t="s">
        <v>64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>
        <v>56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>
        <v>3</v>
      </c>
      <c r="BB15" s="8"/>
      <c r="BC15" s="8"/>
      <c r="BD15" s="8"/>
      <c r="BE15" s="8"/>
    </row>
    <row r="16" spans="1:57" x14ac:dyDescent="0.25">
      <c r="A16" t="s">
        <v>22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>
        <v>342</v>
      </c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25">
      <c r="A17" t="s">
        <v>102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25">
      <c r="A18" t="s">
        <v>21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>
        <v>62</v>
      </c>
      <c r="BB18" s="8"/>
      <c r="BC18" s="8"/>
      <c r="BD18" s="8"/>
      <c r="BE18" s="8"/>
    </row>
    <row r="19" spans="1:57" x14ac:dyDescent="0.25">
      <c r="A19" t="s">
        <v>66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>
        <v>34271</v>
      </c>
      <c r="AW19" s="8"/>
      <c r="AX19" s="8"/>
      <c r="AY19" s="8"/>
      <c r="AZ19" s="8"/>
      <c r="BA19" s="8">
        <v>2864</v>
      </c>
      <c r="BB19" s="8"/>
      <c r="BC19" s="8"/>
      <c r="BD19" s="8"/>
      <c r="BE19" s="8"/>
    </row>
    <row r="20" spans="1:57" x14ac:dyDescent="0.25">
      <c r="A20" t="s">
        <v>44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>
        <v>292</v>
      </c>
      <c r="AS20" s="8"/>
      <c r="AT20" s="8"/>
      <c r="AU20" s="8"/>
      <c r="AV20" s="8">
        <v>130776</v>
      </c>
      <c r="AW20" s="8">
        <v>91</v>
      </c>
      <c r="AX20" s="8"/>
      <c r="AY20" s="8"/>
      <c r="AZ20" s="8"/>
      <c r="BA20" s="8">
        <v>754</v>
      </c>
      <c r="BB20" s="8"/>
      <c r="BC20" s="8"/>
      <c r="BD20" s="8"/>
      <c r="BE20" s="8"/>
    </row>
    <row r="21" spans="1:57" x14ac:dyDescent="0.25">
      <c r="A21" t="s">
        <v>201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25">
      <c r="A22" t="s">
        <v>83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25">
      <c r="A23" t="s">
        <v>68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25">
      <c r="A24" t="s">
        <v>67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10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>
        <v>30</v>
      </c>
      <c r="BB24" s="8"/>
      <c r="BC24" s="8"/>
      <c r="BD24" s="8"/>
      <c r="BE24" s="8"/>
    </row>
    <row r="25" spans="1:57" x14ac:dyDescent="0.25">
      <c r="A25" t="s">
        <v>69</v>
      </c>
      <c r="B25" s="8">
        <v>73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v>2</v>
      </c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>
        <v>923</v>
      </c>
      <c r="AW25" s="8"/>
      <c r="AX25" s="8"/>
      <c r="AY25" s="8"/>
      <c r="AZ25" s="8"/>
      <c r="BA25" s="8">
        <v>17</v>
      </c>
      <c r="BB25" s="8"/>
      <c r="BC25" s="8"/>
      <c r="BD25" s="8"/>
      <c r="BE25" s="8"/>
    </row>
    <row r="26" spans="1:57" x14ac:dyDescent="0.25">
      <c r="A26" t="s">
        <v>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v>4437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25">
      <c r="A27" t="s">
        <v>52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>
        <v>14672</v>
      </c>
      <c r="AW27" s="8">
        <v>23</v>
      </c>
      <c r="AX27" s="8"/>
      <c r="AY27" s="8"/>
      <c r="AZ27" s="8"/>
      <c r="BA27" s="8">
        <v>36730</v>
      </c>
      <c r="BB27" s="8"/>
      <c r="BC27" s="8"/>
      <c r="BD27" s="8"/>
      <c r="BE27" s="8"/>
    </row>
    <row r="28" spans="1:57" x14ac:dyDescent="0.25">
      <c r="A28" t="s">
        <v>23</v>
      </c>
      <c r="B28" s="8">
        <v>1380221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>
        <v>12721</v>
      </c>
      <c r="R28" s="8"/>
      <c r="S28" s="8"/>
      <c r="T28" s="8">
        <v>421782</v>
      </c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16924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>
        <v>242</v>
      </c>
      <c r="AS28" s="8"/>
      <c r="AT28" s="8"/>
      <c r="AU28" s="8"/>
      <c r="AV28" s="8">
        <v>638</v>
      </c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25">
      <c r="A29" t="s">
        <v>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25">
      <c r="A30" t="s">
        <v>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25">
      <c r="A31" t="s">
        <v>211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v>6978</v>
      </c>
      <c r="R31" s="8"/>
      <c r="S31" s="8">
        <v>1518</v>
      </c>
      <c r="T31" s="8"/>
      <c r="U31" s="8"/>
      <c r="V31" s="8"/>
      <c r="W31" s="8"/>
      <c r="X31" s="8">
        <v>348</v>
      </c>
      <c r="Y31" s="8"/>
      <c r="Z31" s="8"/>
      <c r="AA31" s="8">
        <v>544</v>
      </c>
      <c r="AB31" s="8">
        <v>13</v>
      </c>
      <c r="AC31" s="8"/>
      <c r="AD31" s="8"/>
      <c r="AE31" s="8"/>
      <c r="AF31" s="8"/>
      <c r="AG31" s="8"/>
      <c r="AH31" s="8"/>
      <c r="AI31" s="8"/>
      <c r="AJ31" s="8">
        <v>6437</v>
      </c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25">
      <c r="A32" t="s">
        <v>17</v>
      </c>
      <c r="B32" s="8"/>
      <c r="C32" s="8"/>
      <c r="D32" s="8"/>
      <c r="E32" s="8"/>
      <c r="F32" s="8"/>
      <c r="G32" s="8">
        <v>23117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>
        <v>8322</v>
      </c>
      <c r="AK32" s="8">
        <v>232</v>
      </c>
      <c r="AL32" s="8">
        <v>1191</v>
      </c>
      <c r="AM32" s="8"/>
      <c r="AN32" s="8">
        <v>1958</v>
      </c>
      <c r="AO32" s="8">
        <v>817</v>
      </c>
      <c r="AP32" s="8"/>
      <c r="AQ32" s="8"/>
      <c r="AR32" s="8">
        <v>45</v>
      </c>
      <c r="AT32" s="8">
        <v>2869</v>
      </c>
      <c r="AU32" s="8">
        <v>8</v>
      </c>
      <c r="AV32" s="8">
        <v>187279</v>
      </c>
      <c r="AW32" s="8">
        <v>3726</v>
      </c>
      <c r="AX32" s="8"/>
      <c r="AY32" s="8"/>
      <c r="AZ32" s="8"/>
      <c r="BA32" s="8"/>
      <c r="BB32" s="8"/>
      <c r="BC32" s="8"/>
      <c r="BD32" s="8"/>
      <c r="BE32" s="8"/>
    </row>
    <row r="33" spans="1:57" x14ac:dyDescent="0.25">
      <c r="A33" t="s">
        <v>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v>105</v>
      </c>
      <c r="AK33" s="8"/>
      <c r="AL33" s="8"/>
      <c r="AM33" s="8"/>
      <c r="AN33" s="8"/>
      <c r="AO33" s="8">
        <v>4063</v>
      </c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25">
      <c r="A34" t="s">
        <v>10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1578</v>
      </c>
      <c r="T34" s="8"/>
      <c r="U34" s="8"/>
      <c r="V34" s="8">
        <v>23</v>
      </c>
      <c r="W34" s="8"/>
      <c r="X34" s="8">
        <v>4356</v>
      </c>
      <c r="Y34" s="8"/>
      <c r="Z34" s="8"/>
      <c r="AA34" s="8">
        <v>21638</v>
      </c>
      <c r="AB34" s="8"/>
      <c r="AC34" s="8"/>
      <c r="AD34" s="8"/>
      <c r="AE34" s="8"/>
      <c r="AF34" s="8"/>
      <c r="AG34" s="8"/>
      <c r="AH34" s="8">
        <v>36</v>
      </c>
      <c r="AI34" s="8"/>
      <c r="AJ34" s="8">
        <v>35600</v>
      </c>
      <c r="AK34" s="8">
        <v>293</v>
      </c>
      <c r="AL34" s="8">
        <v>674138</v>
      </c>
      <c r="AM34" s="8">
        <v>6498</v>
      </c>
      <c r="AN34" s="8">
        <v>1986792</v>
      </c>
      <c r="AO34" s="8">
        <v>652757</v>
      </c>
      <c r="AP34" s="8">
        <v>118452</v>
      </c>
      <c r="AQ34" s="8">
        <v>104181</v>
      </c>
      <c r="AR34" s="8">
        <v>144063</v>
      </c>
      <c r="AS34" s="8"/>
      <c r="AT34" s="8"/>
      <c r="AU34" s="8">
        <v>32</v>
      </c>
      <c r="AV34" s="8"/>
      <c r="AW34" s="8">
        <v>4676</v>
      </c>
      <c r="AX34" s="8"/>
      <c r="AY34" s="8"/>
      <c r="AZ34" s="8"/>
      <c r="BA34" s="8"/>
      <c r="BB34" s="8"/>
      <c r="BC34" s="8"/>
      <c r="BD34" s="8"/>
      <c r="BE34" s="8"/>
    </row>
    <row r="35" spans="1:57" x14ac:dyDescent="0.25">
      <c r="A35" t="s">
        <v>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>
        <v>29468</v>
      </c>
      <c r="AS35" s="8"/>
      <c r="AT35" s="8"/>
      <c r="AU35" s="8"/>
      <c r="AV35" s="8"/>
      <c r="AW35" s="8">
        <v>2261</v>
      </c>
      <c r="AX35" s="8"/>
      <c r="AY35" s="8"/>
      <c r="AZ35" s="8"/>
      <c r="BA35" s="8"/>
      <c r="BB35" s="8"/>
      <c r="BC35" s="8"/>
      <c r="BD35" s="8"/>
      <c r="BE35" s="8"/>
    </row>
    <row r="36" spans="1:57" x14ac:dyDescent="0.25">
      <c r="A36" t="s">
        <v>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>
        <v>5126</v>
      </c>
      <c r="AF36" s="8"/>
      <c r="AG36" s="8"/>
      <c r="AH36" s="8"/>
      <c r="AI36" s="8">
        <v>5465</v>
      </c>
      <c r="AJ36" s="8">
        <v>3037</v>
      </c>
      <c r="AK36" s="8"/>
      <c r="AL36" s="8"/>
      <c r="AM36" s="8"/>
      <c r="AN36" s="8">
        <v>9823</v>
      </c>
      <c r="AO36" s="8">
        <v>1624</v>
      </c>
      <c r="AP36" s="8">
        <v>18003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25">
      <c r="A37" t="s">
        <v>16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>
        <v>4283</v>
      </c>
      <c r="AJ37" s="8">
        <v>2444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25">
      <c r="A38" t="s">
        <v>92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25">
      <c r="A39" t="s">
        <v>14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500</v>
      </c>
      <c r="S39" s="8"/>
      <c r="T39" s="8"/>
      <c r="U39" s="8"/>
      <c r="V39" s="8"/>
      <c r="W39" s="8">
        <v>563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25">
      <c r="A40" t="s">
        <v>209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73</v>
      </c>
      <c r="T40" s="8"/>
      <c r="U40" s="8"/>
      <c r="V40" s="8"/>
      <c r="W40" s="8"/>
      <c r="X40" s="8"/>
      <c r="Y40" s="8"/>
      <c r="Z40" s="8"/>
      <c r="AA40" s="8"/>
      <c r="AB40" s="8">
        <v>131</v>
      </c>
      <c r="AC40" s="8"/>
      <c r="AD40" s="8"/>
      <c r="AE40" s="8">
        <v>5</v>
      </c>
      <c r="AF40" s="8"/>
      <c r="AG40" s="8"/>
      <c r="AH40" s="8"/>
      <c r="AI40" s="8"/>
      <c r="AJ40" s="8"/>
      <c r="AK40" s="8">
        <v>28</v>
      </c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>
        <v>433</v>
      </c>
      <c r="AX40" s="8"/>
      <c r="AY40" s="8"/>
      <c r="AZ40" s="8"/>
      <c r="BA40" s="8"/>
      <c r="BB40" s="8"/>
      <c r="BC40" s="8"/>
      <c r="BD40" s="8"/>
      <c r="BE40" s="8"/>
    </row>
    <row r="41" spans="1:57" x14ac:dyDescent="0.25">
      <c r="A41" t="s">
        <v>54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>
        <v>196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25">
      <c r="A42" t="s">
        <v>143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f>275+1650</f>
        <v>1925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25">
      <c r="A43" t="s">
        <v>31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25">
      <c r="A44" t="s">
        <v>72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>
        <v>308</v>
      </c>
      <c r="BB44" s="8"/>
      <c r="BC44" s="8"/>
      <c r="BD44" s="8"/>
      <c r="BE44" s="8"/>
    </row>
    <row r="45" spans="1:57" x14ac:dyDescent="0.25">
      <c r="A45" t="s">
        <v>208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</row>
    <row r="46" spans="1:57" x14ac:dyDescent="0.25">
      <c r="A46" t="s">
        <v>26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</row>
    <row r="47" spans="1:57" x14ac:dyDescent="0.25">
      <c r="A47" t="s">
        <v>27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</row>
    <row r="48" spans="1:57" x14ac:dyDescent="0.25">
      <c r="A48" t="s">
        <v>28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spans="1:57" x14ac:dyDescent="0.25">
      <c r="A49" t="s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spans="1:57" x14ac:dyDescent="0.25">
      <c r="A50" t="s">
        <v>33</v>
      </c>
      <c r="B50" s="8"/>
      <c r="C50" s="8"/>
      <c r="D50" s="8"/>
      <c r="E50" s="8"/>
      <c r="F50" s="8"/>
      <c r="G50" s="8">
        <v>14338</v>
      </c>
      <c r="H50" s="8"/>
      <c r="I50" s="8"/>
      <c r="J50" s="8"/>
      <c r="K50" s="8"/>
      <c r="L50" s="8"/>
      <c r="M50" s="8"/>
      <c r="N50" s="8"/>
      <c r="O50" s="8"/>
      <c r="P50" s="8"/>
      <c r="Q50" s="8">
        <v>112593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>
        <v>826</v>
      </c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</row>
    <row r="51" spans="1:57" x14ac:dyDescent="0.25">
      <c r="A51" t="s">
        <v>35</v>
      </c>
      <c r="B51" s="8"/>
      <c r="C51" s="8"/>
      <c r="D51" s="8">
        <v>108</v>
      </c>
      <c r="E51" s="8"/>
      <c r="F51" s="8">
        <v>280884</v>
      </c>
      <c r="G51" s="8">
        <v>43794</v>
      </c>
      <c r="H51" s="8">
        <v>91433</v>
      </c>
      <c r="I51" s="8"/>
      <c r="J51" s="8"/>
      <c r="K51" s="8">
        <v>571414</v>
      </c>
      <c r="L51" s="8"/>
      <c r="M51" s="8"/>
      <c r="N51" s="8"/>
      <c r="O51" s="8"/>
      <c r="P51" s="8"/>
      <c r="Q51" s="8">
        <v>34736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>
        <v>139</v>
      </c>
      <c r="AJ51" s="8">
        <v>4659</v>
      </c>
      <c r="AK51" s="8">
        <v>927</v>
      </c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spans="1:57" x14ac:dyDescent="0.25">
      <c r="A52" t="s">
        <v>87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spans="1:57" x14ac:dyDescent="0.25">
      <c r="A53" t="s">
        <v>75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spans="1:57" x14ac:dyDescent="0.25">
      <c r="A54" t="s">
        <v>210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</row>
    <row r="55" spans="1:57" x14ac:dyDescent="0.25">
      <c r="A55" t="s">
        <v>76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</row>
    <row r="56" spans="1:57" x14ac:dyDescent="0.25">
      <c r="A56" t="s">
        <v>36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>
        <v>208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>
        <v>854</v>
      </c>
      <c r="BB56" s="8"/>
      <c r="BC56" s="8"/>
      <c r="BD56" s="8"/>
      <c r="BE56" s="8"/>
    </row>
    <row r="57" spans="1:57" x14ac:dyDescent="0.25">
      <c r="A57" t="s">
        <v>38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20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</row>
    <row r="58" spans="1:57" x14ac:dyDescent="0.25">
      <c r="A58" t="s">
        <v>39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92780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</row>
    <row r="59" spans="1:57" x14ac:dyDescent="0.25">
      <c r="A59" t="s">
        <v>103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>
        <v>16158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spans="1:57" x14ac:dyDescent="0.25">
      <c r="A60" t="s">
        <v>100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>
        <v>81621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</row>
    <row r="61" spans="1:57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</row>
    <row r="62" spans="1:57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6" workbookViewId="0">
      <selection activeCell="D72" sqref="D72"/>
    </sheetView>
  </sheetViews>
  <sheetFormatPr defaultRowHeight="15" x14ac:dyDescent="0.25"/>
  <cols>
    <col min="1" max="1" width="28.7109375" bestFit="1" customWidth="1"/>
    <col min="2" max="2" width="9.85546875" bestFit="1" customWidth="1"/>
    <col min="3" max="4" width="9.28515625" bestFit="1" customWidth="1"/>
  </cols>
  <sheetData>
    <row r="1" spans="1:4" x14ac:dyDescent="0.25">
      <c r="A1" s="1" t="s">
        <v>0</v>
      </c>
      <c r="B1" t="s">
        <v>193</v>
      </c>
      <c r="C1" t="s">
        <v>194</v>
      </c>
      <c r="D1" t="s">
        <v>91</v>
      </c>
    </row>
    <row r="2" spans="1:4" x14ac:dyDescent="0.25">
      <c r="A2" s="1" t="s">
        <v>40</v>
      </c>
      <c r="B2" s="8">
        <v>7872929</v>
      </c>
      <c r="C2" s="8">
        <v>9776589</v>
      </c>
      <c r="D2" s="8">
        <v>115818</v>
      </c>
    </row>
    <row r="3" spans="1:4" x14ac:dyDescent="0.25">
      <c r="A3" t="s">
        <v>18</v>
      </c>
      <c r="B3" s="8">
        <v>2879339</v>
      </c>
      <c r="C3" s="8">
        <v>116905</v>
      </c>
      <c r="D3" s="8">
        <v>10626</v>
      </c>
    </row>
    <row r="4" spans="1:4" x14ac:dyDescent="0.25">
      <c r="A4" t="s">
        <v>19</v>
      </c>
      <c r="B4" s="8">
        <v>35448</v>
      </c>
      <c r="C4" s="8">
        <v>125683</v>
      </c>
      <c r="D4" s="8">
        <v>9128</v>
      </c>
    </row>
    <row r="5" spans="1:4" x14ac:dyDescent="0.25">
      <c r="A5" t="s">
        <v>56</v>
      </c>
      <c r="C5" s="8">
        <v>19083</v>
      </c>
      <c r="D5" s="8">
        <v>844</v>
      </c>
    </row>
    <row r="6" spans="1:4" x14ac:dyDescent="0.25">
      <c r="A6" t="s">
        <v>57</v>
      </c>
      <c r="B6" s="8"/>
      <c r="C6" s="8"/>
      <c r="D6" s="8"/>
    </row>
    <row r="7" spans="1:4" x14ac:dyDescent="0.25">
      <c r="A7" t="s">
        <v>99</v>
      </c>
      <c r="B7" s="8"/>
      <c r="C7" s="8"/>
      <c r="D7" s="8"/>
    </row>
    <row r="8" spans="1:4" x14ac:dyDescent="0.25">
      <c r="A8" t="s">
        <v>55</v>
      </c>
      <c r="B8" s="8">
        <v>12097</v>
      </c>
      <c r="C8" s="8">
        <v>5985</v>
      </c>
      <c r="D8" s="8">
        <v>89</v>
      </c>
    </row>
    <row r="9" spans="1:4" x14ac:dyDescent="0.25">
      <c r="A9" t="s">
        <v>58</v>
      </c>
      <c r="B9" s="8"/>
      <c r="C9" s="8">
        <v>797</v>
      </c>
      <c r="D9" s="8"/>
    </row>
    <row r="10" spans="1:4" x14ac:dyDescent="0.25">
      <c r="A10" t="s">
        <v>45</v>
      </c>
      <c r="B10" s="8"/>
      <c r="C10" s="8">
        <v>22</v>
      </c>
      <c r="D10" s="8"/>
    </row>
    <row r="11" spans="1:4" x14ac:dyDescent="0.25">
      <c r="A11" t="s">
        <v>43</v>
      </c>
      <c r="C11" s="8">
        <v>70596</v>
      </c>
      <c r="D11" s="8">
        <v>21908</v>
      </c>
    </row>
    <row r="12" spans="1:4" x14ac:dyDescent="0.25">
      <c r="A12" t="s">
        <v>101</v>
      </c>
      <c r="B12" s="8">
        <v>11</v>
      </c>
      <c r="C12" s="8"/>
      <c r="D12" s="8"/>
    </row>
    <row r="13" spans="1:4" x14ac:dyDescent="0.25">
      <c r="A13" t="s">
        <v>62</v>
      </c>
      <c r="B13" s="8">
        <v>46712</v>
      </c>
      <c r="C13" s="8">
        <v>40187</v>
      </c>
      <c r="D13" s="8">
        <v>420</v>
      </c>
    </row>
    <row r="14" spans="1:4" x14ac:dyDescent="0.25">
      <c r="A14" t="s">
        <v>20</v>
      </c>
      <c r="B14" s="8"/>
      <c r="C14" s="8"/>
      <c r="D14" s="8"/>
    </row>
    <row r="15" spans="1:4" x14ac:dyDescent="0.25">
      <c r="A15" t="s">
        <v>64</v>
      </c>
      <c r="B15" s="8">
        <v>9</v>
      </c>
      <c r="C15" s="8"/>
      <c r="D15" s="8">
        <v>888</v>
      </c>
    </row>
    <row r="16" spans="1:4" x14ac:dyDescent="0.25">
      <c r="A16" t="s">
        <v>22</v>
      </c>
      <c r="B16" s="8">
        <v>472</v>
      </c>
      <c r="C16" s="8"/>
      <c r="D16" s="8"/>
    </row>
    <row r="17" spans="1:4" x14ac:dyDescent="0.25">
      <c r="A17" t="s">
        <v>102</v>
      </c>
      <c r="B17" s="8"/>
      <c r="C17" s="8"/>
      <c r="D17" s="8"/>
    </row>
    <row r="18" spans="1:4" x14ac:dyDescent="0.25">
      <c r="A18" t="s">
        <v>21</v>
      </c>
      <c r="B18" s="8"/>
      <c r="C18" s="8">
        <v>409</v>
      </c>
      <c r="D18" s="8"/>
    </row>
    <row r="19" spans="1:4" x14ac:dyDescent="0.25">
      <c r="A19" t="s">
        <v>66</v>
      </c>
      <c r="B19" s="8"/>
      <c r="C19" s="8">
        <v>163972</v>
      </c>
      <c r="D19" s="8">
        <v>24901</v>
      </c>
    </row>
    <row r="20" spans="1:4" x14ac:dyDescent="0.25">
      <c r="A20" t="s">
        <v>44</v>
      </c>
      <c r="B20" s="8"/>
      <c r="C20" s="8">
        <v>285502</v>
      </c>
      <c r="D20" s="8">
        <v>2164</v>
      </c>
    </row>
    <row r="21" spans="1:4" x14ac:dyDescent="0.25">
      <c r="A21" t="s">
        <v>201</v>
      </c>
      <c r="B21" s="8"/>
      <c r="C21" s="8"/>
      <c r="D21" s="8"/>
    </row>
    <row r="22" spans="1:4" x14ac:dyDescent="0.25">
      <c r="A22" t="s">
        <v>83</v>
      </c>
      <c r="B22" s="8"/>
      <c r="C22" s="8"/>
      <c r="D22" s="8"/>
    </row>
    <row r="23" spans="1:4" x14ac:dyDescent="0.25">
      <c r="A23" t="s">
        <v>68</v>
      </c>
      <c r="B23" s="8"/>
      <c r="C23" s="8"/>
      <c r="D23" s="8"/>
    </row>
    <row r="24" spans="1:4" x14ac:dyDescent="0.25">
      <c r="A24" t="s">
        <v>67</v>
      </c>
      <c r="B24" s="8"/>
      <c r="C24" s="8"/>
      <c r="D24" s="8"/>
    </row>
    <row r="25" spans="1:4" x14ac:dyDescent="0.25">
      <c r="A25" t="s">
        <v>69</v>
      </c>
      <c r="B25" s="8"/>
      <c r="C25" s="8">
        <v>600</v>
      </c>
      <c r="D25" s="8"/>
    </row>
    <row r="26" spans="1:4" x14ac:dyDescent="0.25">
      <c r="A26" t="s">
        <v>49</v>
      </c>
      <c r="B26" s="8">
        <v>13548</v>
      </c>
      <c r="C26" s="8"/>
      <c r="D26" s="8"/>
    </row>
    <row r="27" spans="1:4" x14ac:dyDescent="0.25">
      <c r="A27" t="s">
        <v>52</v>
      </c>
      <c r="B27" s="8"/>
      <c r="C27" s="8">
        <v>56309</v>
      </c>
      <c r="D27" s="8">
        <v>28706</v>
      </c>
    </row>
    <row r="28" spans="1:4" x14ac:dyDescent="0.25">
      <c r="A28" t="s">
        <v>23</v>
      </c>
      <c r="B28" s="8">
        <v>2173957</v>
      </c>
      <c r="C28" s="8"/>
      <c r="D28" s="8"/>
    </row>
    <row r="29" spans="1:4" x14ac:dyDescent="0.25">
      <c r="A29" t="s">
        <v>15</v>
      </c>
      <c r="B29" s="8">
        <v>6747</v>
      </c>
      <c r="C29" s="8"/>
      <c r="D29" s="8"/>
    </row>
    <row r="30" spans="1:4" x14ac:dyDescent="0.25">
      <c r="A30" t="s">
        <v>53</v>
      </c>
      <c r="B30" s="8">
        <v>1195</v>
      </c>
      <c r="C30" s="8"/>
      <c r="D30" s="8"/>
    </row>
    <row r="31" spans="1:4" x14ac:dyDescent="0.25">
      <c r="A31" t="s">
        <v>4</v>
      </c>
      <c r="B31" s="8"/>
      <c r="C31" s="8"/>
      <c r="D31" s="8"/>
    </row>
    <row r="32" spans="1:4" x14ac:dyDescent="0.25">
      <c r="A32" t="s">
        <v>211</v>
      </c>
      <c r="B32" s="8">
        <v>345652</v>
      </c>
      <c r="C32" s="8">
        <v>1253</v>
      </c>
      <c r="D32" s="8"/>
    </row>
    <row r="33" spans="1:4" x14ac:dyDescent="0.25">
      <c r="A33" t="s">
        <v>17</v>
      </c>
      <c r="B33" s="8">
        <v>49704</v>
      </c>
      <c r="C33" s="8">
        <v>232205</v>
      </c>
      <c r="D33" s="8">
        <v>6</v>
      </c>
    </row>
    <row r="34" spans="1:4" x14ac:dyDescent="0.25">
      <c r="A34" t="s">
        <v>41</v>
      </c>
      <c r="B34" s="8"/>
      <c r="C34" s="8">
        <v>4025</v>
      </c>
      <c r="D34" s="8"/>
    </row>
    <row r="35" spans="1:4" x14ac:dyDescent="0.25">
      <c r="A35" t="s">
        <v>10</v>
      </c>
      <c r="B35" s="8">
        <v>466875</v>
      </c>
      <c r="C35" s="8">
        <v>8268000</v>
      </c>
      <c r="D35" s="8">
        <v>14747</v>
      </c>
    </row>
    <row r="36" spans="1:4" x14ac:dyDescent="0.25">
      <c r="A36" t="s">
        <v>2</v>
      </c>
      <c r="B36" s="8">
        <v>26271</v>
      </c>
      <c r="C36" s="8">
        <v>311104</v>
      </c>
      <c r="D36" s="8">
        <v>97</v>
      </c>
    </row>
    <row r="37" spans="1:4" x14ac:dyDescent="0.25">
      <c r="A37" t="s">
        <v>6</v>
      </c>
      <c r="B37" s="8">
        <v>64838</v>
      </c>
      <c r="C37" s="8">
        <v>63888</v>
      </c>
      <c r="D37" s="8">
        <v>100</v>
      </c>
    </row>
    <row r="38" spans="1:4" x14ac:dyDescent="0.25">
      <c r="A38" t="s">
        <v>7</v>
      </c>
      <c r="B38" s="8"/>
      <c r="C38" s="8"/>
      <c r="D38" s="8"/>
    </row>
    <row r="39" spans="1:4" x14ac:dyDescent="0.25">
      <c r="A39" t="s">
        <v>1</v>
      </c>
      <c r="B39" s="8"/>
      <c r="C39" s="8"/>
      <c r="D39" s="8"/>
    </row>
    <row r="40" spans="1:4" x14ac:dyDescent="0.25">
      <c r="A40" t="s">
        <v>142</v>
      </c>
      <c r="B40" s="8">
        <v>6750</v>
      </c>
      <c r="C40" s="8">
        <v>25</v>
      </c>
      <c r="D40" s="8"/>
    </row>
    <row r="41" spans="1:4" x14ac:dyDescent="0.25">
      <c r="A41" t="s">
        <v>8</v>
      </c>
      <c r="B41" s="8">
        <v>12981</v>
      </c>
      <c r="C41" s="8"/>
      <c r="D41" s="8"/>
    </row>
    <row r="42" spans="1:4" x14ac:dyDescent="0.25">
      <c r="A42" t="s">
        <v>16</v>
      </c>
      <c r="B42" s="8">
        <v>22458</v>
      </c>
      <c r="C42" s="8"/>
      <c r="D42" s="8"/>
    </row>
    <row r="43" spans="1:4" x14ac:dyDescent="0.25">
      <c r="A43" t="s">
        <v>92</v>
      </c>
      <c r="B43" s="8">
        <v>652</v>
      </c>
      <c r="C43" s="8"/>
      <c r="D43" s="8"/>
    </row>
    <row r="44" spans="1:4" x14ac:dyDescent="0.25">
      <c r="A44" t="s">
        <v>14</v>
      </c>
      <c r="B44" s="8"/>
      <c r="C44" s="8"/>
      <c r="D44" s="8"/>
    </row>
    <row r="45" spans="1:4" x14ac:dyDescent="0.25">
      <c r="A45" t="s">
        <v>209</v>
      </c>
      <c r="B45" s="8">
        <v>173</v>
      </c>
      <c r="C45" s="8"/>
      <c r="D45" s="8"/>
    </row>
    <row r="46" spans="1:4" x14ac:dyDescent="0.25">
      <c r="A46" t="s">
        <v>54</v>
      </c>
      <c r="B46" s="8">
        <v>54476</v>
      </c>
      <c r="C46" s="8"/>
      <c r="D46" s="8"/>
    </row>
    <row r="47" spans="1:4" x14ac:dyDescent="0.25">
      <c r="A47" t="s">
        <v>93</v>
      </c>
      <c r="B47" s="8">
        <v>290</v>
      </c>
      <c r="C47" s="8"/>
      <c r="D47" s="8"/>
    </row>
    <row r="48" spans="1:4" x14ac:dyDescent="0.25">
      <c r="A48" t="s">
        <v>143</v>
      </c>
      <c r="B48" s="8">
        <v>131002</v>
      </c>
      <c r="C48" s="8"/>
      <c r="D48" s="8"/>
    </row>
    <row r="49" spans="1:4" x14ac:dyDescent="0.25">
      <c r="A49" t="s">
        <v>32</v>
      </c>
      <c r="B49" s="8">
        <v>11436</v>
      </c>
      <c r="C49" s="8">
        <v>4300</v>
      </c>
      <c r="D49" s="8"/>
    </row>
    <row r="50" spans="1:4" x14ac:dyDescent="0.25">
      <c r="A50" t="s">
        <v>31</v>
      </c>
      <c r="B50" s="8">
        <v>146</v>
      </c>
      <c r="C50" s="8"/>
      <c r="D50" s="8"/>
    </row>
    <row r="51" spans="1:4" x14ac:dyDescent="0.25">
      <c r="A51" t="s">
        <v>72</v>
      </c>
      <c r="B51" s="8"/>
      <c r="C51" s="8"/>
      <c r="D51" s="8"/>
    </row>
    <row r="52" spans="1:4" x14ac:dyDescent="0.25">
      <c r="A52" t="s">
        <v>100</v>
      </c>
      <c r="B52" s="8">
        <v>15909</v>
      </c>
      <c r="C52" s="8"/>
      <c r="D52" s="8"/>
    </row>
    <row r="53" spans="1:4" x14ac:dyDescent="0.25">
      <c r="A53" t="s">
        <v>25</v>
      </c>
      <c r="B53" s="8"/>
      <c r="C53" s="8"/>
      <c r="D53" s="8"/>
    </row>
    <row r="54" spans="1:4" x14ac:dyDescent="0.25">
      <c r="A54" t="s">
        <v>208</v>
      </c>
      <c r="B54" s="8"/>
      <c r="C54" s="8"/>
      <c r="D54" s="8"/>
    </row>
    <row r="55" spans="1:4" x14ac:dyDescent="0.25">
      <c r="A55" t="s">
        <v>26</v>
      </c>
      <c r="B55" s="8">
        <v>13517</v>
      </c>
      <c r="C55" s="8">
        <v>4596</v>
      </c>
      <c r="D55" s="8">
        <v>85</v>
      </c>
    </row>
    <row r="56" spans="1:4" x14ac:dyDescent="0.25">
      <c r="A56" t="s">
        <v>27</v>
      </c>
      <c r="B56" s="8">
        <v>1235</v>
      </c>
      <c r="C56" s="8"/>
      <c r="D56" s="8"/>
    </row>
    <row r="57" spans="1:4" x14ac:dyDescent="0.25">
      <c r="A57" t="s">
        <v>28</v>
      </c>
      <c r="B57" s="8"/>
      <c r="C57" s="8">
        <v>868</v>
      </c>
      <c r="D57" s="8"/>
    </row>
    <row r="58" spans="1:4" x14ac:dyDescent="0.25">
      <c r="A58" t="s">
        <v>30</v>
      </c>
      <c r="B58" s="8"/>
      <c r="C58" s="8">
        <v>99</v>
      </c>
      <c r="D58" s="8"/>
    </row>
    <row r="59" spans="1:4" x14ac:dyDescent="0.25">
      <c r="A59" t="s">
        <v>33</v>
      </c>
      <c r="B59" s="8">
        <v>500451</v>
      </c>
      <c r="C59" s="8"/>
      <c r="D59" s="8"/>
    </row>
    <row r="60" spans="1:4" x14ac:dyDescent="0.25">
      <c r="A60" t="s">
        <v>213</v>
      </c>
      <c r="B60" s="8"/>
      <c r="C60" s="8">
        <v>176</v>
      </c>
      <c r="D60" s="8"/>
    </row>
    <row r="61" spans="1:4" x14ac:dyDescent="0.25">
      <c r="A61" t="s">
        <v>35</v>
      </c>
      <c r="B61" s="8">
        <v>814197</v>
      </c>
      <c r="C61" s="8"/>
      <c r="D61" s="8"/>
    </row>
    <row r="62" spans="1:4" x14ac:dyDescent="0.25">
      <c r="A62" t="s">
        <v>77</v>
      </c>
      <c r="B62" s="8"/>
      <c r="C62" s="8"/>
      <c r="D62" s="8"/>
    </row>
    <row r="63" spans="1:4" x14ac:dyDescent="0.25">
      <c r="A63" t="s">
        <v>87</v>
      </c>
      <c r="B63" s="8"/>
      <c r="C63" s="8"/>
      <c r="D63" s="8"/>
    </row>
    <row r="64" spans="1:4" x14ac:dyDescent="0.25">
      <c r="A64" t="s">
        <v>75</v>
      </c>
      <c r="B64" s="8"/>
      <c r="C64" s="8"/>
      <c r="D64" s="8"/>
    </row>
    <row r="65" spans="1:4" x14ac:dyDescent="0.25">
      <c r="A65" t="s">
        <v>210</v>
      </c>
      <c r="B65" s="8"/>
      <c r="C65" s="8"/>
      <c r="D65" s="8"/>
    </row>
    <row r="66" spans="1:4" x14ac:dyDescent="0.25">
      <c r="A66" t="s">
        <v>39</v>
      </c>
      <c r="B66" s="8">
        <v>94651</v>
      </c>
      <c r="C66" s="8"/>
      <c r="D66" s="8"/>
    </row>
    <row r="67" spans="1:4" x14ac:dyDescent="0.25">
      <c r="A67" t="s">
        <v>212</v>
      </c>
      <c r="B67" s="8"/>
      <c r="C67" s="8"/>
      <c r="D67" s="8"/>
    </row>
    <row r="68" spans="1:4" x14ac:dyDescent="0.25">
      <c r="A68" t="s">
        <v>76</v>
      </c>
      <c r="B68" s="8">
        <v>4337</v>
      </c>
      <c r="C68" s="8"/>
      <c r="D68" s="8"/>
    </row>
    <row r="69" spans="1:4" x14ac:dyDescent="0.25">
      <c r="A69" t="s">
        <v>36</v>
      </c>
      <c r="B69" s="8">
        <v>65393</v>
      </c>
      <c r="C69" s="8"/>
      <c r="D69" s="8">
        <v>1109</v>
      </c>
    </row>
    <row r="70" spans="1:4" x14ac:dyDescent="0.25">
      <c r="A70" t="s">
        <v>38</v>
      </c>
      <c r="B70" s="8"/>
      <c r="C70" s="8"/>
      <c r="D70" s="8"/>
    </row>
    <row r="71" spans="1:4" x14ac:dyDescent="0.25">
      <c r="A71" t="s">
        <v>103</v>
      </c>
      <c r="B71" s="8"/>
      <c r="C71" s="8"/>
      <c r="D71" s="8"/>
    </row>
    <row r="73" spans="1:4" x14ac:dyDescent="0.25">
      <c r="B73" s="8"/>
      <c r="C73" s="8"/>
      <c r="D73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4"/>
  <sheetViews>
    <sheetView topLeftCell="A35" workbookViewId="0">
      <selection activeCell="M54" sqref="M54"/>
    </sheetView>
  </sheetViews>
  <sheetFormatPr defaultRowHeight="15" x14ac:dyDescent="0.25"/>
  <sheetData>
    <row r="1" spans="1:114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5"/>
      <c r="CQ1" s="5"/>
      <c r="CR1" s="6"/>
      <c r="CS1" s="6"/>
      <c r="CT1" s="4"/>
      <c r="CU1" s="4"/>
      <c r="CV1" s="4"/>
      <c r="CW1" s="4"/>
      <c r="CX1" s="4"/>
      <c r="CY1" s="4"/>
      <c r="CZ1" s="4"/>
      <c r="DA1" s="4"/>
      <c r="DB1" s="7"/>
      <c r="DC1" s="7"/>
      <c r="DD1" s="7"/>
      <c r="DE1" s="7"/>
      <c r="DF1" s="4"/>
      <c r="DG1" s="4"/>
      <c r="DH1" s="3"/>
    </row>
    <row r="2" spans="1:11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8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5"/>
      <c r="CQ2" s="5"/>
      <c r="CR2" s="4"/>
      <c r="CS2" s="4"/>
      <c r="CT2" s="4"/>
      <c r="CU2" s="4"/>
      <c r="CV2" s="4"/>
      <c r="CW2" s="4"/>
      <c r="CX2" s="4"/>
      <c r="CY2" s="4"/>
      <c r="CZ2" s="4"/>
      <c r="DA2" s="4"/>
      <c r="DB2" s="7"/>
      <c r="DC2" s="7"/>
      <c r="DD2" s="7"/>
      <c r="DE2" s="7"/>
      <c r="DF2" s="4"/>
      <c r="DG2" s="4"/>
      <c r="DH2" s="9"/>
      <c r="DI2" s="8"/>
      <c r="DJ2" s="8"/>
    </row>
    <row r="3" spans="1:114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</row>
    <row r="4" spans="1:114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</row>
    <row r="5" spans="1:114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</row>
    <row r="6" spans="1:114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</row>
    <row r="7" spans="1:114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</row>
    <row r="8" spans="1:114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</row>
    <row r="9" spans="1:114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</row>
    <row r="10" spans="1:114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</row>
    <row r="11" spans="1:114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</row>
    <row r="12" spans="1:114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</row>
    <row r="13" spans="1:11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</row>
    <row r="14" spans="1:11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</row>
    <row r="15" spans="1:114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</row>
    <row r="16" spans="1:114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</row>
    <row r="17" spans="2:114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</row>
    <row r="18" spans="2:114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</row>
    <row r="19" spans="2:114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</row>
    <row r="20" spans="2:114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</row>
    <row r="21" spans="2:114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</row>
    <row r="22" spans="2:114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</row>
    <row r="23" spans="2:114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  <c r="AW23" s="9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</row>
    <row r="24" spans="2:114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</row>
    <row r="25" spans="2:114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</row>
    <row r="26" spans="2:114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</row>
    <row r="27" spans="2:114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</row>
    <row r="28" spans="2:114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</row>
    <row r="29" spans="2:114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</row>
    <row r="30" spans="2:114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</row>
    <row r="31" spans="2:114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</row>
    <row r="32" spans="2:114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</row>
    <row r="33" spans="2:114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</row>
    <row r="34" spans="2:114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</row>
    <row r="35" spans="2:114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</row>
    <row r="36" spans="2:114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</row>
    <row r="37" spans="2:114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</row>
    <row r="38" spans="2:114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</row>
    <row r="39" spans="2:114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</row>
    <row r="40" spans="2:114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</row>
    <row r="41" spans="2:114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</row>
    <row r="42" spans="2:114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</row>
    <row r="43" spans="2:114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</row>
    <row r="44" spans="2:11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</row>
    <row r="45" spans="2:114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</row>
    <row r="46" spans="2:114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</row>
    <row r="47" spans="2:114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</row>
    <row r="48" spans="2:11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</row>
    <row r="49" spans="2:114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</row>
    <row r="50" spans="2:114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</row>
    <row r="51" spans="2:114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</row>
    <row r="52" spans="2:114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</row>
    <row r="53" spans="2:114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</row>
    <row r="54" spans="2:114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4"/>
  <sheetViews>
    <sheetView workbookViewId="0">
      <selection activeCell="I18" activeCellId="1" sqref="A1 I18"/>
    </sheetView>
  </sheetViews>
  <sheetFormatPr defaultRowHeight="15" x14ac:dyDescent="0.25"/>
  <sheetData>
    <row r="1" spans="1:114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5"/>
      <c r="CQ1" s="5"/>
      <c r="CR1" s="6"/>
      <c r="CS1" s="6"/>
      <c r="CT1" s="4"/>
      <c r="CU1" s="4"/>
      <c r="CV1" s="4"/>
      <c r="CW1" s="4"/>
      <c r="CX1" s="4"/>
      <c r="CY1" s="4"/>
      <c r="CZ1" s="4"/>
      <c r="DA1" s="4"/>
      <c r="DB1" s="7"/>
      <c r="DC1" s="7"/>
      <c r="DD1" s="7"/>
      <c r="DE1" s="7"/>
      <c r="DF1" s="4"/>
      <c r="DG1" s="4"/>
      <c r="DH1" s="3"/>
    </row>
    <row r="2" spans="1:114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8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5"/>
      <c r="CQ2" s="5"/>
      <c r="CR2" s="4"/>
      <c r="CS2" s="4"/>
      <c r="CT2" s="4"/>
      <c r="CU2" s="4"/>
      <c r="CV2" s="4"/>
      <c r="CW2" s="4"/>
      <c r="CX2" s="4"/>
      <c r="CY2" s="4"/>
      <c r="CZ2" s="4"/>
      <c r="DA2" s="4"/>
      <c r="DB2" s="7"/>
      <c r="DC2" s="7"/>
      <c r="DD2" s="7"/>
      <c r="DE2" s="7"/>
      <c r="DF2" s="4"/>
      <c r="DG2" s="4"/>
      <c r="DH2" s="9"/>
      <c r="DI2" s="8"/>
      <c r="DJ2" s="8"/>
    </row>
    <row r="3" spans="1:114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</row>
    <row r="4" spans="1:114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</row>
    <row r="5" spans="1:114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</row>
    <row r="6" spans="1:114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</row>
    <row r="7" spans="1:114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</row>
    <row r="8" spans="1:114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</row>
    <row r="9" spans="1:114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</row>
    <row r="10" spans="1:114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</row>
    <row r="11" spans="1:114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</row>
    <row r="12" spans="1:114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</row>
    <row r="13" spans="1:114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</row>
    <row r="14" spans="1:114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</row>
    <row r="15" spans="1:114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</row>
    <row r="16" spans="1:114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</row>
    <row r="17" spans="2:114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</row>
    <row r="18" spans="2:114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</row>
    <row r="19" spans="2:114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</row>
    <row r="20" spans="2:114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</row>
    <row r="21" spans="2:114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</row>
    <row r="22" spans="2:114" x14ac:dyDescent="0.2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</row>
    <row r="23" spans="2:114" x14ac:dyDescent="0.2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9"/>
      <c r="AW23" s="9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</row>
    <row r="24" spans="2:114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</row>
    <row r="25" spans="2:114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</row>
    <row r="26" spans="2:114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</row>
    <row r="27" spans="2:114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</row>
    <row r="28" spans="2:114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</row>
    <row r="29" spans="2:114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</row>
    <row r="30" spans="2:114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</row>
    <row r="31" spans="2:114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</row>
    <row r="32" spans="2:114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</row>
    <row r="33" spans="2:114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</row>
    <row r="34" spans="2:114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</row>
    <row r="35" spans="2:114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</row>
    <row r="36" spans="2:114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</row>
    <row r="37" spans="2:114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</row>
    <row r="38" spans="2:114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</row>
    <row r="39" spans="2:114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</row>
    <row r="40" spans="2:114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</row>
    <row r="41" spans="2:114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</row>
    <row r="42" spans="2:114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</row>
    <row r="43" spans="2:114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</row>
    <row r="44" spans="2:11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</row>
    <row r="45" spans="2:114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</row>
    <row r="46" spans="2:114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</row>
    <row r="47" spans="2:114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</row>
    <row r="48" spans="2:11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</row>
    <row r="49" spans="2:114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</row>
    <row r="50" spans="2:114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</row>
    <row r="51" spans="2:114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</row>
    <row r="52" spans="2:114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</row>
    <row r="53" spans="2:114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</row>
    <row r="54" spans="2:114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57"/>
  <sheetViews>
    <sheetView workbookViewId="0">
      <selection activeCell="L23" sqref="L23"/>
    </sheetView>
  </sheetViews>
  <sheetFormatPr defaultRowHeight="15" x14ac:dyDescent="0.25"/>
  <cols>
    <col min="1" max="1" width="28.7109375" bestFit="1" customWidth="1"/>
    <col min="2" max="2" width="10.85546875" bestFit="1" customWidth="1"/>
    <col min="59" max="59" width="13.85546875" bestFit="1" customWidth="1"/>
    <col min="60" max="60" width="9" bestFit="1" customWidth="1"/>
    <col min="61" max="61" width="10.140625" bestFit="1" customWidth="1"/>
  </cols>
  <sheetData>
    <row r="1" spans="1:168" ht="30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135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180</v>
      </c>
      <c r="AO1" s="3" t="s">
        <v>181</v>
      </c>
      <c r="AP1" s="3" t="s">
        <v>182</v>
      </c>
      <c r="AQ1" s="3" t="s">
        <v>203</v>
      </c>
      <c r="AR1" s="3" t="s">
        <v>147</v>
      </c>
      <c r="AS1" s="3" t="s">
        <v>148</v>
      </c>
      <c r="AT1" s="3" t="s">
        <v>149</v>
      </c>
      <c r="AU1" s="3" t="s">
        <v>150</v>
      </c>
      <c r="AV1" s="3" t="s">
        <v>151</v>
      </c>
      <c r="AW1" s="3" t="s">
        <v>152</v>
      </c>
      <c r="AX1" s="3" t="s">
        <v>153</v>
      </c>
      <c r="AY1" s="3" t="s">
        <v>154</v>
      </c>
      <c r="AZ1" s="3" t="s">
        <v>157</v>
      </c>
      <c r="BA1" s="3" t="s">
        <v>158</v>
      </c>
      <c r="BB1" s="3" t="s">
        <v>159</v>
      </c>
      <c r="BC1" s="3" t="s">
        <v>160</v>
      </c>
      <c r="BD1" s="3" t="s">
        <v>161</v>
      </c>
      <c r="BE1" s="3" t="s">
        <v>189</v>
      </c>
      <c r="BF1" s="3" t="s">
        <v>207</v>
      </c>
      <c r="BG1" s="3" t="s">
        <v>185</v>
      </c>
      <c r="BH1" s="3" t="s">
        <v>186</v>
      </c>
    </row>
    <row r="2" spans="1:168" x14ac:dyDescent="0.25">
      <c r="A2" s="1" t="s">
        <v>40</v>
      </c>
      <c r="B2" s="2">
        <f>5463393</f>
        <v>5463393</v>
      </c>
      <c r="C2" s="2">
        <v>1078419</v>
      </c>
      <c r="D2" s="2">
        <v>745516</v>
      </c>
      <c r="E2" s="2">
        <v>3982594</v>
      </c>
      <c r="F2" s="2">
        <v>1218742</v>
      </c>
      <c r="G2" s="2">
        <v>682611</v>
      </c>
      <c r="H2" s="2">
        <v>7516</v>
      </c>
      <c r="I2" s="2">
        <v>389438</v>
      </c>
      <c r="J2" s="2">
        <v>51313</v>
      </c>
      <c r="K2" s="2">
        <v>11709</v>
      </c>
      <c r="L2" s="2">
        <v>16803</v>
      </c>
      <c r="M2" s="2">
        <v>37900</v>
      </c>
      <c r="N2" s="2">
        <v>8568</v>
      </c>
      <c r="O2" s="2">
        <v>319449</v>
      </c>
      <c r="P2" s="2">
        <v>230043</v>
      </c>
      <c r="Q2" s="2">
        <v>415979</v>
      </c>
      <c r="R2" s="2">
        <v>840</v>
      </c>
      <c r="S2" s="2">
        <v>30444</v>
      </c>
      <c r="T2" s="2">
        <v>1831785</v>
      </c>
      <c r="U2" s="2">
        <v>24414</v>
      </c>
      <c r="V2" s="8">
        <v>1072452</v>
      </c>
      <c r="W2" s="8">
        <v>1731</v>
      </c>
      <c r="X2" s="8">
        <v>51198</v>
      </c>
      <c r="Y2" s="8">
        <v>594566</v>
      </c>
      <c r="Z2" s="8">
        <v>15251</v>
      </c>
      <c r="AA2" s="8">
        <v>176464</v>
      </c>
      <c r="AB2" s="8">
        <v>139340</v>
      </c>
      <c r="AC2" s="8">
        <v>247489</v>
      </c>
      <c r="AD2" s="8">
        <v>1792</v>
      </c>
      <c r="AE2" s="8">
        <v>477</v>
      </c>
      <c r="AF2" s="8">
        <v>67965</v>
      </c>
      <c r="AG2" s="8">
        <v>11944</v>
      </c>
      <c r="AH2" s="8">
        <v>3404</v>
      </c>
      <c r="AI2" s="8">
        <v>8937</v>
      </c>
      <c r="AJ2" s="8">
        <v>70171</v>
      </c>
      <c r="AK2" s="8">
        <v>342</v>
      </c>
      <c r="AL2" s="8">
        <v>5302</v>
      </c>
      <c r="AM2" s="8">
        <v>556</v>
      </c>
      <c r="AN2" s="8">
        <v>94495</v>
      </c>
      <c r="AO2" s="8">
        <v>101564</v>
      </c>
      <c r="AP2" s="8">
        <v>335965</v>
      </c>
      <c r="AQ2" s="8">
        <v>185655</v>
      </c>
      <c r="AR2" s="8">
        <v>1406845</v>
      </c>
      <c r="AS2" s="8">
        <v>56875</v>
      </c>
      <c r="AT2" s="8">
        <v>3759858</v>
      </c>
      <c r="AU2" s="8">
        <v>1093389</v>
      </c>
      <c r="AV2" s="8">
        <v>411880</v>
      </c>
      <c r="AW2" s="8">
        <v>262920</v>
      </c>
      <c r="AX2" s="8">
        <v>1733022</v>
      </c>
      <c r="AY2" s="8">
        <v>1644</v>
      </c>
      <c r="AZ2" s="8">
        <v>12995</v>
      </c>
      <c r="BA2" s="8">
        <v>7264</v>
      </c>
      <c r="BB2" s="8">
        <v>228503</v>
      </c>
      <c r="BC2" s="8">
        <v>172739</v>
      </c>
      <c r="BD2" s="8">
        <v>5039</v>
      </c>
      <c r="BE2" s="8">
        <v>9199</v>
      </c>
      <c r="BF2" s="8">
        <v>106</v>
      </c>
      <c r="BG2" s="8">
        <v>25062</v>
      </c>
      <c r="BH2" s="8">
        <v>149524</v>
      </c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</row>
    <row r="3" spans="1:168" x14ac:dyDescent="0.25">
      <c r="A3" t="s">
        <v>18</v>
      </c>
      <c r="B3" s="8">
        <v>5336952</v>
      </c>
      <c r="C3" s="8">
        <v>1070775</v>
      </c>
      <c r="D3" s="2">
        <v>745516</v>
      </c>
      <c r="E3" s="2">
        <v>3982594</v>
      </c>
      <c r="F3" s="8">
        <v>16260</v>
      </c>
      <c r="G3" s="8">
        <v>352464</v>
      </c>
      <c r="H3" s="8">
        <v>7516</v>
      </c>
      <c r="I3" s="8">
        <v>322</v>
      </c>
      <c r="J3" s="8"/>
      <c r="K3" s="2">
        <v>11709</v>
      </c>
      <c r="L3" s="8"/>
      <c r="M3" s="8"/>
      <c r="N3" s="8"/>
      <c r="O3" s="8">
        <v>34810</v>
      </c>
      <c r="P3" s="8"/>
      <c r="Q3" s="8">
        <v>324885</v>
      </c>
      <c r="R3" s="8">
        <v>696</v>
      </c>
      <c r="S3" s="8">
        <v>3688</v>
      </c>
      <c r="T3" s="2">
        <v>1831785</v>
      </c>
      <c r="U3" s="2">
        <v>24414</v>
      </c>
      <c r="V3" s="8">
        <v>7397</v>
      </c>
      <c r="W3" s="8">
        <v>1500</v>
      </c>
      <c r="X3" s="8">
        <v>1000</v>
      </c>
      <c r="Y3" s="8"/>
      <c r="Z3" s="8">
        <v>220</v>
      </c>
      <c r="AA3" s="8"/>
      <c r="AB3" s="8">
        <v>22161</v>
      </c>
      <c r="AC3" s="8"/>
      <c r="AD3" s="8">
        <v>980</v>
      </c>
      <c r="AE3" s="8">
        <v>157</v>
      </c>
      <c r="AF3" s="8">
        <v>43</v>
      </c>
      <c r="AG3" s="8"/>
      <c r="AH3" s="8"/>
      <c r="AI3" s="8">
        <v>7</v>
      </c>
      <c r="AJ3" s="8"/>
      <c r="AK3" s="8"/>
      <c r="AL3" s="8">
        <v>4</v>
      </c>
      <c r="AM3" s="8"/>
      <c r="AN3" s="8">
        <v>751</v>
      </c>
      <c r="AO3" s="8">
        <v>39099</v>
      </c>
      <c r="AP3" s="8">
        <v>22985</v>
      </c>
      <c r="AQ3" s="8">
        <v>12756</v>
      </c>
      <c r="AR3" s="8"/>
      <c r="AS3" s="8"/>
      <c r="AT3" s="8">
        <v>7578</v>
      </c>
      <c r="AU3" s="8"/>
      <c r="AV3" s="8">
        <v>10609</v>
      </c>
      <c r="AW3" s="8"/>
      <c r="AX3" s="8">
        <v>29060</v>
      </c>
      <c r="AY3" s="8">
        <v>1553</v>
      </c>
      <c r="AZ3" s="8">
        <v>1162</v>
      </c>
      <c r="BA3" s="8">
        <v>1590</v>
      </c>
      <c r="BB3" s="8"/>
      <c r="BC3" s="8">
        <v>12340</v>
      </c>
      <c r="BD3" s="8">
        <v>4918</v>
      </c>
      <c r="BE3" s="8">
        <v>5815</v>
      </c>
      <c r="BF3" s="8">
        <v>106</v>
      </c>
      <c r="BG3" s="8">
        <v>186</v>
      </c>
      <c r="BH3" s="8">
        <v>4897</v>
      </c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</row>
    <row r="4" spans="1:168" x14ac:dyDescent="0.25">
      <c r="A4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>
        <v>3406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v>556</v>
      </c>
      <c r="AN4" s="8"/>
      <c r="AO4" s="8"/>
      <c r="AP4" s="8">
        <v>1836</v>
      </c>
      <c r="AQ4" s="8">
        <v>108134</v>
      </c>
      <c r="AR4" s="8"/>
      <c r="AS4" s="8"/>
      <c r="AT4" s="8"/>
      <c r="AU4" s="8"/>
      <c r="AV4" s="8">
        <v>408</v>
      </c>
      <c r="AW4" s="8"/>
      <c r="AX4" s="8">
        <v>125</v>
      </c>
      <c r="AY4" s="8"/>
      <c r="AZ4" s="8"/>
      <c r="BA4" s="8"/>
      <c r="BB4" s="8">
        <v>2273</v>
      </c>
      <c r="BC4" s="8"/>
      <c r="BD4" s="8"/>
      <c r="BE4" s="8"/>
      <c r="BF4" s="8"/>
      <c r="BG4" s="8">
        <v>2701</v>
      </c>
      <c r="BH4" s="8">
        <v>780</v>
      </c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</row>
    <row r="5" spans="1:168" x14ac:dyDescent="0.25">
      <c r="A5" t="s">
        <v>56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>
        <v>2797</v>
      </c>
      <c r="AY5" s="8"/>
      <c r="AZ5" s="8"/>
      <c r="BA5" s="8"/>
      <c r="BB5" s="8">
        <v>2810</v>
      </c>
      <c r="BC5" s="8">
        <v>79</v>
      </c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</row>
    <row r="6" spans="1:168" x14ac:dyDescent="0.25">
      <c r="A6" t="s">
        <v>55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v>1406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>
        <v>5243</v>
      </c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>
        <v>917</v>
      </c>
      <c r="BC6" s="8">
        <v>10</v>
      </c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</row>
    <row r="7" spans="1:168" x14ac:dyDescent="0.25">
      <c r="A7" t="s">
        <v>43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>
        <v>24874</v>
      </c>
      <c r="AW7" s="8"/>
      <c r="AX7" s="8">
        <v>1002</v>
      </c>
      <c r="AY7" s="8"/>
      <c r="AZ7" s="8"/>
      <c r="BA7" s="8"/>
      <c r="BB7" s="8"/>
      <c r="BC7" s="8"/>
      <c r="BD7" s="8"/>
      <c r="BE7" s="8"/>
      <c r="BF7" s="8"/>
      <c r="BG7" s="8"/>
      <c r="BH7" s="8">
        <v>99105</v>
      </c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</row>
    <row r="8" spans="1:168" x14ac:dyDescent="0.25">
      <c r="A8" t="s">
        <v>105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136</v>
      </c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</row>
    <row r="9" spans="1:168" x14ac:dyDescent="0.25">
      <c r="A9" t="s">
        <v>21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1230</v>
      </c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</row>
    <row r="10" spans="1:168" x14ac:dyDescent="0.25">
      <c r="A10" t="s">
        <v>62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>
        <v>83365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>
        <v>5805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>
        <v>2075</v>
      </c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</row>
    <row r="11" spans="1:168" x14ac:dyDescent="0.25">
      <c r="A11" t="s">
        <v>20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3856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>
        <v>31</v>
      </c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</row>
    <row r="12" spans="1:168" x14ac:dyDescent="0.25">
      <c r="A12" t="s">
        <v>22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>
        <v>394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>
        <v>3162</v>
      </c>
      <c r="BF12" s="8"/>
      <c r="BG12" s="8"/>
      <c r="BH12" s="8">
        <v>134</v>
      </c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</row>
    <row r="13" spans="1:168" x14ac:dyDescent="0.25">
      <c r="A13" t="s">
        <v>64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308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</row>
    <row r="14" spans="1:168" x14ac:dyDescent="0.25">
      <c r="A14" t="s">
        <v>23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>
        <v>88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</row>
    <row r="15" spans="1:168" x14ac:dyDescent="0.25">
      <c r="A15" t="s">
        <v>49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>
        <v>1488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>
        <v>12690</v>
      </c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</row>
    <row r="16" spans="1:168" x14ac:dyDescent="0.25">
      <c r="A16" t="s">
        <v>66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>
        <v>15195</v>
      </c>
      <c r="BC16" s="8">
        <v>1690</v>
      </c>
      <c r="BD16" s="8"/>
      <c r="BE16" s="8"/>
      <c r="BF16" s="8"/>
      <c r="BG16" s="8">
        <v>461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</row>
    <row r="17" spans="1:168" x14ac:dyDescent="0.25">
      <c r="A17" t="s">
        <v>44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>
        <v>25</v>
      </c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>
        <v>10365</v>
      </c>
      <c r="BC17" s="8">
        <v>600</v>
      </c>
      <c r="BD17" s="8"/>
      <c r="BE17" s="8"/>
      <c r="BF17" s="8"/>
      <c r="BG17" s="8">
        <v>323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</row>
    <row r="18" spans="1:168" x14ac:dyDescent="0.25">
      <c r="A18" t="s">
        <v>69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1186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</row>
    <row r="19" spans="1:168" x14ac:dyDescent="0.25">
      <c r="A19" t="s">
        <v>52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>
        <v>1676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4811</v>
      </c>
      <c r="BC19" s="8"/>
      <c r="BD19" s="8"/>
      <c r="BE19" s="8"/>
      <c r="BF19" s="8"/>
      <c r="BG19" s="8"/>
      <c r="BH19" s="8">
        <v>18497</v>
      </c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</row>
    <row r="20" spans="1:168" x14ac:dyDescent="0.25">
      <c r="A20" t="s">
        <v>15</v>
      </c>
      <c r="B20" s="8"/>
      <c r="C20" s="8"/>
      <c r="D20" s="8"/>
      <c r="E20" s="8"/>
      <c r="F20" s="8">
        <v>45248</v>
      </c>
      <c r="G20" s="8"/>
      <c r="H20" s="8"/>
      <c r="I20" s="8">
        <v>116020</v>
      </c>
      <c r="J20" s="8"/>
      <c r="K20" s="8"/>
      <c r="L20" s="8"/>
      <c r="M20" s="8"/>
      <c r="N20" s="8"/>
      <c r="O20" s="8"/>
      <c r="P20" s="8"/>
      <c r="Q20" s="8"/>
      <c r="R20" s="8"/>
      <c r="S20" s="8">
        <v>11653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>
        <v>51</v>
      </c>
      <c r="AH20" s="8"/>
      <c r="AI20" s="8"/>
      <c r="AJ20" s="8"/>
      <c r="AK20" s="8"/>
      <c r="AL20" s="8"/>
      <c r="AM20" s="8"/>
      <c r="AN20" s="8"/>
      <c r="AO20" s="8">
        <v>1513</v>
      </c>
      <c r="AP20" s="8"/>
      <c r="AQ20" s="8">
        <v>83</v>
      </c>
      <c r="AR20" s="8"/>
      <c r="AS20" s="8">
        <v>495</v>
      </c>
      <c r="AT20" s="8"/>
      <c r="AU20" s="8"/>
      <c r="AV20" s="8"/>
      <c r="AW20" s="8"/>
      <c r="AX20" s="8"/>
      <c r="AY20" s="8"/>
      <c r="AZ20" s="8"/>
      <c r="BA20" s="8"/>
      <c r="BB20" s="8">
        <v>100</v>
      </c>
      <c r="BC20" s="8">
        <v>25</v>
      </c>
      <c r="BD20" s="8"/>
      <c r="BE20" s="8"/>
      <c r="BF20" s="8"/>
      <c r="BG20" s="8">
        <v>898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</row>
    <row r="21" spans="1:168" x14ac:dyDescent="0.25">
      <c r="A21" t="s">
        <v>4</v>
      </c>
      <c r="B21" s="8"/>
      <c r="C21" s="8"/>
      <c r="D21" s="8"/>
      <c r="E21" s="8"/>
      <c r="F21" s="8">
        <v>160725</v>
      </c>
      <c r="G21" s="8"/>
      <c r="H21" s="8"/>
      <c r="I21" s="8"/>
      <c r="J21" s="8"/>
      <c r="K21" s="8"/>
      <c r="L21" s="2">
        <v>16803</v>
      </c>
      <c r="M21" s="8">
        <v>441</v>
      </c>
      <c r="N21" s="2">
        <v>8568</v>
      </c>
      <c r="O21" s="8">
        <v>273518</v>
      </c>
      <c r="P21" s="8"/>
      <c r="Q21" s="8">
        <v>52522</v>
      </c>
      <c r="R21" s="8"/>
      <c r="S21" s="8"/>
      <c r="T21" s="8"/>
      <c r="U21" s="8"/>
      <c r="V21" s="8">
        <v>402479</v>
      </c>
      <c r="W21" s="8"/>
      <c r="X21" s="8">
        <v>23607</v>
      </c>
      <c r="Y21" s="8"/>
      <c r="Z21" s="8">
        <v>978</v>
      </c>
      <c r="AA21" s="8">
        <v>3688</v>
      </c>
      <c r="AB21" s="8"/>
      <c r="AC21" s="8">
        <v>5487</v>
      </c>
      <c r="AD21" s="8"/>
      <c r="AE21" s="8">
        <v>4</v>
      </c>
      <c r="AF21" s="8">
        <v>21895</v>
      </c>
      <c r="AG21" s="8">
        <v>1184</v>
      </c>
      <c r="AH21" s="8">
        <v>1289</v>
      </c>
      <c r="AI21" s="8"/>
      <c r="AJ21" s="8"/>
      <c r="AK21" s="8"/>
      <c r="AL21" s="8">
        <v>417</v>
      </c>
      <c r="AM21" s="8"/>
      <c r="AN21" s="8">
        <v>163</v>
      </c>
      <c r="AO21" s="8">
        <v>12275</v>
      </c>
      <c r="AP21" s="8">
        <v>10673</v>
      </c>
      <c r="AQ21" s="8">
        <v>1999</v>
      </c>
      <c r="AR21" s="8"/>
      <c r="AS21" s="8">
        <v>10610</v>
      </c>
      <c r="AT21" s="8"/>
      <c r="AU21" s="8"/>
      <c r="AV21" s="8"/>
      <c r="AW21" s="8"/>
      <c r="AX21" s="8">
        <v>882</v>
      </c>
      <c r="AY21" s="8"/>
      <c r="AZ21" s="8">
        <v>1390</v>
      </c>
      <c r="BA21" s="8"/>
      <c r="BB21" s="8"/>
      <c r="BC21" s="8">
        <v>25</v>
      </c>
      <c r="BD21" s="8"/>
      <c r="BE21" s="8"/>
      <c r="BF21" s="8"/>
      <c r="BG21" s="8">
        <v>8515</v>
      </c>
      <c r="BH21" s="8">
        <v>1343</v>
      </c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</row>
    <row r="22" spans="1:168" x14ac:dyDescent="0.25">
      <c r="A22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>
        <v>15039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</row>
    <row r="23" spans="1:168" x14ac:dyDescent="0.25">
      <c r="A23" t="s">
        <v>17</v>
      </c>
      <c r="B23" s="8"/>
      <c r="C23" s="8">
        <v>6854</v>
      </c>
      <c r="D23" s="8"/>
      <c r="E23" s="8"/>
      <c r="F23" s="8">
        <v>104893</v>
      </c>
      <c r="G23" s="8">
        <v>28985</v>
      </c>
      <c r="H23" s="8"/>
      <c r="I23" s="8"/>
      <c r="J23" s="8">
        <v>29811</v>
      </c>
      <c r="K23" s="8"/>
      <c r="L23" s="8"/>
      <c r="M23" s="8">
        <v>68</v>
      </c>
      <c r="N23" s="8"/>
      <c r="O23" s="8"/>
      <c r="P23" s="8"/>
      <c r="Q23" s="8"/>
      <c r="R23" s="8"/>
      <c r="S23" s="8"/>
      <c r="T23" s="8"/>
      <c r="U23" s="8"/>
      <c r="V23" s="8">
        <v>18188</v>
      </c>
      <c r="W23" s="8"/>
      <c r="X23" s="8"/>
      <c r="Y23" s="8"/>
      <c r="Z23" s="8"/>
      <c r="AA23" s="8">
        <v>41295</v>
      </c>
      <c r="AB23" s="8"/>
      <c r="AC23" s="8"/>
      <c r="AD23" s="8"/>
      <c r="AE23" s="8"/>
      <c r="AF23" s="8"/>
      <c r="AG23" s="8">
        <v>455</v>
      </c>
      <c r="AH23" s="8"/>
      <c r="AI23" s="8"/>
      <c r="AJ23" s="8"/>
      <c r="AK23" s="8"/>
      <c r="AL23" s="8">
        <v>3199</v>
      </c>
      <c r="AM23" s="8"/>
      <c r="AN23" s="8">
        <v>395</v>
      </c>
      <c r="AO23" s="8">
        <v>3180</v>
      </c>
      <c r="AP23" s="8">
        <v>463</v>
      </c>
      <c r="AQ23" s="8">
        <v>141</v>
      </c>
      <c r="AR23" s="8"/>
      <c r="AS23" s="8"/>
      <c r="AT23" s="8">
        <v>34220</v>
      </c>
      <c r="AU23" s="8">
        <v>3942</v>
      </c>
      <c r="AV23" s="8"/>
      <c r="AW23" s="8"/>
      <c r="AX23" s="8">
        <v>19814</v>
      </c>
      <c r="AY23" s="8">
        <v>91</v>
      </c>
      <c r="AZ23" s="8"/>
      <c r="BA23" s="8"/>
      <c r="BB23" s="8">
        <v>100188</v>
      </c>
      <c r="BC23" s="8">
        <v>2555</v>
      </c>
      <c r="BD23" s="8"/>
      <c r="BE23" s="8"/>
      <c r="BF23" s="8"/>
      <c r="BG23" s="8">
        <v>132</v>
      </c>
      <c r="BH23" s="8">
        <v>24</v>
      </c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</row>
    <row r="24" spans="1:168" x14ac:dyDescent="0.25">
      <c r="A24" t="s">
        <v>41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>
        <v>26524</v>
      </c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>
        <v>167</v>
      </c>
      <c r="BD24" s="8"/>
      <c r="BE24" s="8"/>
      <c r="BF24" s="8"/>
      <c r="BG24" s="8"/>
      <c r="BH24" s="8">
        <v>276</v>
      </c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</row>
    <row r="25" spans="1:168" x14ac:dyDescent="0.25">
      <c r="A25" t="s">
        <v>10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>
        <v>1</v>
      </c>
      <c r="N25" s="8"/>
      <c r="O25" s="8">
        <v>11121</v>
      </c>
      <c r="P25" s="8"/>
      <c r="Q25" s="8">
        <v>7747</v>
      </c>
      <c r="R25" s="8"/>
      <c r="S25" s="8"/>
      <c r="T25" s="8"/>
      <c r="U25" s="8"/>
      <c r="V25" s="8"/>
      <c r="W25" s="8">
        <v>231</v>
      </c>
      <c r="X25" s="8">
        <v>25545</v>
      </c>
      <c r="Y25" s="8"/>
      <c r="Z25" s="8">
        <v>14053</v>
      </c>
      <c r="AA25" s="8">
        <v>111038</v>
      </c>
      <c r="AB25" s="8">
        <v>11097</v>
      </c>
      <c r="AC25" s="8">
        <v>241383</v>
      </c>
      <c r="AD25" s="8">
        <v>812</v>
      </c>
      <c r="AE25" s="8">
        <v>256</v>
      </c>
      <c r="AF25" s="8">
        <v>45652</v>
      </c>
      <c r="AG25" s="8">
        <v>10254</v>
      </c>
      <c r="AH25" s="8">
        <v>2032</v>
      </c>
      <c r="AI25" s="8">
        <v>8930</v>
      </c>
      <c r="AJ25" s="8"/>
      <c r="AK25" s="8">
        <v>93</v>
      </c>
      <c r="AL25" s="8">
        <v>1682</v>
      </c>
      <c r="AM25" s="8"/>
      <c r="AN25" s="8">
        <v>90607</v>
      </c>
      <c r="AO25" s="8">
        <v>178</v>
      </c>
      <c r="AP25" s="8">
        <v>215927</v>
      </c>
      <c r="AQ25" s="8">
        <v>23329</v>
      </c>
      <c r="AR25" s="8">
        <v>1391150</v>
      </c>
      <c r="AS25" s="8">
        <v>16864</v>
      </c>
      <c r="AT25" s="8">
        <v>3690894</v>
      </c>
      <c r="AU25" s="8">
        <v>1060759</v>
      </c>
      <c r="AV25" s="8">
        <v>116515</v>
      </c>
      <c r="AW25" s="8">
        <v>262920</v>
      </c>
      <c r="AX25" s="8">
        <v>1478986</v>
      </c>
      <c r="AY25" s="8"/>
      <c r="AZ25" s="8">
        <v>10443</v>
      </c>
      <c r="BA25" s="8">
        <v>5552</v>
      </c>
      <c r="BB25" s="8">
        <v>8897</v>
      </c>
      <c r="BC25" s="8">
        <v>139970</v>
      </c>
      <c r="BD25" s="8"/>
      <c r="BE25" s="8">
        <v>120</v>
      </c>
      <c r="BF25" s="8"/>
      <c r="BG25" s="8">
        <v>1861</v>
      </c>
      <c r="BH25" s="8">
        <v>6993</v>
      </c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</row>
    <row r="26" spans="1:168" x14ac:dyDescent="0.25">
      <c r="A26" t="s">
        <v>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>
        <v>28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>
        <v>6</v>
      </c>
      <c r="AR26" s="8"/>
      <c r="AS26" s="8"/>
      <c r="AT26" s="8">
        <v>15044</v>
      </c>
      <c r="AU26" s="8"/>
      <c r="AV26" s="8"/>
      <c r="AW26" s="8"/>
      <c r="AX26" s="8">
        <v>190103</v>
      </c>
      <c r="AY26" s="8"/>
      <c r="AZ26" s="8"/>
      <c r="BA26" s="8">
        <v>122</v>
      </c>
      <c r="BB26" s="8">
        <v>66694</v>
      </c>
      <c r="BC26" s="8">
        <v>8524</v>
      </c>
      <c r="BD26" s="8">
        <v>121</v>
      </c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</row>
    <row r="27" spans="1:168" x14ac:dyDescent="0.25">
      <c r="A27" t="s">
        <v>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144</v>
      </c>
      <c r="S27" s="8"/>
      <c r="T27" s="8"/>
      <c r="U27" s="8"/>
      <c r="V27" s="8">
        <v>7273</v>
      </c>
      <c r="W27" s="8"/>
      <c r="X27" s="8"/>
      <c r="Y27" s="8"/>
      <c r="Z27" s="8"/>
      <c r="AA27" s="8"/>
      <c r="AB27" s="8">
        <v>757</v>
      </c>
      <c r="AC27" s="8"/>
      <c r="AD27" s="8"/>
      <c r="AE27" s="8"/>
      <c r="AF27" s="8"/>
      <c r="AG27" s="8"/>
      <c r="AH27" s="8">
        <v>83</v>
      </c>
      <c r="AI27" s="8"/>
      <c r="AJ27" s="8"/>
      <c r="AK27" s="8">
        <v>35</v>
      </c>
      <c r="AL27" s="8"/>
      <c r="AM27" s="8"/>
      <c r="AN27" s="8">
        <v>37</v>
      </c>
      <c r="AO27" s="8">
        <v>1607</v>
      </c>
      <c r="AP27" s="8">
        <v>5205</v>
      </c>
      <c r="AQ27" s="8">
        <v>405</v>
      </c>
      <c r="AR27" s="8">
        <v>14440</v>
      </c>
      <c r="AS27" s="8"/>
      <c r="AT27" s="8">
        <v>3992</v>
      </c>
      <c r="AU27" s="8">
        <v>23608</v>
      </c>
      <c r="AV27" s="8">
        <v>20198</v>
      </c>
      <c r="AW27" s="8"/>
      <c r="AX27" s="8">
        <v>386</v>
      </c>
      <c r="AY27" s="8"/>
      <c r="AZ27" s="8"/>
      <c r="BA27" s="8"/>
      <c r="BB27" s="8">
        <v>4614</v>
      </c>
      <c r="BC27" s="8">
        <v>156</v>
      </c>
      <c r="BD27" s="8"/>
      <c r="BE27" s="8">
        <v>52</v>
      </c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</row>
    <row r="28" spans="1:168" x14ac:dyDescent="0.25">
      <c r="A28" t="s">
        <v>142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>
        <v>1800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</row>
    <row r="29" spans="1:168" x14ac:dyDescent="0.25">
      <c r="A29" t="s">
        <v>7</v>
      </c>
      <c r="B29" s="8">
        <v>331</v>
      </c>
      <c r="C29" s="8"/>
      <c r="D29" s="8"/>
      <c r="E29" s="8"/>
      <c r="F29" s="8">
        <v>2665</v>
      </c>
      <c r="G29" s="8"/>
      <c r="H29" s="8"/>
      <c r="I29" s="8"/>
      <c r="J29" s="8"/>
      <c r="K29" s="8"/>
      <c r="L29" s="8"/>
      <c r="M29" s="8">
        <v>4473</v>
      </c>
      <c r="N29" s="8"/>
      <c r="O29" s="8"/>
      <c r="P29" s="8"/>
      <c r="Q29" s="8">
        <v>5674</v>
      </c>
      <c r="R29" s="8"/>
      <c r="S29" s="8"/>
      <c r="T29" s="8"/>
      <c r="U29" s="8"/>
      <c r="V29" s="8"/>
      <c r="W29" s="8"/>
      <c r="X29" s="8"/>
      <c r="Y29" s="8"/>
      <c r="Z29" s="8"/>
      <c r="AA29" s="8">
        <v>7135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>
        <v>1420</v>
      </c>
      <c r="AQ29" s="8"/>
      <c r="AR29" s="8"/>
      <c r="AS29" s="8">
        <v>28906</v>
      </c>
      <c r="AT29" s="8"/>
      <c r="AU29" s="8"/>
      <c r="AV29" s="8"/>
      <c r="AW29" s="8"/>
      <c r="AX29" s="8">
        <v>47</v>
      </c>
      <c r="AY29" s="8"/>
      <c r="AZ29" s="8"/>
      <c r="BA29" s="8"/>
      <c r="BB29" s="8"/>
      <c r="BC29" s="8">
        <v>1300</v>
      </c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</row>
    <row r="30" spans="1:168" x14ac:dyDescent="0.25">
      <c r="A30" t="s">
        <v>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>
        <v>907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</row>
    <row r="31" spans="1:168" x14ac:dyDescent="0.25">
      <c r="A31" t="s">
        <v>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>
        <v>375</v>
      </c>
      <c r="AG31" s="8"/>
      <c r="AH31" s="8"/>
      <c r="AI31" s="8"/>
      <c r="AJ31" s="8"/>
      <c r="AK31" s="8"/>
      <c r="AL31" s="8"/>
      <c r="AM31" s="8"/>
      <c r="AN31" s="8"/>
      <c r="AO31" s="8">
        <v>946</v>
      </c>
      <c r="AP31" s="8">
        <v>16137</v>
      </c>
      <c r="AQ31" s="8"/>
      <c r="AR31" s="8"/>
      <c r="AS31" s="8"/>
      <c r="AT31" s="8">
        <v>1055</v>
      </c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</row>
    <row r="32" spans="1:168" x14ac:dyDescent="0.25">
      <c r="A32" t="s">
        <v>183</v>
      </c>
      <c r="B32" s="8"/>
      <c r="C32" s="8"/>
      <c r="D32" s="8"/>
      <c r="E32" s="8"/>
      <c r="F32" s="8"/>
      <c r="G32" s="8"/>
      <c r="H32" s="8"/>
      <c r="I32" s="8">
        <v>25665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>
        <v>76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</row>
    <row r="33" spans="1:168" x14ac:dyDescent="0.25">
      <c r="A33" t="s">
        <v>14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v>3950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>
        <v>55</v>
      </c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</row>
    <row r="34" spans="1:168" x14ac:dyDescent="0.25">
      <c r="A34" t="s">
        <v>8</v>
      </c>
      <c r="B34" s="8"/>
      <c r="C34" s="8"/>
      <c r="D34" s="8"/>
      <c r="E34" s="8"/>
      <c r="F34" s="8"/>
      <c r="G34" s="8">
        <v>25615</v>
      </c>
      <c r="H34" s="8"/>
      <c r="I34" s="8">
        <v>38828</v>
      </c>
      <c r="J34" s="8"/>
      <c r="K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>
        <v>520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</row>
    <row r="35" spans="1:168" x14ac:dyDescent="0.25">
      <c r="A35" t="s">
        <v>106</v>
      </c>
      <c r="B35" s="8"/>
      <c r="C35" s="8"/>
      <c r="D35" s="8"/>
      <c r="E35" s="8"/>
      <c r="F35" s="8"/>
      <c r="G35" s="8"/>
      <c r="H35" s="8"/>
      <c r="I35" s="8">
        <v>15443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</row>
    <row r="36" spans="1:168" x14ac:dyDescent="0.25">
      <c r="A36" t="s">
        <v>143</v>
      </c>
      <c r="B36" s="8">
        <v>27500</v>
      </c>
      <c r="C36" s="8"/>
      <c r="D36" s="8"/>
      <c r="E36" s="8"/>
      <c r="F36" s="8">
        <v>58820</v>
      </c>
      <c r="G36" s="8">
        <v>116589</v>
      </c>
      <c r="H36" s="8"/>
      <c r="I36" s="8">
        <v>98621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>
        <v>152029</v>
      </c>
      <c r="W36" s="8"/>
      <c r="X36" s="8"/>
      <c r="Y36" s="8"/>
      <c r="Z36" s="8"/>
      <c r="AA36" s="8"/>
      <c r="AB36" s="8">
        <v>1792</v>
      </c>
      <c r="AC36" s="8"/>
      <c r="AD36" s="8"/>
      <c r="AE36" s="8"/>
      <c r="AF36" s="8"/>
      <c r="AG36" s="8"/>
      <c r="AH36" s="8"/>
      <c r="AI36" s="8"/>
      <c r="AJ36" s="8"/>
      <c r="AK36" s="8">
        <v>204</v>
      </c>
      <c r="AL36" s="8"/>
      <c r="AM36" s="8"/>
      <c r="AN36" s="8">
        <v>43</v>
      </c>
      <c r="AO36" s="8">
        <v>6894</v>
      </c>
      <c r="AP36" s="8">
        <v>14429</v>
      </c>
      <c r="AQ36" s="8">
        <v>15136</v>
      </c>
      <c r="AR36" s="8">
        <v>1255</v>
      </c>
      <c r="AS36" s="8"/>
      <c r="AT36" s="8">
        <v>120</v>
      </c>
      <c r="AU36" s="8">
        <v>3680</v>
      </c>
      <c r="AV36" s="8">
        <v>7203</v>
      </c>
      <c r="AW36" s="8"/>
      <c r="AX36" s="8">
        <v>1582</v>
      </c>
      <c r="AY36" s="8"/>
      <c r="AZ36" s="8"/>
      <c r="BA36" s="8"/>
      <c r="BB36" s="8"/>
      <c r="BC36" s="8"/>
      <c r="BD36" s="8"/>
      <c r="BE36" s="8">
        <v>50</v>
      </c>
      <c r="BF36" s="8"/>
      <c r="BG36" s="8"/>
      <c r="BH36" s="8">
        <v>184</v>
      </c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</row>
    <row r="37" spans="1:168" x14ac:dyDescent="0.25">
      <c r="A37" t="s">
        <v>3</v>
      </c>
      <c r="B37" s="8"/>
      <c r="C37" s="8"/>
      <c r="D37" s="8"/>
      <c r="E37" s="8"/>
      <c r="F37" s="8"/>
      <c r="G37" s="8"/>
      <c r="H37" s="8"/>
      <c r="I37" s="8">
        <v>6685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</row>
    <row r="38" spans="1:168" x14ac:dyDescent="0.25">
      <c r="A38" t="s">
        <v>107</v>
      </c>
      <c r="B38" s="8"/>
      <c r="C38" s="8"/>
      <c r="D38" s="8"/>
      <c r="E38" s="8"/>
      <c r="F38" s="8"/>
      <c r="G38" s="8"/>
      <c r="H38" s="8"/>
      <c r="I38" s="8">
        <v>50534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>
        <v>412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</row>
    <row r="39" spans="1:168" x14ac:dyDescent="0.25">
      <c r="A39" t="s">
        <v>32</v>
      </c>
      <c r="B39" s="8"/>
      <c r="C39" s="8"/>
      <c r="D39" s="8"/>
      <c r="E39" s="8"/>
      <c r="F39" s="8"/>
      <c r="G39" s="8"/>
      <c r="H39" s="8"/>
      <c r="I39">
        <v>2615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>
        <v>310640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>
        <v>450</v>
      </c>
      <c r="AU39" s="8"/>
      <c r="AV39" s="8"/>
      <c r="AW39" s="8"/>
      <c r="AX39" s="8">
        <v>2930</v>
      </c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</row>
    <row r="40" spans="1:168" x14ac:dyDescent="0.25">
      <c r="A40" t="s">
        <v>31</v>
      </c>
      <c r="B40" s="8"/>
      <c r="C40" s="8"/>
      <c r="D40" s="8"/>
      <c r="E40" s="8"/>
      <c r="F40" s="8"/>
      <c r="G40" s="8"/>
      <c r="H40" s="8"/>
      <c r="I40" s="8">
        <v>34705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</row>
    <row r="41" spans="1:168" x14ac:dyDescent="0.25">
      <c r="A41" t="s">
        <v>104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>
        <v>1529</v>
      </c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</row>
    <row r="42" spans="1:168" x14ac:dyDescent="0.25">
      <c r="A42" t="s">
        <v>100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>
        <v>70171</v>
      </c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>
        <v>185</v>
      </c>
      <c r="AW42" s="8"/>
      <c r="AX42" s="8">
        <v>192</v>
      </c>
      <c r="AY42" s="8"/>
      <c r="AZ42" s="8"/>
      <c r="BA42" s="8"/>
      <c r="BB42" s="8">
        <v>3664</v>
      </c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</row>
    <row r="43" spans="1:168" x14ac:dyDescent="0.25">
      <c r="A43" t="s">
        <v>109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>
        <v>210</v>
      </c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</row>
    <row r="44" spans="1:168" x14ac:dyDescent="0.25">
      <c r="A44" t="s">
        <v>73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>
        <v>21</v>
      </c>
      <c r="AY44" s="8"/>
      <c r="AZ44" s="8"/>
      <c r="BA44" s="8"/>
      <c r="BB44" s="8">
        <v>2972</v>
      </c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</row>
    <row r="45" spans="1:168" x14ac:dyDescent="0.25">
      <c r="A45" t="s">
        <v>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>
        <v>1687</v>
      </c>
      <c r="BC45" s="8"/>
      <c r="BD45" s="8"/>
      <c r="BE45" s="8"/>
      <c r="BF45" s="8"/>
      <c r="BG45" s="8">
        <v>685</v>
      </c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</row>
    <row r="46" spans="1:168" x14ac:dyDescent="0.25">
      <c r="A46" t="s">
        <v>26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>
        <v>401</v>
      </c>
      <c r="Y46" s="8"/>
      <c r="Z46" s="8"/>
      <c r="AA46" s="8">
        <v>17</v>
      </c>
      <c r="AB46" s="8"/>
      <c r="AC46" s="8">
        <v>326</v>
      </c>
      <c r="AD46" s="8"/>
      <c r="AE46" s="8"/>
      <c r="AF46" s="8"/>
      <c r="AG46" s="8"/>
      <c r="AH46" s="8"/>
      <c r="AI46" s="8"/>
      <c r="AJ46" s="8"/>
      <c r="AK46" s="8">
        <v>10</v>
      </c>
      <c r="AL46" s="8"/>
      <c r="AM46" s="8"/>
      <c r="AN46" s="8">
        <v>132</v>
      </c>
      <c r="AO46" s="8"/>
      <c r="AP46" s="8">
        <v>20</v>
      </c>
      <c r="AQ46" s="8">
        <v>5876</v>
      </c>
      <c r="AR46" s="8"/>
      <c r="AS46" s="8"/>
      <c r="AT46" s="8"/>
      <c r="AU46" s="8">
        <v>1400</v>
      </c>
      <c r="AV46" s="8"/>
      <c r="AW46" s="8"/>
      <c r="AX46" s="8">
        <v>186</v>
      </c>
      <c r="AY46" s="8"/>
      <c r="AZ46" s="8"/>
      <c r="BA46" s="8"/>
      <c r="BB46" s="8"/>
      <c r="BC46" s="8">
        <v>3109</v>
      </c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</row>
    <row r="47" spans="1:168" x14ac:dyDescent="0.25">
      <c r="A47" t="s">
        <v>27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>
        <v>403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</row>
    <row r="48" spans="1:168" x14ac:dyDescent="0.25">
      <c r="A48" t="s">
        <v>95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>
        <v>1130</v>
      </c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</row>
    <row r="49" spans="1:168" x14ac:dyDescent="0.25">
      <c r="A49" t="s">
        <v>28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>
        <v>76</v>
      </c>
      <c r="W49" s="8"/>
      <c r="X49" s="8">
        <v>645</v>
      </c>
      <c r="Y49" s="8"/>
      <c r="Z49" s="8"/>
      <c r="AA49" s="8">
        <v>13291</v>
      </c>
      <c r="AB49" s="8">
        <v>18</v>
      </c>
      <c r="AC49" s="8">
        <v>293</v>
      </c>
      <c r="AD49" s="8"/>
      <c r="AE49" s="8">
        <v>32</v>
      </c>
      <c r="AF49" s="8"/>
      <c r="AG49" s="8"/>
      <c r="AH49" s="8"/>
      <c r="AI49" s="8"/>
      <c r="AJ49" s="8"/>
      <c r="AK49" s="8"/>
      <c r="AL49" s="8"/>
      <c r="AM49" s="8"/>
      <c r="AN49" s="8">
        <v>2157</v>
      </c>
      <c r="AO49" s="8">
        <v>24853</v>
      </c>
      <c r="AP49" s="8">
        <v>28787</v>
      </c>
      <c r="AQ49" s="8">
        <v>2627</v>
      </c>
      <c r="AR49" s="8"/>
      <c r="AS49" s="8"/>
      <c r="AT49" s="8">
        <v>6417</v>
      </c>
      <c r="AU49" s="8"/>
      <c r="AV49" s="8">
        <v>230359</v>
      </c>
      <c r="AW49" s="8"/>
      <c r="AX49" s="8">
        <v>4358</v>
      </c>
      <c r="AY49" s="8"/>
      <c r="AZ49" s="8"/>
      <c r="BA49" s="8"/>
      <c r="BB49" s="8">
        <v>629</v>
      </c>
      <c r="BC49" s="8">
        <v>823</v>
      </c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</row>
    <row r="50" spans="1:168" x14ac:dyDescent="0.25">
      <c r="A50" t="s">
        <v>33</v>
      </c>
      <c r="B50" s="8"/>
      <c r="C50" s="8"/>
      <c r="D50" s="8"/>
      <c r="E50" s="8"/>
      <c r="F50" s="8">
        <v>8667</v>
      </c>
      <c r="G50" s="8">
        <v>61126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>
        <v>383587</v>
      </c>
      <c r="W50" s="8"/>
      <c r="X50" s="8"/>
      <c r="Y50" s="8">
        <v>9399</v>
      </c>
      <c r="Z50" s="8"/>
      <c r="AA50" s="8"/>
      <c r="AB50" s="8">
        <v>2480</v>
      </c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>
        <v>197</v>
      </c>
      <c r="AR50" s="8"/>
      <c r="AS50" s="8"/>
      <c r="AT50" s="8"/>
      <c r="AU50" s="8"/>
      <c r="AV50" s="8"/>
      <c r="AW50" s="8"/>
      <c r="AX50" s="8">
        <v>212</v>
      </c>
      <c r="AY50" s="8"/>
      <c r="AZ50" s="8"/>
      <c r="BA50" s="8"/>
      <c r="BB50" s="8">
        <v>1501</v>
      </c>
      <c r="BC50" s="8"/>
      <c r="BD50" s="8"/>
      <c r="BE50" s="8"/>
      <c r="BF50" s="8"/>
      <c r="BG50" s="8">
        <v>9300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</row>
    <row r="51" spans="1:168" x14ac:dyDescent="0.25">
      <c r="A51" t="s">
        <v>35</v>
      </c>
      <c r="B51" s="8"/>
      <c r="C51" s="8">
        <v>790</v>
      </c>
      <c r="D51" s="8"/>
      <c r="E51" s="8"/>
      <c r="F51" s="8">
        <v>821464</v>
      </c>
      <c r="G51" s="8">
        <v>97832</v>
      </c>
      <c r="H51" s="8"/>
      <c r="I51" s="8"/>
      <c r="J51" s="8">
        <v>21502</v>
      </c>
      <c r="K51" s="8"/>
      <c r="L51" s="8"/>
      <c r="M51" s="8">
        <v>6393</v>
      </c>
      <c r="N51" s="8"/>
      <c r="O51" s="8"/>
      <c r="P51" s="2">
        <v>230043</v>
      </c>
      <c r="Q51" s="8">
        <v>25151</v>
      </c>
      <c r="R51" s="8"/>
      <c r="S51" s="8">
        <v>64</v>
      </c>
      <c r="U51" s="8"/>
      <c r="V51" s="8">
        <v>7413</v>
      </c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>
        <v>976</v>
      </c>
      <c r="AP51" s="8">
        <v>150</v>
      </c>
      <c r="AQ51" s="8"/>
      <c r="AR51" s="8"/>
      <c r="AS51" s="8"/>
      <c r="AT51" s="8"/>
      <c r="AU51" s="8"/>
      <c r="AV51" s="8"/>
      <c r="AW51" s="8"/>
      <c r="AX51" s="8">
        <v>339</v>
      </c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</row>
    <row r="52" spans="1:168" x14ac:dyDescent="0.25">
      <c r="A52" t="s">
        <v>38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>
        <v>271470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>
        <v>630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</row>
    <row r="53" spans="1:168" x14ac:dyDescent="0.25">
      <c r="A53" t="s">
        <v>36</v>
      </c>
      <c r="B53" s="8">
        <v>98610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>
        <v>5075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>
        <v>11176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>
        <v>15185</v>
      </c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</row>
    <row r="54" spans="1:168" x14ac:dyDescent="0.25">
      <c r="A54" t="s">
        <v>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>
        <v>92191</v>
      </c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</row>
    <row r="55" spans="1:168" x14ac:dyDescent="0.25">
      <c r="A55" t="s">
        <v>108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3057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</row>
    <row r="57" spans="1:168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85"/>
  <sheetViews>
    <sheetView topLeftCell="A55" workbookViewId="0">
      <pane xSplit="1" topLeftCell="B1" activePane="topRight" state="frozen"/>
      <selection pane="topRight" activeCell="I85" sqref="I85"/>
    </sheetView>
  </sheetViews>
  <sheetFormatPr defaultRowHeight="15" x14ac:dyDescent="0.25"/>
  <cols>
    <col min="1" max="1" width="26.7109375" bestFit="1" customWidth="1"/>
    <col min="2" max="10" width="10" bestFit="1" customWidth="1"/>
    <col min="11" max="11" width="11" bestFit="1" customWidth="1"/>
    <col min="12" max="12" width="9.140625" bestFit="1" customWidth="1"/>
    <col min="13" max="13" width="11.7109375" bestFit="1" customWidth="1"/>
    <col min="14" max="14" width="24.28515625" customWidth="1"/>
  </cols>
  <sheetData>
    <row r="1" spans="1:111" x14ac:dyDescent="0.25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F1" t="s">
        <v>151</v>
      </c>
      <c r="G1" t="s">
        <v>152</v>
      </c>
      <c r="H1" s="1" t="s">
        <v>153</v>
      </c>
      <c r="I1" t="s">
        <v>154</v>
      </c>
      <c r="J1" t="s">
        <v>157</v>
      </c>
      <c r="K1" s="1" t="s">
        <v>158</v>
      </c>
      <c r="L1" t="s">
        <v>193</v>
      </c>
      <c r="M1" t="s">
        <v>91</v>
      </c>
    </row>
    <row r="2" spans="1:111" x14ac:dyDescent="0.25">
      <c r="A2" s="1" t="s">
        <v>40</v>
      </c>
      <c r="B2" s="2">
        <v>558679</v>
      </c>
      <c r="C2" s="2">
        <v>131930</v>
      </c>
      <c r="D2" s="2">
        <v>1078929</v>
      </c>
      <c r="E2" s="2">
        <v>20034</v>
      </c>
      <c r="F2" s="2">
        <v>423093</v>
      </c>
      <c r="G2" s="2">
        <v>101691</v>
      </c>
      <c r="H2" s="2">
        <v>14</v>
      </c>
      <c r="I2" s="9">
        <v>53156</v>
      </c>
      <c r="J2" s="9">
        <v>77088</v>
      </c>
      <c r="K2" s="9">
        <f>40316+486</f>
        <v>40802</v>
      </c>
      <c r="L2" s="9">
        <v>3304181</v>
      </c>
      <c r="M2" s="8">
        <v>40607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</row>
    <row r="3" spans="1:111" x14ac:dyDescent="0.25">
      <c r="A3" s="10" t="s">
        <v>50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 spans="1:111" x14ac:dyDescent="0.25">
      <c r="A4" t="s">
        <v>1</v>
      </c>
      <c r="B4" s="8">
        <v>23</v>
      </c>
      <c r="C4" s="8"/>
      <c r="D4" s="8">
        <v>49</v>
      </c>
      <c r="E4" s="8"/>
      <c r="F4" s="8"/>
      <c r="G4" s="8"/>
      <c r="H4" s="8"/>
      <c r="I4" s="8"/>
      <c r="J4" s="8"/>
      <c r="K4" s="8"/>
      <c r="L4" s="8">
        <v>2101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spans="1:111" x14ac:dyDescent="0.25">
      <c r="A5" t="s">
        <v>2</v>
      </c>
      <c r="B5" s="8"/>
      <c r="C5" s="8"/>
      <c r="D5" s="8"/>
      <c r="E5" s="8"/>
      <c r="F5" s="8"/>
      <c r="G5" s="8"/>
      <c r="H5" s="8"/>
      <c r="I5" s="8"/>
      <c r="J5" s="8">
        <v>92</v>
      </c>
      <c r="K5" s="8"/>
      <c r="L5" s="8">
        <v>4655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 spans="1:111" x14ac:dyDescent="0.25">
      <c r="A6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:111" x14ac:dyDescent="0.25">
      <c r="A7" t="s">
        <v>142</v>
      </c>
      <c r="B7" s="8"/>
      <c r="C7" s="8"/>
      <c r="D7" s="8"/>
      <c r="E7" s="8"/>
      <c r="F7" s="8"/>
      <c r="G7" s="8"/>
      <c r="H7" s="8"/>
      <c r="I7" s="8"/>
      <c r="J7" s="8"/>
      <c r="K7" s="8"/>
      <c r="L7" s="8">
        <v>161811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 spans="1:111" x14ac:dyDescent="0.25">
      <c r="A8" t="s">
        <v>4</v>
      </c>
      <c r="B8" s="8"/>
      <c r="C8" s="8"/>
      <c r="D8" s="8"/>
      <c r="E8" s="8"/>
      <c r="F8" s="8"/>
      <c r="G8" s="8">
        <v>35</v>
      </c>
      <c r="H8" s="8"/>
      <c r="I8" s="8"/>
      <c r="J8" s="8">
        <v>36</v>
      </c>
      <c r="K8" s="8">
        <v>14</v>
      </c>
      <c r="L8" s="8">
        <v>232430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 x14ac:dyDescent="0.25">
      <c r="A9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 spans="1:111" x14ac:dyDescent="0.25">
      <c r="A10" t="s">
        <v>47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 x14ac:dyDescent="0.25">
      <c r="A11" t="s">
        <v>6</v>
      </c>
      <c r="B11" s="8">
        <v>10704</v>
      </c>
      <c r="C11" s="8"/>
      <c r="D11" s="8">
        <v>2839</v>
      </c>
      <c r="E11" s="8"/>
      <c r="F11" s="8">
        <v>21221</v>
      </c>
      <c r="G11" s="8">
        <v>653</v>
      </c>
      <c r="H11" s="8">
        <v>4</v>
      </c>
      <c r="I11" s="8"/>
      <c r="J11" s="8">
        <v>1881</v>
      </c>
      <c r="K11" s="8">
        <v>2316</v>
      </c>
      <c r="L11" s="8">
        <v>46792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spans="1:111" x14ac:dyDescent="0.25">
      <c r="A12" t="s">
        <v>7</v>
      </c>
      <c r="B12" s="8">
        <v>1355</v>
      </c>
      <c r="C12" s="8">
        <v>122871</v>
      </c>
      <c r="D12" s="8">
        <v>2664</v>
      </c>
      <c r="E12" s="8"/>
      <c r="F12" s="8">
        <v>2279</v>
      </c>
      <c r="G12" s="8">
        <v>2224</v>
      </c>
      <c r="H12" s="8"/>
      <c r="I12" s="8"/>
      <c r="J12" s="8">
        <v>416</v>
      </c>
      <c r="K12" s="8">
        <v>1773</v>
      </c>
      <c r="L12" s="8">
        <v>1343929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x14ac:dyDescent="0.25">
      <c r="A13" t="s">
        <v>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>
        <v>130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 x14ac:dyDescent="0.25">
      <c r="A14" t="s">
        <v>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>
        <v>51646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x14ac:dyDescent="0.25">
      <c r="A15" t="s">
        <v>179</v>
      </c>
      <c r="B15" s="8"/>
      <c r="C15" s="8"/>
      <c r="D15" s="8"/>
      <c r="E15" s="8">
        <v>118</v>
      </c>
      <c r="F15" s="8"/>
      <c r="G15" s="8"/>
      <c r="H15" s="8"/>
      <c r="I15" s="8"/>
      <c r="J15" s="8"/>
      <c r="K15" s="8"/>
      <c r="L15" s="8">
        <v>12413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x14ac:dyDescent="0.25">
      <c r="A16" t="s">
        <v>143</v>
      </c>
      <c r="B16" s="8"/>
      <c r="C16" s="8"/>
      <c r="D16" s="8"/>
      <c r="E16" s="8"/>
      <c r="F16" s="8"/>
      <c r="G16" s="8"/>
      <c r="H16" s="8">
        <v>10</v>
      </c>
      <c r="I16" s="8"/>
      <c r="J16" s="8"/>
      <c r="K16" s="8">
        <v>65</v>
      </c>
      <c r="L16" s="8">
        <v>52684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11" x14ac:dyDescent="0.25">
      <c r="A17" t="s">
        <v>199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v>16992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11" x14ac:dyDescent="0.25">
      <c r="A18" t="s">
        <v>79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>
        <v>767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11" x14ac:dyDescent="0.25">
      <c r="A19" t="s">
        <v>10</v>
      </c>
      <c r="B19" s="8">
        <v>546445</v>
      </c>
      <c r="C19" s="8">
        <v>7178</v>
      </c>
      <c r="D19" s="8">
        <v>1071516</v>
      </c>
      <c r="E19" s="8">
        <v>17811</v>
      </c>
      <c r="F19" s="8">
        <v>13502</v>
      </c>
      <c r="G19" s="8">
        <v>97681</v>
      </c>
      <c r="H19" s="8"/>
      <c r="I19" s="8"/>
      <c r="J19" s="8">
        <v>62606</v>
      </c>
      <c r="K19" s="8">
        <v>3418</v>
      </c>
      <c r="L19" s="8">
        <v>435089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x14ac:dyDescent="0.25">
      <c r="A20" t="s">
        <v>53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 x14ac:dyDescent="0.25">
      <c r="A21" t="s">
        <v>11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v>176190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x14ac:dyDescent="0.25">
      <c r="A22" t="s">
        <v>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 x14ac:dyDescent="0.25">
      <c r="A23" t="s">
        <v>12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11" x14ac:dyDescent="0.25">
      <c r="A24" t="s">
        <v>13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v>3909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11" x14ac:dyDescent="0.25">
      <c r="A25" t="s">
        <v>14</v>
      </c>
      <c r="B25" s="8"/>
      <c r="C25" s="8"/>
      <c r="D25" s="8"/>
      <c r="E25" s="8"/>
      <c r="F25" s="8"/>
      <c r="G25" s="8"/>
      <c r="H25" s="8"/>
      <c r="I25" s="8"/>
      <c r="J25" s="8"/>
      <c r="K25" s="8">
        <v>18</v>
      </c>
      <c r="L25" s="8">
        <v>14361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11" x14ac:dyDescent="0.25">
      <c r="A26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9">
        <f>26613+182</f>
        <v>26795</v>
      </c>
      <c r="L26" s="8">
        <v>9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 spans="1:111" x14ac:dyDescent="0.25">
      <c r="A27" t="s">
        <v>16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v>488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11" x14ac:dyDescent="0.25">
      <c r="A28" t="s">
        <v>17</v>
      </c>
      <c r="B28" s="8">
        <v>17</v>
      </c>
      <c r="C28" s="8">
        <v>1881</v>
      </c>
      <c r="D28" s="8">
        <v>16</v>
      </c>
      <c r="E28" s="8">
        <v>1672</v>
      </c>
      <c r="F28" s="8">
        <v>619</v>
      </c>
      <c r="G28" s="8">
        <v>293</v>
      </c>
      <c r="H28" s="8"/>
      <c r="I28" s="8"/>
      <c r="J28" s="8">
        <v>11102</v>
      </c>
      <c r="L28" s="8">
        <v>115832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</row>
    <row r="29" spans="1:111" x14ac:dyDescent="0.25">
      <c r="A29" t="s">
        <v>18</v>
      </c>
      <c r="B29" s="8">
        <v>120</v>
      </c>
      <c r="C29" s="8"/>
      <c r="D29" s="8">
        <v>150</v>
      </c>
      <c r="E29" s="8"/>
      <c r="F29" s="8">
        <v>105</v>
      </c>
      <c r="G29" s="8">
        <v>778</v>
      </c>
      <c r="H29" s="8"/>
      <c r="I29" s="8"/>
      <c r="J29" s="8">
        <v>801</v>
      </c>
      <c r="K29" s="8">
        <v>3579</v>
      </c>
      <c r="L29" s="8">
        <v>66571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x14ac:dyDescent="0.25">
      <c r="A30" t="s">
        <v>55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 x14ac:dyDescent="0.25">
      <c r="A31" t="s">
        <v>56</v>
      </c>
      <c r="B31" s="8"/>
      <c r="C31" s="8"/>
      <c r="D31" s="8"/>
      <c r="E31" s="8"/>
      <c r="F31" s="8"/>
      <c r="G31" s="8"/>
      <c r="H31" s="8"/>
      <c r="I31" s="8"/>
      <c r="J31" s="8"/>
      <c r="K31" s="8">
        <v>48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</row>
    <row r="32" spans="1:111" x14ac:dyDescent="0.25">
      <c r="A32" t="s">
        <v>45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</row>
    <row r="33" spans="1:112" x14ac:dyDescent="0.25">
      <c r="A33" t="s">
        <v>57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</row>
    <row r="34" spans="1:112" x14ac:dyDescent="0.25">
      <c r="A34" t="s">
        <v>58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</row>
    <row r="35" spans="1:112" x14ac:dyDescent="0.25">
      <c r="A35" t="s">
        <v>59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</row>
    <row r="36" spans="1:112" x14ac:dyDescent="0.25">
      <c r="A36" t="s">
        <v>19</v>
      </c>
      <c r="B36" s="8"/>
      <c r="C36" s="8"/>
      <c r="D36" s="8"/>
      <c r="E36" s="8"/>
      <c r="F36" s="8"/>
      <c r="G36" s="8"/>
      <c r="H36" s="8"/>
      <c r="I36" s="8"/>
      <c r="J36" s="8"/>
      <c r="K36" s="8">
        <v>184</v>
      </c>
      <c r="L36" s="8">
        <v>6703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</row>
    <row r="37" spans="1:112" x14ac:dyDescent="0.25">
      <c r="A37" t="s">
        <v>60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</row>
    <row r="38" spans="1:112" x14ac:dyDescent="0.25">
      <c r="A38" t="s">
        <v>43</v>
      </c>
      <c r="B38" s="8">
        <v>15</v>
      </c>
      <c r="C38" s="8"/>
      <c r="D38" s="8"/>
      <c r="E38" s="8"/>
      <c r="F38" s="8">
        <v>29881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</row>
    <row r="39" spans="1:112" x14ac:dyDescent="0.25">
      <c r="A39" t="s">
        <v>61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</row>
    <row r="40" spans="1:112" x14ac:dyDescent="0.25">
      <c r="A40" t="s">
        <v>20</v>
      </c>
      <c r="B40" s="8"/>
      <c r="C40" s="8"/>
      <c r="D40" s="8"/>
      <c r="E40" s="8"/>
      <c r="F40" s="8">
        <v>450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</row>
    <row r="41" spans="1:112" x14ac:dyDescent="0.25">
      <c r="A41" t="s">
        <v>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2" x14ac:dyDescent="0.25">
      <c r="A42" t="s">
        <v>48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</row>
    <row r="43" spans="1:112" x14ac:dyDescent="0.25">
      <c r="A43" t="s">
        <v>62</v>
      </c>
      <c r="B43" s="8"/>
      <c r="C43" s="8"/>
      <c r="D43" s="8"/>
      <c r="E43" s="8"/>
      <c r="F43" s="8"/>
      <c r="G43" s="8"/>
      <c r="H43" s="8"/>
      <c r="I43" s="8"/>
      <c r="J43" s="8"/>
      <c r="K43" s="8">
        <v>10</v>
      </c>
      <c r="L43" s="8">
        <v>177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2" x14ac:dyDescent="0.25">
      <c r="A44" t="s">
        <v>22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</row>
    <row r="45" spans="1:112" x14ac:dyDescent="0.25">
      <c r="A45" t="s">
        <v>63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2" x14ac:dyDescent="0.25">
      <c r="A46" t="s">
        <v>64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</row>
    <row r="47" spans="1:112" x14ac:dyDescent="0.25">
      <c r="A47" t="s">
        <v>200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2" x14ac:dyDescent="0.25">
      <c r="A48" t="s">
        <v>23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>
        <v>156759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 x14ac:dyDescent="0.25">
      <c r="A49" t="s">
        <v>65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</row>
    <row r="50" spans="1:111" x14ac:dyDescent="0.25">
      <c r="A50" t="s">
        <v>52</v>
      </c>
      <c r="B50" s="8"/>
      <c r="C50" s="8"/>
      <c r="D50" s="8"/>
      <c r="E50" s="8"/>
      <c r="F50" s="8"/>
      <c r="G50" s="8"/>
      <c r="H50" s="8"/>
      <c r="I50" s="8"/>
      <c r="J50" s="8"/>
      <c r="K50" s="8">
        <v>126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</row>
    <row r="51" spans="1:111" x14ac:dyDescent="0.25">
      <c r="A51" t="s">
        <v>49</v>
      </c>
      <c r="B51" s="8"/>
      <c r="C51" s="8"/>
      <c r="D51" s="8"/>
      <c r="E51" s="8"/>
      <c r="F51" s="8"/>
      <c r="G51" s="8"/>
      <c r="H51" s="8"/>
      <c r="I51" s="8"/>
      <c r="J51" s="8">
        <v>100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</row>
    <row r="52" spans="1:111" x14ac:dyDescent="0.25">
      <c r="A52" t="s">
        <v>66</v>
      </c>
      <c r="B52" s="8"/>
      <c r="C52" s="8"/>
      <c r="D52" s="8"/>
      <c r="E52" s="8"/>
      <c r="F52" s="8"/>
      <c r="G52" s="8"/>
      <c r="H52" s="8"/>
      <c r="I52" s="8"/>
      <c r="J52" s="8"/>
      <c r="K52" s="8">
        <v>402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</row>
    <row r="53" spans="1:111" x14ac:dyDescent="0.25">
      <c r="A53" t="s">
        <v>67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</row>
    <row r="54" spans="1:111" x14ac:dyDescent="0.25">
      <c r="A54" t="s">
        <v>68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</row>
    <row r="55" spans="1:111" x14ac:dyDescent="0.25">
      <c r="A55" t="s">
        <v>201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</row>
    <row r="56" spans="1:111" x14ac:dyDescent="0.25">
      <c r="A56" t="s">
        <v>69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</row>
    <row r="57" spans="1:111" x14ac:dyDescent="0.25">
      <c r="A57" t="s">
        <v>70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</row>
    <row r="58" spans="1:111" x14ac:dyDescent="0.25">
      <c r="A58" t="s">
        <v>44</v>
      </c>
      <c r="K58">
        <v>989</v>
      </c>
      <c r="L58" s="8"/>
    </row>
    <row r="59" spans="1:111" x14ac:dyDescent="0.25">
      <c r="A59" t="s">
        <v>24</v>
      </c>
      <c r="F59">
        <v>255</v>
      </c>
      <c r="L59" s="8">
        <v>6106</v>
      </c>
    </row>
    <row r="60" spans="1:111" x14ac:dyDescent="0.25">
      <c r="A60" t="s">
        <v>25</v>
      </c>
      <c r="K60">
        <v>9</v>
      </c>
      <c r="L60" s="8"/>
    </row>
    <row r="61" spans="1:111" x14ac:dyDescent="0.25">
      <c r="A61" t="s">
        <v>26</v>
      </c>
      <c r="L61" s="8">
        <v>2413</v>
      </c>
    </row>
    <row r="62" spans="1:111" x14ac:dyDescent="0.25">
      <c r="A62" t="s">
        <v>71</v>
      </c>
      <c r="K62">
        <v>66</v>
      </c>
      <c r="L62" s="8"/>
    </row>
    <row r="63" spans="1:111" x14ac:dyDescent="0.25">
      <c r="A63" t="s">
        <v>27</v>
      </c>
      <c r="E63">
        <v>433</v>
      </c>
      <c r="L63" s="8">
        <v>2265</v>
      </c>
    </row>
    <row r="64" spans="1:111" x14ac:dyDescent="0.25">
      <c r="A64" t="s">
        <v>28</v>
      </c>
      <c r="D64">
        <v>1695</v>
      </c>
      <c r="F64">
        <v>354781</v>
      </c>
      <c r="G64">
        <v>9</v>
      </c>
      <c r="K64">
        <v>978</v>
      </c>
      <c r="L64" s="8">
        <v>30317</v>
      </c>
    </row>
    <row r="65" spans="1:12" x14ac:dyDescent="0.25">
      <c r="A65" t="s">
        <v>29</v>
      </c>
      <c r="L65" s="8">
        <v>10725</v>
      </c>
    </row>
    <row r="66" spans="1:12" x14ac:dyDescent="0.25">
      <c r="A66" t="s">
        <v>72</v>
      </c>
      <c r="L66" s="8"/>
    </row>
    <row r="67" spans="1:12" x14ac:dyDescent="0.25">
      <c r="A67" t="s">
        <v>30</v>
      </c>
      <c r="L67" s="8">
        <v>50</v>
      </c>
    </row>
    <row r="68" spans="1:12" x14ac:dyDescent="0.25">
      <c r="A68" t="s">
        <v>73</v>
      </c>
      <c r="L68" s="8"/>
    </row>
    <row r="69" spans="1:12" x14ac:dyDescent="0.25">
      <c r="A69" t="s">
        <v>31</v>
      </c>
      <c r="L69" s="8">
        <v>438</v>
      </c>
    </row>
    <row r="70" spans="1:12" x14ac:dyDescent="0.25">
      <c r="A70" t="s">
        <v>32</v>
      </c>
      <c r="L70" s="8">
        <v>68142</v>
      </c>
    </row>
    <row r="71" spans="1:12" x14ac:dyDescent="0.25">
      <c r="A71" t="s">
        <v>33</v>
      </c>
      <c r="J71">
        <v>39</v>
      </c>
      <c r="L71" s="8">
        <v>8724</v>
      </c>
    </row>
    <row r="72" spans="1:12" x14ac:dyDescent="0.25">
      <c r="A72" t="s">
        <v>74</v>
      </c>
      <c r="L72" s="8"/>
    </row>
    <row r="73" spans="1:12" x14ac:dyDescent="0.25">
      <c r="A73" t="s">
        <v>35</v>
      </c>
      <c r="J73">
        <v>15</v>
      </c>
      <c r="L73" s="8">
        <v>114538</v>
      </c>
    </row>
    <row r="74" spans="1:12" x14ac:dyDescent="0.25">
      <c r="A74" t="s">
        <v>75</v>
      </c>
      <c r="L74" s="8"/>
    </row>
    <row r="75" spans="1:12" x14ac:dyDescent="0.25">
      <c r="A75" t="s">
        <v>76</v>
      </c>
      <c r="L75" s="8"/>
    </row>
    <row r="76" spans="1:12" x14ac:dyDescent="0.25">
      <c r="A76" t="s">
        <v>36</v>
      </c>
      <c r="G76">
        <v>18</v>
      </c>
      <c r="K76">
        <v>12</v>
      </c>
      <c r="L76" s="8"/>
    </row>
    <row r="77" spans="1:12" x14ac:dyDescent="0.25">
      <c r="A77" t="s">
        <v>77</v>
      </c>
      <c r="L77" s="8"/>
    </row>
    <row r="78" spans="1:12" x14ac:dyDescent="0.25">
      <c r="A78" t="s">
        <v>37</v>
      </c>
      <c r="L78" s="8"/>
    </row>
    <row r="79" spans="1:12" x14ac:dyDescent="0.25">
      <c r="A79" t="s">
        <v>78</v>
      </c>
      <c r="L79" s="8"/>
    </row>
    <row r="80" spans="1:12" x14ac:dyDescent="0.25">
      <c r="A80" t="s">
        <v>38</v>
      </c>
      <c r="L80" s="8">
        <v>59292</v>
      </c>
    </row>
    <row r="81" spans="1:12" x14ac:dyDescent="0.25">
      <c r="A81" t="s">
        <v>39</v>
      </c>
      <c r="L81">
        <v>98733</v>
      </c>
    </row>
    <row r="82" spans="1:12" x14ac:dyDescent="0.25">
      <c r="A82" t="s">
        <v>42</v>
      </c>
    </row>
    <row r="83" spans="1:12" x14ac:dyDescent="0.25">
      <c r="A83" t="s">
        <v>46</v>
      </c>
    </row>
    <row r="85" spans="1:12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5"/>
  <sheetViews>
    <sheetView workbookViewId="0">
      <pane xSplit="1" topLeftCell="B1" activePane="topRight" state="frozen"/>
      <selection pane="topRight" activeCell="K35" sqref="K35"/>
    </sheetView>
  </sheetViews>
  <sheetFormatPr defaultRowHeight="15" x14ac:dyDescent="0.25"/>
  <cols>
    <col min="1" max="1" width="25.5703125" bestFit="1" customWidth="1"/>
    <col min="2" max="3" width="9.140625" bestFit="1" customWidth="1"/>
    <col min="4" max="39" width="13.7109375" customWidth="1"/>
    <col min="40" max="48" width="10" bestFit="1" customWidth="1"/>
    <col min="49" max="49" width="11" bestFit="1" customWidth="1"/>
    <col min="50" max="51" width="13.85546875" bestFit="1" customWidth="1"/>
  </cols>
  <sheetData>
    <row r="1" spans="1:60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s="12" t="s">
        <v>178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157</v>
      </c>
      <c r="AW1" t="s">
        <v>158</v>
      </c>
      <c r="AX1" t="s">
        <v>185</v>
      </c>
      <c r="AY1" t="s">
        <v>186</v>
      </c>
    </row>
    <row r="2" spans="1:60" x14ac:dyDescent="0.25">
      <c r="A2" s="11" t="s">
        <v>40</v>
      </c>
      <c r="B2" s="8">
        <v>568262</v>
      </c>
      <c r="C2" s="13">
        <v>497210</v>
      </c>
      <c r="D2" s="13">
        <v>119402</v>
      </c>
      <c r="E2" s="13">
        <v>546047</v>
      </c>
      <c r="F2" s="13">
        <v>267010</v>
      </c>
      <c r="G2" s="13">
        <v>78648</v>
      </c>
      <c r="H2" s="13">
        <v>1724</v>
      </c>
      <c r="I2" s="13">
        <v>1400</v>
      </c>
      <c r="J2" s="13">
        <v>1058</v>
      </c>
      <c r="K2" s="13">
        <v>42707</v>
      </c>
      <c r="L2" s="13">
        <v>62458</v>
      </c>
      <c r="M2" s="13">
        <v>26698</v>
      </c>
      <c r="N2" s="13">
        <v>87833</v>
      </c>
      <c r="O2" s="13">
        <v>55120</v>
      </c>
      <c r="P2" s="13">
        <v>240</v>
      </c>
      <c r="Q2" s="13">
        <v>127468</v>
      </c>
      <c r="R2" s="13">
        <v>290646</v>
      </c>
      <c r="S2" s="13">
        <v>1015</v>
      </c>
      <c r="T2" s="13">
        <v>207019</v>
      </c>
      <c r="U2" s="13">
        <v>2175</v>
      </c>
      <c r="V2" s="13">
        <v>65526</v>
      </c>
      <c r="W2" s="13">
        <v>164</v>
      </c>
      <c r="X2" s="13">
        <v>4290</v>
      </c>
      <c r="Y2" s="13">
        <v>2177</v>
      </c>
      <c r="Z2" s="13">
        <v>10370</v>
      </c>
      <c r="AA2" s="13">
        <v>325</v>
      </c>
      <c r="AB2" s="13">
        <v>3</v>
      </c>
      <c r="AC2" s="13">
        <v>9435</v>
      </c>
      <c r="AD2" s="13">
        <v>618</v>
      </c>
      <c r="AE2" s="13">
        <v>309</v>
      </c>
      <c r="AF2" s="13">
        <v>651</v>
      </c>
      <c r="AG2" s="13">
        <v>6970</v>
      </c>
      <c r="AH2" s="13">
        <v>236</v>
      </c>
      <c r="AI2" s="13">
        <v>1583</v>
      </c>
      <c r="AJ2" s="13">
        <v>23918</v>
      </c>
      <c r="AK2" s="13">
        <v>19852</v>
      </c>
      <c r="AL2" s="13">
        <v>42331</v>
      </c>
      <c r="AM2" s="13">
        <v>22828</v>
      </c>
      <c r="AN2" s="13">
        <v>888</v>
      </c>
      <c r="AO2" s="8">
        <v>6272</v>
      </c>
      <c r="AP2" s="8">
        <v>15</v>
      </c>
      <c r="AQ2" s="8">
        <v>94</v>
      </c>
      <c r="AR2" s="8">
        <v>43957</v>
      </c>
      <c r="AS2" s="8">
        <v>320205</v>
      </c>
      <c r="AT2" s="8">
        <v>13015</v>
      </c>
      <c r="AU2" s="8">
        <v>352</v>
      </c>
      <c r="AV2" s="8">
        <v>3576</v>
      </c>
      <c r="AW2" s="8">
        <v>9742</v>
      </c>
      <c r="AX2" s="8">
        <v>770</v>
      </c>
      <c r="AY2" s="8">
        <v>10084</v>
      </c>
      <c r="AZ2" s="8"/>
      <c r="BA2" s="8"/>
      <c r="BB2" s="8"/>
      <c r="BC2" s="8"/>
      <c r="BD2" s="8"/>
      <c r="BE2" s="8"/>
      <c r="BF2" s="8"/>
      <c r="BG2" s="8"/>
      <c r="BH2" s="8"/>
    </row>
    <row r="3" spans="1:60" x14ac:dyDescent="0.25">
      <c r="A3" t="s">
        <v>18</v>
      </c>
      <c r="B3" s="13">
        <v>520478</v>
      </c>
      <c r="C3" s="8">
        <v>466843</v>
      </c>
      <c r="D3" s="8">
        <v>118375</v>
      </c>
      <c r="E3" s="8">
        <v>544549</v>
      </c>
      <c r="F3" s="8"/>
      <c r="G3" s="8">
        <v>27084</v>
      </c>
      <c r="H3" s="8"/>
      <c r="I3" s="8">
        <v>1400</v>
      </c>
      <c r="J3" s="8"/>
      <c r="K3" s="8"/>
      <c r="L3" s="8"/>
      <c r="M3" s="8">
        <v>2204</v>
      </c>
      <c r="N3" s="8"/>
      <c r="O3" s="8">
        <v>18666</v>
      </c>
      <c r="P3" s="8"/>
      <c r="Q3" s="8">
        <v>29424</v>
      </c>
      <c r="R3" s="13">
        <v>290646</v>
      </c>
      <c r="S3" s="13">
        <v>1015</v>
      </c>
      <c r="T3" s="8">
        <v>1250</v>
      </c>
      <c r="U3" s="8"/>
      <c r="V3" s="8"/>
      <c r="W3" s="8">
        <v>42</v>
      </c>
      <c r="X3" s="8"/>
      <c r="Y3" s="8">
        <v>31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>
        <v>5102</v>
      </c>
      <c r="AL3" s="8">
        <v>2906</v>
      </c>
      <c r="AM3" s="8">
        <v>536</v>
      </c>
      <c r="AN3" s="8"/>
      <c r="AO3" s="8"/>
      <c r="AP3" s="8"/>
      <c r="AQ3" s="8"/>
      <c r="AR3" s="8"/>
      <c r="AS3" s="8">
        <v>1295</v>
      </c>
      <c r="AT3" s="8"/>
      <c r="AU3" s="8"/>
      <c r="AV3" s="8"/>
      <c r="AW3" s="8"/>
      <c r="AX3" s="8"/>
      <c r="AY3" s="8">
        <v>862</v>
      </c>
      <c r="AZ3" s="8"/>
      <c r="BA3" s="8"/>
      <c r="BB3" s="8"/>
      <c r="BC3" s="8"/>
      <c r="BD3" s="8"/>
      <c r="BE3" s="8"/>
      <c r="BF3" s="8"/>
      <c r="BG3" s="8"/>
      <c r="BH3" s="8"/>
    </row>
    <row r="4" spans="1:60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v>1</v>
      </c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spans="1:60" x14ac:dyDescent="0.25">
      <c r="A5" t="s">
        <v>56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>
        <v>1620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spans="1:60" x14ac:dyDescent="0.25">
      <c r="A6" t="s">
        <v>155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>
        <v>200</v>
      </c>
      <c r="AT6" s="8"/>
      <c r="AU6" s="8"/>
      <c r="AV6" s="8"/>
      <c r="AW6" s="8"/>
      <c r="AX6" s="8"/>
      <c r="AY6" s="8">
        <v>641</v>
      </c>
      <c r="AZ6" s="8"/>
      <c r="BA6" s="8"/>
      <c r="BB6" s="8"/>
      <c r="BC6" s="8"/>
      <c r="BD6" s="8"/>
      <c r="BE6" s="8"/>
      <c r="BF6" s="8"/>
      <c r="BG6" s="8"/>
      <c r="BH6" s="8"/>
    </row>
    <row r="7" spans="1:60" x14ac:dyDescent="0.25">
      <c r="A7" t="s">
        <v>52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>
        <v>4292</v>
      </c>
      <c r="AZ7" s="8"/>
      <c r="BA7" s="8"/>
      <c r="BB7" s="8"/>
      <c r="BC7" s="8"/>
      <c r="BD7" s="8"/>
      <c r="BE7" s="8"/>
      <c r="BF7" s="8"/>
      <c r="BG7" s="8"/>
      <c r="BH7" s="8"/>
    </row>
    <row r="8" spans="1:60" x14ac:dyDescent="0.25">
      <c r="A8" t="s">
        <v>184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>
        <v>2092</v>
      </c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spans="1:60" x14ac:dyDescent="0.25">
      <c r="A9" t="s">
        <v>15</v>
      </c>
      <c r="B9" s="8"/>
      <c r="C9" s="8">
        <v>19780</v>
      </c>
      <c r="D9" s="8">
        <v>418</v>
      </c>
      <c r="E9" s="8"/>
      <c r="F9" s="8">
        <v>13155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x14ac:dyDescent="0.25">
      <c r="A10" t="s">
        <v>47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>
        <v>98044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x14ac:dyDescent="0.25">
      <c r="A11" t="s">
        <v>4</v>
      </c>
      <c r="B11" s="8"/>
      <c r="C11" s="8"/>
      <c r="D11" s="8"/>
      <c r="E11" s="8"/>
      <c r="F11" s="8">
        <v>83091</v>
      </c>
      <c r="G11" s="8"/>
      <c r="H11" s="8"/>
      <c r="I11" s="8"/>
      <c r="J11" s="8">
        <v>1058</v>
      </c>
      <c r="K11" s="8">
        <v>4439</v>
      </c>
      <c r="L11" s="13">
        <v>62458</v>
      </c>
      <c r="M11" s="8">
        <v>18964</v>
      </c>
      <c r="N11" s="8"/>
      <c r="O11" s="8">
        <v>32544</v>
      </c>
      <c r="P11" s="8"/>
      <c r="Q11" s="8"/>
      <c r="R11" s="8"/>
      <c r="S11" s="8"/>
      <c r="T11" s="8">
        <v>135866</v>
      </c>
      <c r="U11" s="8">
        <v>605</v>
      </c>
      <c r="V11" s="8"/>
      <c r="W11" s="8"/>
      <c r="X11" s="8">
        <v>3081</v>
      </c>
      <c r="Y11" s="8"/>
      <c r="Z11" s="8">
        <v>25</v>
      </c>
      <c r="AA11" s="8"/>
      <c r="AB11" s="8"/>
      <c r="AC11" s="8">
        <v>1639</v>
      </c>
      <c r="AD11" s="8">
        <v>168</v>
      </c>
      <c r="AE11" s="8">
        <v>203</v>
      </c>
      <c r="AF11" s="8"/>
      <c r="AG11" s="8"/>
      <c r="AH11" s="8"/>
      <c r="AI11" s="8">
        <v>93</v>
      </c>
      <c r="AJ11" s="8"/>
      <c r="AK11" s="8"/>
      <c r="AL11" s="8">
        <v>812</v>
      </c>
      <c r="AM11" s="8">
        <v>303</v>
      </c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>
        <v>770</v>
      </c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x14ac:dyDescent="0.25">
      <c r="A12" t="s">
        <v>17</v>
      </c>
      <c r="B12" s="8"/>
      <c r="C12" s="8">
        <v>10587</v>
      </c>
      <c r="D12" s="8"/>
      <c r="E12" s="8"/>
      <c r="F12" s="8">
        <v>4146</v>
      </c>
      <c r="G12" s="8">
        <v>2775</v>
      </c>
      <c r="H12" s="8"/>
      <c r="I12" s="8"/>
      <c r="J12" s="8"/>
      <c r="K12" s="8">
        <v>2632</v>
      </c>
      <c r="L12" s="8"/>
      <c r="M12" s="8"/>
      <c r="N12" s="8"/>
      <c r="O12" s="8"/>
      <c r="P12" s="8"/>
      <c r="Q12" s="8"/>
      <c r="R12" s="8"/>
      <c r="S12" s="8"/>
      <c r="T12" s="8">
        <v>133</v>
      </c>
      <c r="U12" s="8"/>
      <c r="V12" s="8"/>
      <c r="W12" s="8"/>
      <c r="X12" s="8">
        <v>1</v>
      </c>
      <c r="Y12" s="8"/>
      <c r="Z12" s="8"/>
      <c r="AA12" s="8">
        <v>10</v>
      </c>
      <c r="AB12" s="8"/>
      <c r="AC12" s="8"/>
      <c r="AD12" s="8"/>
      <c r="AE12" s="8"/>
      <c r="AF12" s="8"/>
      <c r="AG12" s="8"/>
      <c r="AH12" s="8"/>
      <c r="AI12" s="8"/>
      <c r="AJ12" s="8">
        <v>5</v>
      </c>
      <c r="AK12" s="8">
        <v>600</v>
      </c>
      <c r="AL12" s="8">
        <v>1531</v>
      </c>
      <c r="AM12" s="8">
        <v>79</v>
      </c>
      <c r="AN12" s="8"/>
      <c r="AO12" s="8"/>
      <c r="AP12" s="8"/>
      <c r="AQ12" s="8"/>
      <c r="AR12" s="8"/>
      <c r="AS12" s="8"/>
      <c r="AT12" s="8"/>
      <c r="AU12" s="8"/>
      <c r="AV12" s="8"/>
      <c r="AW12" s="8">
        <v>52</v>
      </c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x14ac:dyDescent="0.25">
      <c r="A13" t="s">
        <v>179</v>
      </c>
      <c r="B13" s="8"/>
      <c r="C13" s="8"/>
      <c r="D13" s="8"/>
      <c r="E13" s="8"/>
      <c r="F13" s="8"/>
      <c r="G13" s="8"/>
      <c r="H13" s="8"/>
      <c r="I13" s="8"/>
      <c r="J13" s="8"/>
      <c r="K13" s="8">
        <v>21826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x14ac:dyDescent="0.25">
      <c r="A14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>
        <v>2231</v>
      </c>
      <c r="U14" s="8">
        <v>1570</v>
      </c>
      <c r="V14" s="8"/>
      <c r="W14" s="8">
        <v>122</v>
      </c>
      <c r="X14" s="8">
        <v>1208</v>
      </c>
      <c r="Y14" s="8">
        <v>1961</v>
      </c>
      <c r="Z14" s="8">
        <v>10279</v>
      </c>
      <c r="AA14" s="8">
        <v>315</v>
      </c>
      <c r="AB14" s="13">
        <v>3</v>
      </c>
      <c r="AC14" s="8">
        <v>7796</v>
      </c>
      <c r="AD14" s="8">
        <v>450</v>
      </c>
      <c r="AE14" s="8">
        <v>106</v>
      </c>
      <c r="AF14" s="13">
        <v>651</v>
      </c>
      <c r="AG14" s="8"/>
      <c r="AH14" s="8">
        <v>236</v>
      </c>
      <c r="AI14" s="8">
        <v>879</v>
      </c>
      <c r="AJ14" s="8">
        <v>23715</v>
      </c>
      <c r="AK14" s="8"/>
      <c r="AL14" s="8">
        <v>24924</v>
      </c>
      <c r="AM14" s="8">
        <v>4760</v>
      </c>
      <c r="AN14" s="13">
        <v>888</v>
      </c>
      <c r="AO14" s="8">
        <v>159</v>
      </c>
      <c r="AP14" s="8">
        <v>15</v>
      </c>
      <c r="AQ14" s="8"/>
      <c r="AR14" s="8">
        <v>10979</v>
      </c>
      <c r="AS14" s="8">
        <v>180877</v>
      </c>
      <c r="AT14" s="8">
        <v>12931</v>
      </c>
      <c r="AU14" s="8">
        <v>352</v>
      </c>
      <c r="AV14" s="8">
        <v>650</v>
      </c>
      <c r="AW14" s="8">
        <v>9645</v>
      </c>
      <c r="AX14" s="8"/>
      <c r="AY14" s="8">
        <v>1750</v>
      </c>
      <c r="AZ14" s="8"/>
      <c r="BA14" s="8"/>
      <c r="BB14" s="8"/>
      <c r="BC14" s="8"/>
      <c r="BD14" s="8"/>
      <c r="BE14" s="8"/>
      <c r="BF14" s="8"/>
      <c r="BG14" s="8"/>
      <c r="BH14" s="8"/>
    </row>
    <row r="15" spans="1:60" x14ac:dyDescent="0.25">
      <c r="A15" t="s">
        <v>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3"/>
      <c r="AC15" s="8"/>
      <c r="AD15" s="8"/>
      <c r="AE15" s="8"/>
      <c r="AF15" s="13"/>
      <c r="AG15" s="8"/>
      <c r="AH15" s="8"/>
      <c r="AI15" s="8"/>
      <c r="AJ15" s="8"/>
      <c r="AK15" s="8"/>
      <c r="AL15" s="8"/>
      <c r="AM15" s="8"/>
      <c r="AN15" s="13"/>
      <c r="AO15" s="8"/>
      <c r="AP15" s="8"/>
      <c r="AQ15" s="8"/>
      <c r="AR15" s="8"/>
      <c r="AS15" s="8">
        <v>136113</v>
      </c>
      <c r="AT15" s="8">
        <v>84</v>
      </c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x14ac:dyDescent="0.25">
      <c r="A16" t="s">
        <v>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240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>
        <v>611</v>
      </c>
      <c r="AJ16" s="8"/>
      <c r="AK16" s="8">
        <v>2926</v>
      </c>
      <c r="AL16" s="8">
        <v>1891</v>
      </c>
      <c r="AM16" s="8">
        <v>111</v>
      </c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x14ac:dyDescent="0.25">
      <c r="A17" t="s">
        <v>7</v>
      </c>
      <c r="B17" s="8"/>
      <c r="C17" s="8"/>
      <c r="D17" s="8"/>
      <c r="E17" s="8"/>
      <c r="F17" s="8"/>
      <c r="G17" s="8">
        <v>300</v>
      </c>
      <c r="H17" s="8"/>
      <c r="I17" s="8"/>
      <c r="J17" s="8"/>
      <c r="K17" s="8">
        <v>13810</v>
      </c>
      <c r="L17" s="8"/>
      <c r="M17" s="8">
        <v>5530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>
        <v>6113</v>
      </c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x14ac:dyDescent="0.25">
      <c r="A18" t="s">
        <v>8</v>
      </c>
      <c r="B18" s="8"/>
      <c r="C18" s="8"/>
      <c r="D18" s="8">
        <v>609</v>
      </c>
      <c r="E18" s="8"/>
      <c r="F18">
        <v>8086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x14ac:dyDescent="0.25">
      <c r="A19" t="s">
        <v>183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>
        <v>4896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x14ac:dyDescent="0.25">
      <c r="A20" t="s">
        <v>143</v>
      </c>
      <c r="B20" s="8"/>
      <c r="C20" s="8"/>
      <c r="D20" s="8"/>
      <c r="E20" s="8"/>
      <c r="F20" s="8"/>
      <c r="G20" s="8">
        <v>29611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27381</v>
      </c>
      <c r="U20" s="8"/>
      <c r="V20" s="8"/>
      <c r="W20" s="8"/>
      <c r="X20" s="8"/>
      <c r="Y20" s="8">
        <v>185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>
        <v>2244</v>
      </c>
      <c r="AL20" s="8">
        <v>3226</v>
      </c>
      <c r="AM20" s="8">
        <v>16222</v>
      </c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x14ac:dyDescent="0.25">
      <c r="A21" t="s">
        <v>32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>
        <v>50557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x14ac:dyDescent="0.25">
      <c r="A22" t="s">
        <v>23</v>
      </c>
      <c r="B22" s="8">
        <v>47784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x14ac:dyDescent="0.25">
      <c r="A23" t="s">
        <v>107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v>119</v>
      </c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x14ac:dyDescent="0.25">
      <c r="A24" t="s">
        <v>100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13">
        <v>6970</v>
      </c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x14ac:dyDescent="0.25">
      <c r="A25" t="s">
        <v>26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V25" s="8"/>
      <c r="W25" s="8"/>
      <c r="X25" s="8"/>
      <c r="Y25" s="8"/>
      <c r="Z25" s="8">
        <v>66</v>
      </c>
      <c r="AA25" s="8"/>
      <c r="AB25" s="8"/>
      <c r="AC25" s="8"/>
      <c r="AD25" s="8"/>
      <c r="AE25" s="8"/>
      <c r="AF25" s="8"/>
      <c r="AG25" s="8"/>
      <c r="AH25" s="8"/>
      <c r="AI25" s="8"/>
      <c r="AJ25" s="8">
        <v>70</v>
      </c>
      <c r="AK25" s="8"/>
      <c r="AL25" s="8"/>
      <c r="AM25" s="8">
        <v>494</v>
      </c>
      <c r="AN25" s="8"/>
      <c r="AO25" s="8"/>
      <c r="AP25" s="8"/>
      <c r="AQ25" s="8">
        <v>94</v>
      </c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x14ac:dyDescent="0.25">
      <c r="A26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v>44</v>
      </c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x14ac:dyDescent="0.25">
      <c r="A27" t="s">
        <v>28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240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>
        <v>128</v>
      </c>
      <c r="AK27" s="8">
        <v>4084</v>
      </c>
      <c r="AL27" s="8">
        <v>7041</v>
      </c>
      <c r="AM27" s="8">
        <v>159</v>
      </c>
      <c r="AN27" s="8"/>
      <c r="AO27" s="8"/>
      <c r="AP27" s="8"/>
      <c r="AQ27" s="8"/>
      <c r="AR27" s="8">
        <v>32978</v>
      </c>
      <c r="AS27" s="8">
        <v>100</v>
      </c>
      <c r="AT27" s="8"/>
      <c r="AU27" s="8"/>
      <c r="AV27" s="8"/>
      <c r="AW27" s="8">
        <v>45</v>
      </c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x14ac:dyDescent="0.25">
      <c r="A28" t="s">
        <v>73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>
        <v>684</v>
      </c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x14ac:dyDescent="0.25">
      <c r="A29" t="s">
        <v>33</v>
      </c>
      <c r="B29" s="8"/>
      <c r="C29" s="8"/>
      <c r="D29" s="8"/>
      <c r="E29" s="8"/>
      <c r="F29" s="8"/>
      <c r="G29" s="8">
        <v>10608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v>39918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x14ac:dyDescent="0.25">
      <c r="A30" t="s">
        <v>35</v>
      </c>
      <c r="B30" s="8"/>
      <c r="C30" s="8"/>
      <c r="D30" s="8"/>
      <c r="E30" s="8">
        <v>1498</v>
      </c>
      <c r="F30" s="8">
        <v>158532</v>
      </c>
      <c r="G30" s="8">
        <v>8270</v>
      </c>
      <c r="H30" s="8">
        <v>1724</v>
      </c>
      <c r="I30" s="8"/>
      <c r="J30" s="8"/>
      <c r="K30" s="8"/>
      <c r="L30" s="8"/>
      <c r="M30" s="8"/>
      <c r="N30" s="13">
        <v>87833</v>
      </c>
      <c r="O30" s="8">
        <v>3910</v>
      </c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x14ac:dyDescent="0.25">
      <c r="A31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3"/>
      <c r="O31" s="8"/>
      <c r="P31" s="8"/>
      <c r="Q31" s="8"/>
      <c r="R31" s="8"/>
      <c r="S31" s="8"/>
      <c r="T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>
        <v>150</v>
      </c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x14ac:dyDescent="0.25">
      <c r="A32" t="s">
        <v>146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3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>
        <v>2539</v>
      </c>
      <c r="AZ32" s="8"/>
      <c r="BA32" s="8"/>
      <c r="BB32" s="8"/>
      <c r="BC32" s="8"/>
      <c r="BD32" s="8"/>
      <c r="BE32" s="8"/>
      <c r="BF32" s="8"/>
      <c r="BG32" s="8"/>
      <c r="BH32" s="8"/>
    </row>
    <row r="33" spans="1:60" x14ac:dyDescent="0.25">
      <c r="A33" t="s">
        <v>38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V33" s="8">
        <v>14969</v>
      </c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1:60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spans="1:60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</row>
    <row r="37" spans="1:60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spans="1:60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 spans="1:60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spans="1:60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spans="1:60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spans="1:60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 spans="1:60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spans="1:60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spans="1:60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 spans="1:60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spans="1:6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spans="1:60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 spans="2:60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spans="2:60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</row>
    <row r="51" spans="2:60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spans="2:60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</row>
    <row r="53" spans="2:60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</row>
    <row r="54" spans="2:60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</row>
    <row r="55" spans="2:60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</row>
    <row r="56" spans="2:60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</row>
    <row r="57" spans="2:60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</row>
    <row r="58" spans="2:60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</row>
    <row r="59" spans="2:60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</row>
    <row r="60" spans="2:60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  <row r="61" spans="2:60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</row>
    <row r="62" spans="2:60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spans="2:60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</row>
    <row r="64" spans="2:60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</row>
    <row r="65" spans="2:60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8"/>
  <sheetViews>
    <sheetView workbookViewId="0">
      <pane xSplit="1" topLeftCell="W1" activePane="topRight" state="frozen"/>
      <selection pane="topRight" activeCell="AD30" sqref="AD30"/>
    </sheetView>
  </sheetViews>
  <sheetFormatPr defaultRowHeight="15" x14ac:dyDescent="0.25"/>
  <cols>
    <col min="1" max="1" width="25.5703125" bestFit="1" customWidth="1"/>
    <col min="2" max="3" width="9.140625" bestFit="1" customWidth="1"/>
    <col min="4" max="35" width="13.7109375" customWidth="1"/>
    <col min="36" max="44" width="10" bestFit="1" customWidth="1"/>
    <col min="45" max="46" width="13.85546875" bestFit="1" customWidth="1"/>
  </cols>
  <sheetData>
    <row r="1" spans="1:55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157</v>
      </c>
      <c r="AS1" t="s">
        <v>185</v>
      </c>
      <c r="AT1" t="s">
        <v>186</v>
      </c>
    </row>
    <row r="2" spans="1:55" x14ac:dyDescent="0.25">
      <c r="A2" s="11" t="s">
        <v>40</v>
      </c>
      <c r="B2" s="8">
        <v>1058069</v>
      </c>
      <c r="C2" s="13">
        <v>202607</v>
      </c>
      <c r="D2" s="8">
        <v>48683</v>
      </c>
      <c r="E2" s="13">
        <v>624937</v>
      </c>
      <c r="F2" s="13">
        <v>175694</v>
      </c>
      <c r="G2" s="13">
        <v>103444</v>
      </c>
      <c r="H2" s="13">
        <v>2758</v>
      </c>
      <c r="I2" s="13">
        <v>62623</v>
      </c>
      <c r="J2" s="13">
        <v>50290</v>
      </c>
      <c r="K2" s="13">
        <v>45378</v>
      </c>
      <c r="L2" s="13">
        <v>28488</v>
      </c>
      <c r="M2" s="13">
        <v>21322</v>
      </c>
      <c r="N2" s="13">
        <v>6134</v>
      </c>
      <c r="O2" s="13">
        <v>46133</v>
      </c>
      <c r="P2" s="13">
        <v>468030</v>
      </c>
      <c r="Q2" s="13">
        <v>348</v>
      </c>
      <c r="R2" s="13">
        <v>190271</v>
      </c>
      <c r="S2" s="13">
        <v>958</v>
      </c>
      <c r="T2" s="13">
        <v>49700</v>
      </c>
      <c r="U2" s="13">
        <v>178</v>
      </c>
      <c r="V2" s="13">
        <v>3264</v>
      </c>
      <c r="W2" s="13">
        <v>2455</v>
      </c>
      <c r="X2" s="13">
        <v>5106</v>
      </c>
      <c r="Y2" s="13">
        <v>622</v>
      </c>
      <c r="Z2" s="13">
        <v>2086</v>
      </c>
      <c r="AA2" s="13">
        <v>600</v>
      </c>
      <c r="AB2" s="13">
        <v>203</v>
      </c>
      <c r="AC2" s="13">
        <v>282</v>
      </c>
      <c r="AD2" s="13">
        <v>289</v>
      </c>
      <c r="AE2" s="13">
        <v>1191</v>
      </c>
      <c r="AF2" s="13">
        <v>10369</v>
      </c>
      <c r="AG2" s="13">
        <v>10978</v>
      </c>
      <c r="AH2" s="13">
        <v>17603</v>
      </c>
      <c r="AI2" s="13">
        <v>6228</v>
      </c>
      <c r="AJ2" s="13">
        <v>18155</v>
      </c>
      <c r="AK2" s="8">
        <v>22380</v>
      </c>
      <c r="AL2" s="8">
        <v>187039</v>
      </c>
      <c r="AM2" s="8">
        <v>544</v>
      </c>
      <c r="AN2" s="8">
        <v>1745</v>
      </c>
      <c r="AO2" s="8">
        <v>88</v>
      </c>
      <c r="AP2" s="8">
        <v>1309</v>
      </c>
      <c r="AQ2" s="8">
        <v>3634</v>
      </c>
      <c r="AR2" s="8">
        <v>100</v>
      </c>
      <c r="AS2" s="8">
        <v>781</v>
      </c>
      <c r="AT2" s="8">
        <v>15182</v>
      </c>
      <c r="AU2" s="8"/>
      <c r="AV2" s="8"/>
      <c r="AW2" s="8"/>
      <c r="AX2" s="8"/>
      <c r="AY2" s="8"/>
      <c r="AZ2" s="8"/>
      <c r="BA2" s="8"/>
      <c r="BB2" s="8"/>
      <c r="BC2" s="8"/>
    </row>
    <row r="3" spans="1:55" x14ac:dyDescent="0.25">
      <c r="A3" t="s">
        <v>18</v>
      </c>
      <c r="B3" s="13">
        <v>909874</v>
      </c>
      <c r="C3">
        <v>165821</v>
      </c>
      <c r="D3" s="8">
        <v>48683</v>
      </c>
      <c r="E3" s="13">
        <v>624937</v>
      </c>
      <c r="F3" s="8"/>
      <c r="G3" s="8">
        <v>39007</v>
      </c>
      <c r="H3" s="8"/>
      <c r="I3" s="8"/>
      <c r="J3" s="8"/>
      <c r="K3" s="8"/>
      <c r="L3" s="8">
        <v>2708</v>
      </c>
      <c r="M3" s="8">
        <v>12778</v>
      </c>
      <c r="N3" s="8">
        <v>4940</v>
      </c>
      <c r="O3" s="8">
        <v>558</v>
      </c>
      <c r="P3" s="13">
        <v>468030</v>
      </c>
      <c r="Q3" s="13">
        <v>348</v>
      </c>
      <c r="R3" s="13"/>
      <c r="S3" s="1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>
        <v>61</v>
      </c>
      <c r="AG3" s="8">
        <v>2703</v>
      </c>
      <c r="AH3" s="8">
        <v>958</v>
      </c>
      <c r="AI3" s="8">
        <v>434</v>
      </c>
      <c r="AJ3" s="8"/>
      <c r="AK3" s="8"/>
      <c r="AL3" s="8">
        <v>2107</v>
      </c>
      <c r="AM3" s="8">
        <v>544</v>
      </c>
      <c r="AN3" s="8"/>
      <c r="AO3" s="8"/>
      <c r="AP3" s="8"/>
      <c r="AQ3" s="8">
        <v>25</v>
      </c>
      <c r="AR3" s="8"/>
      <c r="AS3" s="8"/>
      <c r="AT3" s="8">
        <v>50</v>
      </c>
      <c r="AU3" s="8"/>
      <c r="AV3" s="8"/>
      <c r="AW3" s="8"/>
      <c r="AX3" s="8"/>
      <c r="AY3" s="8"/>
      <c r="AZ3" s="8"/>
      <c r="BA3" s="8"/>
      <c r="BB3" s="8"/>
      <c r="BC3" s="8"/>
    </row>
    <row r="4" spans="1:55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>
        <v>2450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>
        <v>3979</v>
      </c>
      <c r="AU4" s="8"/>
      <c r="AV4" s="8"/>
      <c r="AW4" s="8"/>
      <c r="AX4" s="8"/>
      <c r="AY4" s="8"/>
      <c r="AZ4" s="8"/>
      <c r="BA4" s="8"/>
      <c r="BB4" s="8"/>
      <c r="BC4" s="8"/>
    </row>
    <row r="5" spans="1:55" x14ac:dyDescent="0.25">
      <c r="A5" t="s">
        <v>56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>
        <v>814</v>
      </c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x14ac:dyDescent="0.25">
      <c r="A6" t="s">
        <v>155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>
        <v>8059</v>
      </c>
      <c r="AU6" s="8"/>
      <c r="AV6" s="8"/>
      <c r="AW6" s="8"/>
      <c r="AX6" s="8"/>
      <c r="AY6" s="8"/>
      <c r="AZ6" s="8"/>
      <c r="BA6" s="8"/>
      <c r="BB6" s="8"/>
      <c r="BC6" s="8"/>
    </row>
    <row r="7" spans="1:55" x14ac:dyDescent="0.25">
      <c r="A7" t="s">
        <v>52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>
        <v>154</v>
      </c>
      <c r="AQ7" s="8"/>
      <c r="AR7" s="8"/>
      <c r="AS7" s="8"/>
      <c r="AT7" s="8">
        <v>1297</v>
      </c>
      <c r="AU7" s="8"/>
      <c r="AV7" s="8"/>
      <c r="AW7" s="8"/>
      <c r="AX7" s="8"/>
      <c r="AY7" s="8"/>
      <c r="AZ7" s="8"/>
      <c r="BA7" s="8"/>
      <c r="BB7" s="8"/>
      <c r="BC7" s="8"/>
    </row>
    <row r="8" spans="1:55" x14ac:dyDescent="0.25">
      <c r="A8" t="s">
        <v>62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>
        <v>9164</v>
      </c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x14ac:dyDescent="0.25">
      <c r="A9" t="s">
        <v>184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x14ac:dyDescent="0.25">
      <c r="A10" t="s">
        <v>15</v>
      </c>
      <c r="B10" s="8"/>
      <c r="C10" s="8">
        <v>23055</v>
      </c>
      <c r="D10" s="8"/>
      <c r="E10" s="8"/>
      <c r="F10" s="8">
        <v>9100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>
        <v>237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>
        <v>312</v>
      </c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x14ac:dyDescent="0.25">
      <c r="A11" t="s">
        <v>4</v>
      </c>
      <c r="B11" s="8"/>
      <c r="C11" s="8"/>
      <c r="D11" s="8"/>
      <c r="E11" s="8"/>
      <c r="F11" s="8">
        <v>83478</v>
      </c>
      <c r="G11" s="8">
        <v>3761</v>
      </c>
      <c r="H11" s="8"/>
      <c r="I11" s="8"/>
      <c r="J11" s="13">
        <v>50290</v>
      </c>
      <c r="K11" s="8">
        <v>26139</v>
      </c>
      <c r="L11" s="13"/>
      <c r="M11" s="8"/>
      <c r="N11" s="8"/>
      <c r="O11" s="8">
        <v>11186</v>
      </c>
      <c r="P11" s="8"/>
      <c r="Q11" s="8"/>
      <c r="R11" s="8">
        <v>96086</v>
      </c>
      <c r="S11" s="8">
        <v>103</v>
      </c>
      <c r="T11" s="8"/>
      <c r="U11" s="8"/>
      <c r="V11" s="8">
        <v>108</v>
      </c>
      <c r="W11" s="8"/>
      <c r="X11" s="8">
        <v>23</v>
      </c>
      <c r="Y11" s="8"/>
      <c r="Z11" s="8"/>
      <c r="AA11" s="8"/>
      <c r="AB11" s="8">
        <v>203</v>
      </c>
      <c r="AC11" s="8"/>
      <c r="AD11" s="8">
        <v>121</v>
      </c>
      <c r="AE11" s="8"/>
      <c r="AF11" s="8">
        <v>390</v>
      </c>
      <c r="AG11" s="8"/>
      <c r="AH11" s="8">
        <v>399</v>
      </c>
      <c r="AI11" s="8">
        <v>157</v>
      </c>
      <c r="AJ11" s="8"/>
      <c r="AK11" s="8"/>
      <c r="AL11" s="8"/>
      <c r="AM11" s="8"/>
      <c r="AN11" s="8"/>
      <c r="AO11" s="8"/>
      <c r="AP11" s="8"/>
      <c r="AQ11" s="8">
        <v>140</v>
      </c>
      <c r="AR11" s="8"/>
      <c r="AS11" s="8">
        <v>781</v>
      </c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x14ac:dyDescent="0.25">
      <c r="A12" t="s">
        <v>47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34389</v>
      </c>
      <c r="P12" s="8"/>
      <c r="Q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x14ac:dyDescent="0.25">
      <c r="A13" t="s">
        <v>17</v>
      </c>
      <c r="B13" s="8"/>
      <c r="C13" s="8">
        <v>13731</v>
      </c>
      <c r="D13" s="8"/>
      <c r="E13" s="8"/>
      <c r="F13" s="8"/>
      <c r="G13" s="8"/>
      <c r="H13" s="8"/>
      <c r="I13" s="8">
        <v>29119</v>
      </c>
      <c r="J13" s="8"/>
      <c r="K13" s="8"/>
      <c r="L13" s="8"/>
      <c r="M13" s="8"/>
      <c r="N13" s="8"/>
      <c r="O13" s="8"/>
      <c r="P13" s="8"/>
      <c r="Q13" s="8"/>
      <c r="R13" s="8">
        <v>1679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>
        <v>5</v>
      </c>
      <c r="AI13" s="8"/>
      <c r="AJ13" s="8"/>
      <c r="AK13" s="8"/>
      <c r="AL13" s="8">
        <v>302</v>
      </c>
      <c r="AM13" s="8"/>
      <c r="AN13" s="8"/>
      <c r="AO13" s="8">
        <v>88</v>
      </c>
      <c r="AP13" s="8"/>
      <c r="AQ13" s="8">
        <v>1049</v>
      </c>
      <c r="AR13" s="8">
        <v>100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x14ac:dyDescent="0.25">
      <c r="A14" t="s">
        <v>179</v>
      </c>
      <c r="B14" s="8"/>
      <c r="C14" s="8"/>
      <c r="D14" s="8"/>
      <c r="E14" s="8"/>
      <c r="F14" s="8"/>
      <c r="G14" s="8"/>
      <c r="H14" s="8"/>
      <c r="I14" s="8">
        <v>17600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x14ac:dyDescent="0.25">
      <c r="A15" t="s">
        <v>10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>
        <v>745</v>
      </c>
      <c r="T15" s="8"/>
      <c r="U15" s="13">
        <v>178</v>
      </c>
      <c r="V15" s="8">
        <v>2745</v>
      </c>
      <c r="W15" s="8">
        <v>1473</v>
      </c>
      <c r="X15" s="8">
        <v>4981</v>
      </c>
      <c r="Y15" s="13">
        <v>622</v>
      </c>
      <c r="Z15" s="13">
        <v>2086</v>
      </c>
      <c r="AA15" s="13">
        <v>600</v>
      </c>
      <c r="AB15" s="13"/>
      <c r="AC15" s="8">
        <v>282</v>
      </c>
      <c r="AD15" s="8">
        <v>135</v>
      </c>
      <c r="AE15" s="13">
        <v>1191</v>
      </c>
      <c r="AF15" s="13">
        <v>9718</v>
      </c>
      <c r="AG15" s="8"/>
      <c r="AH15" s="8">
        <v>12718</v>
      </c>
      <c r="AI15" s="8">
        <v>2487</v>
      </c>
      <c r="AJ15" s="13"/>
      <c r="AK15" s="8">
        <v>10823</v>
      </c>
      <c r="AL15" s="8">
        <v>135855</v>
      </c>
      <c r="AM15" s="8"/>
      <c r="AN15" s="8">
        <v>1659</v>
      </c>
      <c r="AO15" s="8"/>
      <c r="AP15" s="8"/>
      <c r="AQ15" s="8">
        <v>2287</v>
      </c>
      <c r="AR15" s="8"/>
      <c r="AS15" s="8"/>
      <c r="AT15" s="8">
        <v>1797</v>
      </c>
      <c r="AU15" s="8"/>
      <c r="AV15" s="8"/>
      <c r="AW15" s="8"/>
      <c r="AX15" s="8"/>
      <c r="AY15" s="8"/>
      <c r="AZ15" s="8"/>
      <c r="BA15" s="8"/>
      <c r="BB15" s="8"/>
      <c r="BC15" s="8"/>
    </row>
    <row r="16" spans="1:55" x14ac:dyDescent="0.25">
      <c r="A16" t="s">
        <v>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3"/>
      <c r="AC16" s="8"/>
      <c r="AD16" s="8"/>
      <c r="AE16" s="8"/>
      <c r="AF16" s="13"/>
      <c r="AG16" s="8"/>
      <c r="AH16" s="8"/>
      <c r="AI16" s="8"/>
      <c r="AJ16" s="13"/>
      <c r="AK16" s="8"/>
      <c r="AL16" s="8">
        <v>45392</v>
      </c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 x14ac:dyDescent="0.25">
      <c r="A17" t="s">
        <v>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1194</v>
      </c>
      <c r="O17" s="8"/>
      <c r="P17" s="8"/>
      <c r="Q17" s="8"/>
      <c r="R17" s="8"/>
      <c r="S17" s="8"/>
      <c r="T17" s="8"/>
      <c r="U17" s="8"/>
      <c r="V17" s="8"/>
      <c r="W17" s="8">
        <v>982</v>
      </c>
      <c r="X17" s="8"/>
      <c r="Y17" s="8"/>
      <c r="Z17" s="8"/>
      <c r="AA17" s="8"/>
      <c r="AB17" s="8"/>
      <c r="AC17" s="8"/>
      <c r="AD17" s="8">
        <v>31</v>
      </c>
      <c r="AE17" s="8"/>
      <c r="AF17" s="8"/>
      <c r="AG17" s="8">
        <v>496</v>
      </c>
      <c r="AH17" s="8">
        <v>939</v>
      </c>
      <c r="AI17" s="8">
        <v>187</v>
      </c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x14ac:dyDescent="0.25">
      <c r="A18" t="s">
        <v>7</v>
      </c>
      <c r="B18" s="8"/>
      <c r="C18" s="8"/>
      <c r="D18" s="8"/>
      <c r="E18" s="8"/>
      <c r="F18" s="8"/>
      <c r="G18" s="8"/>
      <c r="H18" s="8"/>
      <c r="I18" s="8">
        <v>6198</v>
      </c>
      <c r="J18" s="8"/>
      <c r="K18" s="8">
        <v>19239</v>
      </c>
      <c r="L18" s="8"/>
      <c r="M18" s="8">
        <v>7996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13">
        <v>18155</v>
      </c>
      <c r="AK18" s="8"/>
      <c r="AL18" s="8"/>
      <c r="AM18" s="8"/>
      <c r="AN18" s="8">
        <v>86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x14ac:dyDescent="0.25">
      <c r="A19" t="s">
        <v>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 x14ac:dyDescent="0.25">
      <c r="A20" t="s">
        <v>183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>
        <v>1750</v>
      </c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1:55" x14ac:dyDescent="0.25">
      <c r="A21" t="s">
        <v>16</v>
      </c>
      <c r="B21" s="8"/>
      <c r="C21" s="8"/>
      <c r="D21" s="8"/>
      <c r="E21" s="8"/>
      <c r="F21" s="8"/>
      <c r="G21" s="8">
        <v>2268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>
        <v>780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55" x14ac:dyDescent="0.25">
      <c r="A22" t="s">
        <v>143</v>
      </c>
      <c r="B22" s="8"/>
      <c r="C22" s="8"/>
      <c r="D22" s="8"/>
      <c r="E22" s="8"/>
      <c r="F22" s="8"/>
      <c r="G22" s="8">
        <v>50580</v>
      </c>
      <c r="H22" s="8"/>
      <c r="I22" s="8">
        <v>9706</v>
      </c>
      <c r="J22" s="8"/>
      <c r="K22" s="8"/>
      <c r="L22" s="8"/>
      <c r="M22" s="8"/>
      <c r="N22" s="8"/>
      <c r="O22" s="8"/>
      <c r="P22" s="8"/>
      <c r="Q22" s="8"/>
      <c r="R22" s="8">
        <v>7264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>
        <v>688</v>
      </c>
      <c r="AH22" s="8">
        <v>390</v>
      </c>
      <c r="AI22" s="8"/>
      <c r="AJ22" s="8"/>
      <c r="AK22" s="8"/>
      <c r="AL22" s="8">
        <v>1138</v>
      </c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x14ac:dyDescent="0.25">
      <c r="A23" t="s">
        <v>32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>
        <v>23362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55" x14ac:dyDescent="0.25">
      <c r="A24" t="s">
        <v>23</v>
      </c>
      <c r="B24" s="8">
        <v>148195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</row>
    <row r="25" spans="1:55" x14ac:dyDescent="0.25">
      <c r="A25" t="s">
        <v>107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</row>
    <row r="26" spans="1:55" x14ac:dyDescent="0.25">
      <c r="A26" t="s">
        <v>100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13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1:55" x14ac:dyDescent="0.25">
      <c r="A27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V27" s="8">
        <v>174</v>
      </c>
      <c r="W27" s="8"/>
      <c r="X27" s="8">
        <v>28</v>
      </c>
      <c r="Y27" s="8"/>
      <c r="Z27" s="8"/>
      <c r="AA27" s="8"/>
      <c r="AB27" s="8"/>
      <c r="AC27" s="8"/>
      <c r="AD27" s="8">
        <v>2</v>
      </c>
      <c r="AE27" s="8"/>
      <c r="AF27" s="8"/>
      <c r="AG27" s="8"/>
      <c r="AH27" s="8"/>
      <c r="AI27" s="8">
        <v>422</v>
      </c>
      <c r="AJ27" s="8"/>
      <c r="AK27" s="8"/>
      <c r="AL27" s="8">
        <v>111</v>
      </c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</row>
    <row r="28" spans="1:55" x14ac:dyDescent="0.25">
      <c r="A28" t="s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</row>
    <row r="29" spans="1:55" x14ac:dyDescent="0.25">
      <c r="A29" t="s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130</v>
      </c>
      <c r="S29" s="8">
        <v>110</v>
      </c>
      <c r="T29" s="8"/>
      <c r="V29" s="8"/>
      <c r="W29" s="8"/>
      <c r="X29" s="8">
        <v>74</v>
      </c>
      <c r="Y29" s="8"/>
      <c r="Z29" s="8"/>
      <c r="AA29" s="8"/>
      <c r="AB29" s="8"/>
      <c r="AC29" s="8"/>
      <c r="AD29" s="8"/>
      <c r="AE29" s="8"/>
      <c r="AF29" s="8">
        <v>200</v>
      </c>
      <c r="AG29" s="8">
        <v>5029</v>
      </c>
      <c r="AH29" s="8">
        <v>1414</v>
      </c>
      <c r="AI29" s="8">
        <v>91</v>
      </c>
      <c r="AJ29" s="8"/>
      <c r="AK29" s="8">
        <v>11557</v>
      </c>
      <c r="AL29" s="8">
        <v>1204</v>
      </c>
      <c r="AM29" s="8"/>
      <c r="AN29" s="8"/>
      <c r="AO29" s="8"/>
      <c r="AP29" s="8"/>
      <c r="AQ29" s="8">
        <v>133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</row>
    <row r="30" spans="1:55" x14ac:dyDescent="0.25">
      <c r="A30" t="s">
        <v>73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>
        <v>1155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</row>
    <row r="31" spans="1:55" x14ac:dyDescent="0.25">
      <c r="A31" t="s">
        <v>33</v>
      </c>
      <c r="B31" s="8"/>
      <c r="C31" s="8"/>
      <c r="D31" s="8"/>
      <c r="E31" s="8"/>
      <c r="F31" s="8">
        <v>6625</v>
      </c>
      <c r="G31" s="8">
        <v>4414</v>
      </c>
      <c r="H31" s="8"/>
      <c r="I31" s="8"/>
      <c r="J31" s="8"/>
      <c r="K31" s="8"/>
      <c r="L31" s="8"/>
      <c r="M31" s="8">
        <v>548</v>
      </c>
      <c r="N31" s="8"/>
      <c r="O31" s="8"/>
      <c r="P31" s="8"/>
      <c r="Q31" s="8"/>
      <c r="R31" s="8">
        <v>75948</v>
      </c>
      <c r="S31" s="8"/>
      <c r="T31" s="8">
        <v>5896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>
        <v>116</v>
      </c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</row>
    <row r="32" spans="1:55" x14ac:dyDescent="0.25">
      <c r="A32" t="s">
        <v>35</v>
      </c>
      <c r="B32" s="8"/>
      <c r="C32" s="8"/>
      <c r="D32" s="8"/>
      <c r="E32" s="8"/>
      <c r="F32" s="8">
        <v>76491</v>
      </c>
      <c r="G32" s="8">
        <v>3414</v>
      </c>
      <c r="H32" s="13">
        <v>2758</v>
      </c>
      <c r="I32" s="8"/>
      <c r="J32" s="8"/>
      <c r="K32" s="8"/>
      <c r="L32" s="8">
        <v>25780</v>
      </c>
      <c r="M32" s="8"/>
      <c r="N32" s="13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</row>
    <row r="33" spans="1:55" x14ac:dyDescent="0.25">
      <c r="A33" t="s">
        <v>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3"/>
      <c r="O33" s="8"/>
      <c r="P33" s="8"/>
      <c r="Q33" s="8"/>
      <c r="R33" s="8"/>
      <c r="S33" s="8"/>
      <c r="T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1:55" x14ac:dyDescent="0.25">
      <c r="A34" t="s">
        <v>146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3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</row>
    <row r="35" spans="1:55" x14ac:dyDescent="0.25">
      <c r="A35" t="s">
        <v>38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>
        <v>20442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</row>
    <row r="36" spans="1:55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55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5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1:55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</row>
    <row r="40" spans="1:55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</row>
    <row r="41" spans="1:55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</row>
    <row r="42" spans="1:55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</row>
    <row r="43" spans="1:55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</row>
    <row r="44" spans="1:55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</row>
    <row r="45" spans="1:55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1:55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</row>
    <row r="47" spans="1:5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</row>
    <row r="48" spans="1:5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</row>
    <row r="49" spans="2:5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</row>
    <row r="50" spans="2:55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</row>
    <row r="51" spans="2:55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</row>
    <row r="52" spans="2:55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</row>
    <row r="53" spans="2:55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</row>
    <row r="54" spans="2:55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</row>
    <row r="55" spans="2:55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</row>
    <row r="56" spans="2:55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</row>
    <row r="57" spans="2:55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</row>
    <row r="58" spans="2:55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</row>
    <row r="59" spans="2:55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</row>
    <row r="60" spans="2:55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</row>
    <row r="61" spans="2:55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</row>
    <row r="62" spans="2:55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</row>
    <row r="63" spans="2:55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</row>
    <row r="64" spans="2:55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</row>
    <row r="65" spans="2:55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</row>
    <row r="66" spans="2:55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</row>
    <row r="67" spans="2:55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</row>
    <row r="68" spans="2:55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topLeftCell="A13" workbookViewId="0">
      <pane xSplit="1" topLeftCell="B1" activePane="topRight" state="frozen"/>
      <selection pane="topRight" activeCell="M47" sqref="M47"/>
    </sheetView>
  </sheetViews>
  <sheetFormatPr defaultRowHeight="15" x14ac:dyDescent="0.25"/>
  <cols>
    <col min="1" max="1" width="25.5703125" bestFit="1" customWidth="1"/>
    <col min="2" max="3" width="9.140625" bestFit="1" customWidth="1"/>
    <col min="4" max="36" width="13.7109375" customWidth="1"/>
    <col min="37" max="45" width="10" bestFit="1" customWidth="1"/>
    <col min="46" max="47" width="11" bestFit="1" customWidth="1"/>
    <col min="48" max="49" width="13.85546875" bestFit="1" customWidth="1"/>
  </cols>
  <sheetData>
    <row r="1" spans="1:58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157</v>
      </c>
      <c r="AT1" t="s">
        <v>158</v>
      </c>
      <c r="AU1" t="s">
        <v>159</v>
      </c>
      <c r="AV1" t="s">
        <v>185</v>
      </c>
      <c r="AW1" t="s">
        <v>186</v>
      </c>
    </row>
    <row r="2" spans="1:58" x14ac:dyDescent="0.25">
      <c r="A2" s="11" t="s">
        <v>40</v>
      </c>
      <c r="B2" s="8">
        <v>397433</v>
      </c>
      <c r="C2" s="13">
        <v>144711</v>
      </c>
      <c r="D2" s="8">
        <v>75852</v>
      </c>
      <c r="E2" s="13">
        <v>287491</v>
      </c>
      <c r="F2" s="13">
        <v>164687</v>
      </c>
      <c r="G2" s="13">
        <v>87142</v>
      </c>
      <c r="H2" s="13">
        <v>1392</v>
      </c>
      <c r="I2" s="13">
        <v>2547</v>
      </c>
      <c r="J2" s="13">
        <v>2223</v>
      </c>
      <c r="K2" s="13">
        <v>86183</v>
      </c>
      <c r="L2" s="13">
        <v>31142</v>
      </c>
      <c r="M2" s="13">
        <v>33402</v>
      </c>
      <c r="N2" s="13">
        <v>20811</v>
      </c>
      <c r="O2" s="13">
        <v>12833</v>
      </c>
      <c r="P2" s="13">
        <v>410</v>
      </c>
      <c r="Q2" s="13">
        <v>100345</v>
      </c>
      <c r="R2" s="13">
        <v>263021</v>
      </c>
      <c r="S2" s="13">
        <v>95769</v>
      </c>
      <c r="T2" s="13">
        <v>104</v>
      </c>
      <c r="U2" s="13">
        <v>599</v>
      </c>
      <c r="V2" s="13">
        <v>146794</v>
      </c>
      <c r="W2" s="13">
        <v>2065</v>
      </c>
      <c r="X2" s="13">
        <v>1292</v>
      </c>
      <c r="Y2" s="13">
        <v>1271</v>
      </c>
      <c r="Z2" s="13">
        <v>311</v>
      </c>
      <c r="AA2" s="13">
        <v>100</v>
      </c>
      <c r="AB2" s="13">
        <v>80</v>
      </c>
      <c r="AC2" s="13">
        <v>1049</v>
      </c>
      <c r="AD2" s="13">
        <v>2507</v>
      </c>
      <c r="AE2" s="13">
        <v>2200</v>
      </c>
      <c r="AF2" s="13">
        <v>64</v>
      </c>
      <c r="AG2" s="13">
        <v>1967</v>
      </c>
      <c r="AH2" s="13">
        <v>14479</v>
      </c>
      <c r="AI2" s="13">
        <v>9679</v>
      </c>
      <c r="AJ2" s="13">
        <v>9904</v>
      </c>
      <c r="AK2" s="13">
        <v>37986</v>
      </c>
      <c r="AL2" s="8">
        <v>179</v>
      </c>
      <c r="AM2" s="8">
        <v>11125</v>
      </c>
      <c r="AN2" s="8">
        <v>242322</v>
      </c>
      <c r="AO2" s="8">
        <v>1139</v>
      </c>
      <c r="AP2" s="8">
        <v>416</v>
      </c>
      <c r="AQ2" s="8">
        <v>662</v>
      </c>
      <c r="AR2" s="8">
        <v>2773</v>
      </c>
      <c r="AS2" s="8">
        <v>83635</v>
      </c>
      <c r="AT2" s="8">
        <v>640</v>
      </c>
      <c r="AU2" s="8">
        <v>2997</v>
      </c>
      <c r="AV2" s="8">
        <v>2062</v>
      </c>
      <c r="AW2" s="8">
        <v>36831</v>
      </c>
      <c r="AX2" s="8"/>
      <c r="AY2" s="8"/>
      <c r="AZ2" s="8"/>
      <c r="BA2" s="8"/>
      <c r="BB2" s="8"/>
      <c r="BC2" s="8"/>
      <c r="BD2" s="8"/>
      <c r="BE2" s="8"/>
      <c r="BF2" s="8"/>
    </row>
    <row r="3" spans="1:58" x14ac:dyDescent="0.25">
      <c r="A3" t="s">
        <v>18</v>
      </c>
      <c r="B3" s="13">
        <v>358449</v>
      </c>
      <c r="C3" s="13">
        <v>144711</v>
      </c>
      <c r="D3" s="8">
        <v>75852</v>
      </c>
      <c r="E3" s="13">
        <v>287491</v>
      </c>
      <c r="F3" s="8"/>
      <c r="G3" s="8">
        <v>25732</v>
      </c>
      <c r="H3" s="13">
        <v>1392</v>
      </c>
      <c r="I3" s="8"/>
      <c r="J3" s="13">
        <v>2223</v>
      </c>
      <c r="K3" s="8"/>
      <c r="L3" s="8"/>
      <c r="M3" s="8"/>
      <c r="N3" s="8"/>
      <c r="O3" s="8">
        <v>1952</v>
      </c>
      <c r="P3" s="13">
        <v>410</v>
      </c>
      <c r="Q3" s="13">
        <v>8490</v>
      </c>
      <c r="R3" s="13">
        <v>263021</v>
      </c>
      <c r="S3" s="13"/>
      <c r="T3" s="8"/>
      <c r="U3" s="8"/>
      <c r="V3" s="8"/>
      <c r="W3" s="8">
        <v>265</v>
      </c>
      <c r="X3" s="8">
        <v>99</v>
      </c>
      <c r="Y3" s="8"/>
      <c r="Z3" s="8"/>
      <c r="AA3" s="8"/>
      <c r="AB3" s="8"/>
      <c r="AC3" s="8"/>
      <c r="AD3" s="8"/>
      <c r="AE3" s="8"/>
      <c r="AF3" s="8"/>
      <c r="AG3" s="8"/>
      <c r="AH3" s="8">
        <v>1085</v>
      </c>
      <c r="AI3" s="8"/>
      <c r="AJ3" s="8">
        <v>45</v>
      </c>
      <c r="AK3" s="8"/>
      <c r="AL3" s="8"/>
      <c r="AM3" s="8"/>
      <c r="AN3" s="8">
        <v>2231</v>
      </c>
      <c r="AO3" s="8">
        <v>1139</v>
      </c>
      <c r="AP3" s="8"/>
      <c r="AQ3" s="8">
        <v>531</v>
      </c>
      <c r="AR3" s="8"/>
      <c r="AS3" s="8"/>
      <c r="AT3" s="8">
        <v>640</v>
      </c>
      <c r="AU3" s="8">
        <v>2997</v>
      </c>
      <c r="AV3" s="8"/>
      <c r="AW3" s="8">
        <v>12</v>
      </c>
      <c r="AX3" s="8"/>
      <c r="AY3" s="8"/>
      <c r="AZ3" s="8"/>
      <c r="BA3" s="8"/>
      <c r="BB3" s="8"/>
      <c r="BC3" s="8"/>
      <c r="BD3" s="8"/>
      <c r="BE3" s="8"/>
      <c r="BF3" s="8"/>
    </row>
    <row r="4" spans="1:58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>
        <v>3165</v>
      </c>
      <c r="AK4" s="8"/>
      <c r="AL4" s="8"/>
      <c r="AM4" s="8"/>
      <c r="AN4" s="8"/>
      <c r="AO4" s="8"/>
      <c r="AP4" s="8"/>
      <c r="AQ4" s="8"/>
      <c r="AR4" s="8">
        <v>625</v>
      </c>
      <c r="AS4" s="8">
        <v>10</v>
      </c>
      <c r="AU4" s="8"/>
      <c r="AV4" s="8">
        <v>150</v>
      </c>
      <c r="AW4" s="8">
        <v>5232</v>
      </c>
      <c r="AX4" s="8"/>
      <c r="AY4" s="8"/>
      <c r="AZ4" s="8"/>
      <c r="BA4" s="8"/>
      <c r="BB4" s="8"/>
      <c r="BC4" s="8"/>
      <c r="BD4" s="8"/>
      <c r="BE4" s="8"/>
      <c r="BF4" s="8"/>
    </row>
    <row r="5" spans="1:58" x14ac:dyDescent="0.25">
      <c r="A5" t="s">
        <v>56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2196</v>
      </c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58" x14ac:dyDescent="0.25">
      <c r="A6" t="s">
        <v>155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>
        <v>27775</v>
      </c>
      <c r="AX6" s="8"/>
      <c r="AY6" s="8"/>
      <c r="AZ6" s="8"/>
      <c r="BA6" s="8"/>
      <c r="BB6" s="8"/>
      <c r="BC6" s="8"/>
      <c r="BD6" s="8"/>
      <c r="BE6" s="8"/>
      <c r="BF6" s="8"/>
    </row>
    <row r="7" spans="1:58" x14ac:dyDescent="0.25">
      <c r="A7" t="s">
        <v>184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>
        <v>173</v>
      </c>
      <c r="AX7" s="8"/>
      <c r="AY7" s="8"/>
      <c r="AZ7" s="8"/>
      <c r="BA7" s="8"/>
      <c r="BB7" s="8"/>
      <c r="BC7" s="8"/>
      <c r="BD7" s="8"/>
      <c r="BE7" s="8"/>
      <c r="BF7" s="8"/>
    </row>
    <row r="8" spans="1:58" x14ac:dyDescent="0.25">
      <c r="A8" t="s">
        <v>52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>
        <v>290</v>
      </c>
      <c r="AX8" s="8"/>
      <c r="AY8" s="8"/>
      <c r="AZ8" s="8"/>
      <c r="BA8" s="8"/>
      <c r="BB8" s="8"/>
      <c r="BC8" s="8"/>
      <c r="BD8" s="8"/>
      <c r="BE8" s="8"/>
      <c r="BF8" s="8"/>
    </row>
    <row r="9" spans="1:58" x14ac:dyDescent="0.25">
      <c r="A9" t="s">
        <v>62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>
        <v>7365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58" x14ac:dyDescent="0.25">
      <c r="A10" t="s">
        <v>20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>
        <v>1385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58" x14ac:dyDescent="0.25">
      <c r="A11" t="s">
        <v>49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>
        <v>198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58" x14ac:dyDescent="0.25">
      <c r="A12" t="s">
        <v>15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>
        <v>1149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>
        <v>300</v>
      </c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58" x14ac:dyDescent="0.25">
      <c r="A13" t="s">
        <v>4</v>
      </c>
      <c r="B13" s="8"/>
      <c r="C13" s="8"/>
      <c r="D13" s="8"/>
      <c r="E13" s="8"/>
      <c r="F13" s="8">
        <v>33775</v>
      </c>
      <c r="G13" s="8"/>
      <c r="H13" s="8"/>
      <c r="I13" s="8"/>
      <c r="J13" s="13"/>
      <c r="K13" s="8">
        <v>6151</v>
      </c>
      <c r="L13" s="13">
        <v>31142</v>
      </c>
      <c r="M13" s="8">
        <v>17138</v>
      </c>
      <c r="N13" s="8"/>
      <c r="O13" s="8">
        <v>10881</v>
      </c>
      <c r="P13" s="8"/>
      <c r="Q13" s="8">
        <v>40292</v>
      </c>
      <c r="R13" s="8"/>
      <c r="S13" s="8">
        <v>28056</v>
      </c>
      <c r="T13" s="8">
        <v>98</v>
      </c>
      <c r="U13" s="8"/>
      <c r="V13" s="8"/>
      <c r="W13" s="8"/>
      <c r="X13" s="8"/>
      <c r="Y13" s="8"/>
      <c r="Z13" s="8"/>
      <c r="AA13" s="8"/>
      <c r="AB13" s="8"/>
      <c r="AC13" s="8">
        <v>1049</v>
      </c>
      <c r="AD13" s="8"/>
      <c r="AE13" s="8"/>
      <c r="AF13" s="8"/>
      <c r="AG13" s="8"/>
      <c r="AH13" s="8"/>
      <c r="AI13" s="8">
        <v>550</v>
      </c>
      <c r="AJ13" s="8"/>
      <c r="AK13" s="8"/>
      <c r="AL13" s="8"/>
      <c r="AM13" s="8"/>
      <c r="AN13" s="8"/>
      <c r="AO13" s="8"/>
      <c r="AP13" s="8"/>
      <c r="AQ13" s="8"/>
      <c r="AR13" s="8"/>
      <c r="AS13" s="8">
        <v>148</v>
      </c>
      <c r="AT13" s="8"/>
      <c r="AU13" s="8"/>
      <c r="AV13" s="8">
        <v>1444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58" x14ac:dyDescent="0.25">
      <c r="A14" t="s">
        <v>17</v>
      </c>
      <c r="B14" s="8"/>
      <c r="C14" s="8"/>
      <c r="D14" s="8"/>
      <c r="E14" s="8"/>
      <c r="F14" s="8">
        <v>3461</v>
      </c>
      <c r="G14" s="8"/>
      <c r="H14" s="8"/>
      <c r="I14" s="8"/>
      <c r="J14" s="8"/>
      <c r="K14" s="8">
        <v>50593</v>
      </c>
      <c r="L14" s="8"/>
      <c r="M14" s="8"/>
      <c r="N14" s="8"/>
      <c r="O14" s="8"/>
      <c r="P14" s="8"/>
      <c r="Q14" s="8"/>
      <c r="R14" s="8"/>
      <c r="S14" s="8">
        <v>3258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>
        <v>737</v>
      </c>
      <c r="AI14" s="8"/>
      <c r="AJ14" s="8">
        <v>122</v>
      </c>
      <c r="AK14" s="8"/>
      <c r="AL14" s="8"/>
      <c r="AM14" s="8">
        <v>29</v>
      </c>
      <c r="AN14" s="8">
        <v>1581</v>
      </c>
      <c r="AO14" s="8"/>
      <c r="AP14" s="8"/>
      <c r="AQ14" s="8">
        <v>83</v>
      </c>
      <c r="AR14" s="8"/>
      <c r="AS14" s="8">
        <v>2421</v>
      </c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58" x14ac:dyDescent="0.25">
      <c r="A15" t="s">
        <v>179</v>
      </c>
      <c r="B15" s="8"/>
      <c r="C15" s="8"/>
      <c r="D15" s="8"/>
      <c r="E15" s="8"/>
      <c r="F15" s="8">
        <v>4032</v>
      </c>
      <c r="G15" s="8"/>
      <c r="H15" s="8"/>
      <c r="I15" s="8"/>
      <c r="J15" s="8"/>
      <c r="K15" s="8">
        <v>28743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>
        <v>452</v>
      </c>
      <c r="AX15" s="8"/>
      <c r="AY15" s="8"/>
      <c r="AZ15" s="8"/>
      <c r="BA15" s="8"/>
      <c r="BB15" s="8"/>
      <c r="BC15" s="8"/>
      <c r="BD15" s="8"/>
      <c r="BE15" s="8"/>
      <c r="BF15" s="8"/>
    </row>
    <row r="16" spans="1:58" x14ac:dyDescent="0.25">
      <c r="A16" t="s">
        <v>10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>
        <v>1166</v>
      </c>
      <c r="T16" s="8">
        <v>6</v>
      </c>
      <c r="U16" s="13">
        <v>599</v>
      </c>
      <c r="V16" s="8"/>
      <c r="W16" s="8">
        <v>1800</v>
      </c>
      <c r="X16" s="8">
        <v>615</v>
      </c>
      <c r="Y16" s="13">
        <v>1271</v>
      </c>
      <c r="Z16" s="13">
        <v>311</v>
      </c>
      <c r="AA16" s="13">
        <v>100</v>
      </c>
      <c r="AB16" s="13">
        <v>80</v>
      </c>
      <c r="AC16" s="8"/>
      <c r="AD16" s="8">
        <v>2507</v>
      </c>
      <c r="AE16" s="13"/>
      <c r="AF16" s="13">
        <v>64</v>
      </c>
      <c r="AG16" s="8">
        <v>1862</v>
      </c>
      <c r="AH16" s="8"/>
      <c r="AI16" s="8">
        <v>5543</v>
      </c>
      <c r="AJ16" s="8">
        <v>3239</v>
      </c>
      <c r="AK16" s="13">
        <v>36129</v>
      </c>
      <c r="AL16" s="8"/>
      <c r="AM16" s="8">
        <v>10291</v>
      </c>
      <c r="AN16" s="8">
        <v>222378</v>
      </c>
      <c r="AO16" s="8"/>
      <c r="AP16" s="8">
        <v>416</v>
      </c>
      <c r="AQ16" s="8">
        <v>48</v>
      </c>
      <c r="AR16" s="8"/>
      <c r="AS16" s="8">
        <v>79004</v>
      </c>
      <c r="AT16" s="8"/>
      <c r="AU16" s="8"/>
      <c r="AV16" s="8">
        <v>168</v>
      </c>
      <c r="AW16" s="8">
        <v>2897</v>
      </c>
      <c r="AX16" s="8"/>
      <c r="AY16" s="8"/>
      <c r="AZ16" s="8"/>
      <c r="BA16" s="8"/>
      <c r="BB16" s="8"/>
      <c r="BC16" s="8"/>
      <c r="BD16" s="8"/>
      <c r="BE16" s="8"/>
      <c r="BF16" s="8"/>
    </row>
    <row r="17" spans="1:58" x14ac:dyDescent="0.25">
      <c r="A17" t="s">
        <v>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3"/>
      <c r="AC17" s="8"/>
      <c r="AD17" s="8"/>
      <c r="AE17" s="8"/>
      <c r="AF17" s="13"/>
      <c r="AG17" s="8"/>
      <c r="AH17" s="8">
        <v>702</v>
      </c>
      <c r="AI17" s="8"/>
      <c r="AJ17" s="8"/>
      <c r="AK17" s="13"/>
      <c r="AL17" s="8"/>
      <c r="AM17" s="8"/>
      <c r="AN17" s="8">
        <v>11784</v>
      </c>
      <c r="AO17" s="8"/>
      <c r="AP17" s="8"/>
      <c r="AQ17" s="8"/>
      <c r="AR17" s="8"/>
      <c r="AS17" s="8">
        <v>412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x14ac:dyDescent="0.25">
      <c r="A18" t="s">
        <v>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>
        <v>578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x14ac:dyDescent="0.25">
      <c r="A19" t="s">
        <v>7</v>
      </c>
      <c r="B19" s="8"/>
      <c r="C19" s="8"/>
      <c r="D19" s="8"/>
      <c r="E19" s="8"/>
      <c r="F19" s="8"/>
      <c r="G19" s="8">
        <v>12178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>
        <v>3546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>
        <v>6480</v>
      </c>
      <c r="AI19" s="8"/>
      <c r="AJ19" s="8"/>
      <c r="AK19" s="13">
        <v>1857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x14ac:dyDescent="0.25">
      <c r="A20" t="s">
        <v>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>
        <v>1315</v>
      </c>
      <c r="AI20" s="8"/>
      <c r="AJ20" s="8"/>
      <c r="AK20" s="13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x14ac:dyDescent="0.25">
      <c r="A21" t="s">
        <v>47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>
        <v>50414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>
        <v>2700</v>
      </c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 x14ac:dyDescent="0.25">
      <c r="A22" t="s">
        <v>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 x14ac:dyDescent="0.25">
      <c r="A23" t="s">
        <v>183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 x14ac:dyDescent="0.25">
      <c r="A24" t="s">
        <v>16</v>
      </c>
      <c r="B24" s="8"/>
      <c r="C24" s="8"/>
      <c r="D24" s="8"/>
      <c r="E24" s="8"/>
      <c r="F24" s="8"/>
      <c r="G24" s="8">
        <v>11826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 x14ac:dyDescent="0.25">
      <c r="A25" t="s">
        <v>143</v>
      </c>
      <c r="B25" s="8"/>
      <c r="C25" s="8"/>
      <c r="D25" s="8"/>
      <c r="E25" s="8"/>
      <c r="F25" s="8">
        <v>65540</v>
      </c>
      <c r="G25" s="8">
        <v>31006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v>43523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>
        <v>443</v>
      </c>
      <c r="AI25" s="8">
        <v>3248</v>
      </c>
      <c r="AJ25" s="8">
        <v>3288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 x14ac:dyDescent="0.25">
      <c r="A26" t="s">
        <v>32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V26" s="8">
        <v>63433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 x14ac:dyDescent="0.25">
      <c r="A27" t="s">
        <v>23</v>
      </c>
      <c r="B27" s="8">
        <v>38984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</row>
    <row r="28" spans="1:58" x14ac:dyDescent="0.25">
      <c r="A28" t="s">
        <v>31</v>
      </c>
      <c r="B28" s="8"/>
      <c r="C28" s="8"/>
      <c r="D28" s="8"/>
      <c r="E28" s="8"/>
      <c r="F28" s="8"/>
      <c r="G28" s="8"/>
      <c r="H28" s="8"/>
      <c r="I28" s="8">
        <v>28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</row>
    <row r="29" spans="1:58" x14ac:dyDescent="0.25">
      <c r="A29" t="s">
        <v>107</v>
      </c>
      <c r="B29" s="8"/>
      <c r="C29" s="8"/>
      <c r="D29" s="8"/>
      <c r="E29" s="8"/>
      <c r="F29" s="8"/>
      <c r="G29" s="8"/>
      <c r="H29" s="8"/>
      <c r="I29" s="8">
        <v>2519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45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pans="1:58" x14ac:dyDescent="0.25">
      <c r="A30" t="s">
        <v>100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>
        <v>2200</v>
      </c>
      <c r="AF30" s="8"/>
      <c r="AG30" s="13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>
        <v>359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</row>
    <row r="31" spans="1:58" x14ac:dyDescent="0.25">
      <c r="A31" t="s">
        <v>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>
        <v>1377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</row>
    <row r="32" spans="1:58" x14ac:dyDescent="0.25">
      <c r="A32" t="s">
        <v>27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>
        <v>263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</row>
    <row r="33" spans="1:58" x14ac:dyDescent="0.25">
      <c r="A33" t="s">
        <v>28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>
        <v>275</v>
      </c>
      <c r="T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>
        <v>105</v>
      </c>
      <c r="AH33" s="8">
        <v>1017</v>
      </c>
      <c r="AI33" s="8">
        <v>140</v>
      </c>
      <c r="AJ33" s="8"/>
      <c r="AK33" s="8"/>
      <c r="AL33" s="8"/>
      <c r="AM33" s="8">
        <v>805</v>
      </c>
      <c r="AN33" s="8">
        <v>1272</v>
      </c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</row>
    <row r="34" spans="1:58" x14ac:dyDescent="0.25">
      <c r="A34" t="s">
        <v>73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</row>
    <row r="35" spans="1:58" x14ac:dyDescent="0.25">
      <c r="A35" t="s">
        <v>30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3"/>
      <c r="O35" s="8"/>
      <c r="P35" s="8"/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>
        <v>141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</row>
    <row r="36" spans="1:58" x14ac:dyDescent="0.25">
      <c r="A36" t="s">
        <v>33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>
        <v>7195</v>
      </c>
      <c r="T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>
        <v>880</v>
      </c>
      <c r="AO36" s="8"/>
      <c r="AP36" s="8"/>
      <c r="AQ36" s="8"/>
      <c r="AR36" s="8">
        <v>1648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</row>
    <row r="37" spans="1:58" x14ac:dyDescent="0.25">
      <c r="A37" t="s">
        <v>35</v>
      </c>
      <c r="B37" s="8"/>
      <c r="C37" s="8"/>
      <c r="D37" s="8"/>
      <c r="E37" s="8"/>
      <c r="F37" s="8">
        <v>57879</v>
      </c>
      <c r="G37" s="8">
        <v>6400</v>
      </c>
      <c r="H37" s="13"/>
      <c r="I37" s="8"/>
      <c r="J37" s="8"/>
      <c r="K37" s="8">
        <v>696</v>
      </c>
      <c r="L37" s="8"/>
      <c r="M37" s="8">
        <v>16264</v>
      </c>
      <c r="N37" s="13">
        <v>20811</v>
      </c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>
        <v>179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</row>
    <row r="38" spans="1:58" x14ac:dyDescent="0.25">
      <c r="A38" t="s">
        <v>146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3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</row>
    <row r="39" spans="1:58" x14ac:dyDescent="0.25">
      <c r="A39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V39" s="8">
        <v>83361</v>
      </c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</row>
    <row r="40" spans="1:58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</row>
    <row r="41" spans="1:58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</row>
    <row r="42" spans="1:5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</row>
    <row r="43" spans="1:5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</row>
    <row r="44" spans="1:5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</row>
    <row r="45" spans="1:5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1:5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</row>
    <row r="47" spans="1:5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</row>
    <row r="48" spans="1:5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</row>
    <row r="49" spans="2:58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</row>
    <row r="50" spans="2:58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</row>
    <row r="51" spans="2:58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</row>
    <row r="52" spans="2:58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</row>
    <row r="53" spans="2:58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</row>
    <row r="54" spans="2:58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</row>
    <row r="55" spans="2:58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</row>
    <row r="56" spans="2:58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</row>
    <row r="57" spans="2:58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</row>
    <row r="58" spans="2:58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</row>
    <row r="59" spans="2:58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</row>
    <row r="60" spans="2:58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</row>
    <row r="61" spans="2:58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</row>
    <row r="62" spans="2:58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</row>
    <row r="63" spans="2:58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</row>
    <row r="64" spans="2:58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</row>
    <row r="65" spans="2:58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</row>
    <row r="66" spans="2:58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</row>
    <row r="67" spans="2:58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</row>
    <row r="68" spans="2:58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</row>
    <row r="69" spans="2:58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</row>
    <row r="70" spans="2:58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</row>
    <row r="71" spans="2:58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6"/>
  <sheetViews>
    <sheetView topLeftCell="A25" workbookViewId="0">
      <pane xSplit="1" topLeftCell="AD1" activePane="topRight" state="frozen"/>
      <selection pane="topRight" activeCell="AK50" sqref="AK50"/>
    </sheetView>
  </sheetViews>
  <sheetFormatPr defaultRowHeight="15" x14ac:dyDescent="0.25"/>
  <cols>
    <col min="1" max="1" width="25.5703125" bestFit="1" customWidth="1"/>
    <col min="2" max="10" width="8.28515625" bestFit="1" customWidth="1"/>
    <col min="11" max="33" width="9.28515625" bestFit="1" customWidth="1"/>
    <col min="34" max="42" width="10" bestFit="1" customWidth="1"/>
    <col min="43" max="43" width="11" bestFit="1" customWidth="1"/>
    <col min="44" max="45" width="13.85546875" bestFit="1" customWidth="1"/>
  </cols>
  <sheetData>
    <row r="1" spans="1:54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157</v>
      </c>
      <c r="AQ1" t="s">
        <v>158</v>
      </c>
      <c r="AR1" t="s">
        <v>185</v>
      </c>
      <c r="AS1" t="s">
        <v>186</v>
      </c>
    </row>
    <row r="2" spans="1:54" x14ac:dyDescent="0.25">
      <c r="A2" s="11" t="s">
        <v>40</v>
      </c>
      <c r="B2" s="8">
        <v>111676</v>
      </c>
      <c r="C2" s="13">
        <v>25199</v>
      </c>
      <c r="D2" s="8">
        <v>3197</v>
      </c>
      <c r="E2" s="13">
        <v>65892</v>
      </c>
      <c r="F2" s="13">
        <v>91830</v>
      </c>
      <c r="G2" s="13">
        <v>12764</v>
      </c>
      <c r="H2" s="13">
        <v>204</v>
      </c>
      <c r="I2" s="13">
        <v>16862</v>
      </c>
      <c r="J2" s="13">
        <v>500</v>
      </c>
      <c r="K2" s="13">
        <v>41019</v>
      </c>
      <c r="L2" s="13">
        <v>8168</v>
      </c>
      <c r="M2" s="13">
        <v>15269</v>
      </c>
      <c r="N2" s="13">
        <v>3130</v>
      </c>
      <c r="O2" s="13">
        <v>1729</v>
      </c>
      <c r="P2" s="13">
        <v>10053</v>
      </c>
      <c r="Q2" s="13">
        <v>78541</v>
      </c>
      <c r="R2" s="13">
        <v>876</v>
      </c>
      <c r="S2" s="13">
        <v>48959</v>
      </c>
      <c r="T2" s="13">
        <v>1402</v>
      </c>
      <c r="U2" s="13">
        <v>20505</v>
      </c>
      <c r="V2" s="13">
        <v>113</v>
      </c>
      <c r="W2" s="13">
        <v>19</v>
      </c>
      <c r="X2" s="13">
        <v>5717</v>
      </c>
      <c r="Y2" s="13">
        <v>91</v>
      </c>
      <c r="Z2" s="13">
        <v>1077</v>
      </c>
      <c r="AA2" s="13">
        <v>51</v>
      </c>
      <c r="AB2" s="13">
        <v>21</v>
      </c>
      <c r="AC2" s="13">
        <v>14</v>
      </c>
      <c r="AD2" s="13">
        <v>1413</v>
      </c>
      <c r="AE2" s="13">
        <v>10882</v>
      </c>
      <c r="AF2" s="13">
        <v>4375</v>
      </c>
      <c r="AG2" s="13">
        <v>9508</v>
      </c>
      <c r="AH2" s="13">
        <v>2</v>
      </c>
      <c r="AI2" s="8">
        <v>9651</v>
      </c>
      <c r="AJ2" s="8">
        <v>48</v>
      </c>
      <c r="AK2" s="8">
        <v>1164</v>
      </c>
      <c r="AL2" s="8">
        <v>58338</v>
      </c>
      <c r="AM2" s="8">
        <v>1479</v>
      </c>
      <c r="AN2" s="8">
        <v>19682</v>
      </c>
      <c r="AO2" s="8">
        <v>45528</v>
      </c>
      <c r="AP2" s="8">
        <v>225</v>
      </c>
      <c r="AQ2" s="8">
        <v>266</v>
      </c>
      <c r="AR2" s="8">
        <v>2151</v>
      </c>
      <c r="AS2" s="8">
        <v>42549</v>
      </c>
      <c r="AT2" s="8"/>
      <c r="AU2" s="8"/>
      <c r="AV2" s="8"/>
      <c r="AW2" s="8"/>
      <c r="AX2" s="8"/>
      <c r="AY2" s="8"/>
      <c r="AZ2" s="8"/>
      <c r="BA2" s="8"/>
      <c r="BB2" s="8"/>
    </row>
    <row r="3" spans="1:54" x14ac:dyDescent="0.25">
      <c r="A3" t="s">
        <v>18</v>
      </c>
      <c r="B3" s="13">
        <v>101677</v>
      </c>
      <c r="C3" s="13">
        <v>25199</v>
      </c>
      <c r="D3" s="8">
        <v>3197</v>
      </c>
      <c r="E3" s="13">
        <v>65892</v>
      </c>
      <c r="F3" s="8">
        <v>912</v>
      </c>
      <c r="G3" s="8"/>
      <c r="H3" s="13">
        <v>204</v>
      </c>
      <c r="I3" s="8"/>
      <c r="J3" s="13"/>
      <c r="K3" s="8"/>
      <c r="L3" s="8"/>
      <c r="M3" s="8"/>
      <c r="N3" s="8"/>
      <c r="O3" s="8">
        <v>728</v>
      </c>
      <c r="P3" s="13">
        <v>7880</v>
      </c>
      <c r="Q3" s="13">
        <v>78541</v>
      </c>
      <c r="R3" s="13">
        <v>876</v>
      </c>
      <c r="S3" s="13">
        <v>32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10</v>
      </c>
      <c r="AF3" s="8">
        <v>48</v>
      </c>
      <c r="AG3" s="8"/>
      <c r="AH3" s="8"/>
      <c r="AI3" s="8"/>
      <c r="AJ3" s="8"/>
      <c r="AK3" s="8"/>
      <c r="AL3" s="8">
        <v>4790</v>
      </c>
      <c r="AM3" s="8">
        <v>180</v>
      </c>
      <c r="AN3" s="8"/>
      <c r="AO3" s="8">
        <v>2790</v>
      </c>
      <c r="AP3" s="8">
        <v>225</v>
      </c>
      <c r="AQ3" s="8"/>
      <c r="AR3" s="8"/>
      <c r="AS3" s="8">
        <v>5</v>
      </c>
      <c r="AT3" s="8"/>
      <c r="AU3" s="8"/>
      <c r="AV3" s="8"/>
      <c r="AW3" s="8"/>
      <c r="AX3" s="8"/>
      <c r="AY3" s="8"/>
      <c r="AZ3" s="8"/>
      <c r="BA3" s="8"/>
      <c r="BB3" s="8"/>
    </row>
    <row r="4" spans="1:54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>
        <v>3840</v>
      </c>
      <c r="AH4" s="8"/>
      <c r="AI4" s="8"/>
      <c r="AJ4" s="8"/>
      <c r="AK4" s="8"/>
      <c r="AL4" s="8"/>
      <c r="AM4" s="8"/>
      <c r="AN4" s="8">
        <v>183</v>
      </c>
      <c r="AO4" s="8">
        <v>159</v>
      </c>
      <c r="AP4" s="8"/>
      <c r="AR4" s="8">
        <v>1763</v>
      </c>
      <c r="AS4" s="8">
        <v>1934</v>
      </c>
      <c r="AT4" s="8"/>
      <c r="AU4" s="8"/>
      <c r="AV4" s="8"/>
      <c r="AW4" s="8"/>
      <c r="AX4" s="8"/>
      <c r="AY4" s="8"/>
      <c r="AZ4" s="8"/>
      <c r="BA4" s="8"/>
      <c r="BB4" s="8"/>
    </row>
    <row r="5" spans="1:54" x14ac:dyDescent="0.25">
      <c r="A5" t="s">
        <v>56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x14ac:dyDescent="0.25">
      <c r="A6" t="s">
        <v>155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>
        <v>33499</v>
      </c>
      <c r="AT6" s="8"/>
      <c r="AU6" s="8"/>
      <c r="AV6" s="8"/>
      <c r="AW6" s="8"/>
      <c r="AX6" s="8"/>
      <c r="AY6" s="8"/>
      <c r="AZ6" s="8"/>
      <c r="BA6" s="8"/>
      <c r="BB6" s="8"/>
    </row>
    <row r="7" spans="1:54" x14ac:dyDescent="0.25">
      <c r="A7" t="s">
        <v>21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190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x14ac:dyDescent="0.25">
      <c r="A8" t="s">
        <v>66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>
        <v>150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x14ac:dyDescent="0.25">
      <c r="A9" t="s">
        <v>184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>
        <v>238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x14ac:dyDescent="0.25">
      <c r="A10" t="s">
        <v>52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>
        <v>1916</v>
      </c>
      <c r="AT10" s="8"/>
      <c r="AU10" s="8"/>
      <c r="AV10" s="8"/>
      <c r="AW10" s="8"/>
      <c r="AX10" s="8"/>
      <c r="AY10" s="8"/>
      <c r="AZ10" s="8"/>
      <c r="BA10" s="8"/>
      <c r="BB10" s="8"/>
    </row>
    <row r="11" spans="1:54" x14ac:dyDescent="0.25">
      <c r="A11" t="s">
        <v>62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>
        <v>2775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x14ac:dyDescent="0.25">
      <c r="A12" t="s">
        <v>20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x14ac:dyDescent="0.25">
      <c r="A13" t="s">
        <v>49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x14ac:dyDescent="0.25">
      <c r="A14" t="s">
        <v>15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>
        <v>1803</v>
      </c>
      <c r="Q14" s="8"/>
      <c r="R14" s="8"/>
      <c r="S14" s="8">
        <v>2823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x14ac:dyDescent="0.25">
      <c r="A15" t="s">
        <v>4</v>
      </c>
      <c r="B15" s="8"/>
      <c r="C15" s="8"/>
      <c r="D15" s="8"/>
      <c r="E15" s="8"/>
      <c r="F15" s="8">
        <v>11000</v>
      </c>
      <c r="G15" s="8"/>
      <c r="H15" s="8"/>
      <c r="I15" s="8"/>
      <c r="J15" s="13">
        <v>500</v>
      </c>
      <c r="K15" s="8"/>
      <c r="L15" s="13">
        <v>8168</v>
      </c>
      <c r="M15" s="8"/>
      <c r="N15" s="13">
        <v>3130</v>
      </c>
      <c r="O15" s="8"/>
      <c r="P15" s="8">
        <v>370</v>
      </c>
      <c r="Q15" s="8"/>
      <c r="R15" s="8"/>
      <c r="S15" s="8">
        <v>20038</v>
      </c>
      <c r="T15" s="8">
        <v>1154</v>
      </c>
      <c r="U15" s="8"/>
      <c r="V15" s="13">
        <v>113</v>
      </c>
      <c r="W15" s="8"/>
      <c r="X15" s="8">
        <v>64</v>
      </c>
      <c r="Y15" s="8"/>
      <c r="Z15" s="13">
        <v>1077</v>
      </c>
      <c r="AA15" s="13">
        <v>51</v>
      </c>
      <c r="AB15" s="8"/>
      <c r="AC15" s="8">
        <v>14</v>
      </c>
      <c r="AD15" s="8"/>
      <c r="AE15" s="8">
        <v>843</v>
      </c>
      <c r="AF15" s="8">
        <v>235</v>
      </c>
      <c r="AG15" s="8">
        <v>79</v>
      </c>
      <c r="AH15" s="8"/>
      <c r="AI15" s="8"/>
      <c r="AJ15" s="8"/>
      <c r="AK15" s="8"/>
      <c r="AL15" s="8"/>
      <c r="AM15" s="8"/>
      <c r="AN15" s="8"/>
      <c r="AO15" s="8">
        <v>140</v>
      </c>
      <c r="AP15" s="8"/>
      <c r="AQ15" s="8">
        <v>266</v>
      </c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x14ac:dyDescent="0.25">
      <c r="A16" t="s">
        <v>17</v>
      </c>
      <c r="B16" s="8"/>
      <c r="C16" s="8"/>
      <c r="D16" s="8"/>
      <c r="E16" s="8"/>
      <c r="F16" s="8">
        <v>90</v>
      </c>
      <c r="G16" s="8"/>
      <c r="H16" s="8"/>
      <c r="I16" s="8"/>
      <c r="J16" s="8"/>
      <c r="K16" s="8">
        <v>21452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>
        <v>28</v>
      </c>
      <c r="AG16" s="8"/>
      <c r="AH16" s="8"/>
      <c r="AI16" s="8"/>
      <c r="AJ16" s="8"/>
      <c r="AK16" s="8"/>
      <c r="AL16" s="8"/>
      <c r="AM16" s="8"/>
      <c r="AN16" s="8">
        <v>8030</v>
      </c>
      <c r="AO16" s="8">
        <v>941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x14ac:dyDescent="0.25">
      <c r="A17" t="s">
        <v>179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</row>
    <row r="18" spans="1:54" x14ac:dyDescent="0.25">
      <c r="A18" t="s">
        <v>10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v>113</v>
      </c>
      <c r="U18" s="13"/>
      <c r="V18" s="8"/>
      <c r="W18" s="8"/>
      <c r="X18" s="8">
        <v>5653</v>
      </c>
      <c r="Y18" s="13">
        <v>91</v>
      </c>
      <c r="Z18" s="13"/>
      <c r="AA18" s="13"/>
      <c r="AB18" s="13">
        <v>21</v>
      </c>
      <c r="AC18" s="8"/>
      <c r="AD18" s="8">
        <v>1413</v>
      </c>
      <c r="AE18" s="13"/>
      <c r="AF18" s="13">
        <v>2583</v>
      </c>
      <c r="AG18" s="8">
        <v>2227</v>
      </c>
      <c r="AH18" s="13">
        <v>2</v>
      </c>
      <c r="AI18" s="8"/>
      <c r="AJ18" s="8">
        <v>48</v>
      </c>
      <c r="AK18" s="8">
        <v>404</v>
      </c>
      <c r="AL18" s="8">
        <v>52190</v>
      </c>
      <c r="AM18" s="8">
        <v>1299</v>
      </c>
      <c r="AN18" s="8"/>
      <c r="AO18" s="8">
        <v>39071</v>
      </c>
      <c r="AP18" s="8"/>
      <c r="AQ18" s="8"/>
      <c r="AR18" s="8"/>
      <c r="AS18" s="8">
        <v>4456</v>
      </c>
      <c r="AT18" s="8"/>
      <c r="AU18" s="8"/>
      <c r="AV18" s="8"/>
      <c r="AW18" s="8"/>
      <c r="AX18" s="8"/>
      <c r="AY18" s="8"/>
      <c r="AZ18" s="8"/>
      <c r="BA18" s="8"/>
      <c r="BB18" s="8"/>
    </row>
    <row r="19" spans="1:54" x14ac:dyDescent="0.25">
      <c r="A19" t="s">
        <v>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3"/>
      <c r="AC19" s="8"/>
      <c r="AD19" s="8"/>
      <c r="AE19" s="8"/>
      <c r="AF19" s="13"/>
      <c r="AG19" s="8">
        <v>1283</v>
      </c>
      <c r="AH19" s="13"/>
      <c r="AI19" s="8"/>
      <c r="AJ19" s="8"/>
      <c r="AK19" s="8"/>
      <c r="AL19" s="8">
        <v>1017</v>
      </c>
      <c r="AM19" s="8"/>
      <c r="AN19" s="8">
        <v>1626</v>
      </c>
      <c r="AO19" s="8">
        <v>1650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x14ac:dyDescent="0.25">
      <c r="A20" t="s">
        <v>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>
        <v>675</v>
      </c>
      <c r="AG20" s="8"/>
      <c r="AH20" s="8"/>
      <c r="AI20" s="8"/>
      <c r="AJ20" s="8"/>
      <c r="AK20" s="8"/>
      <c r="AL20" s="8">
        <v>157</v>
      </c>
      <c r="AM20" s="8"/>
      <c r="AN20" s="8"/>
      <c r="AO20" s="8"/>
      <c r="AP20" s="8"/>
      <c r="AQ20" s="8"/>
      <c r="AR20" s="8"/>
      <c r="AS20" s="8">
        <v>311</v>
      </c>
      <c r="AT20" s="8"/>
      <c r="AU20" s="8"/>
      <c r="AV20" s="8"/>
      <c r="AW20" s="8"/>
      <c r="AX20" s="8"/>
      <c r="AY20" s="8"/>
      <c r="AZ20" s="8"/>
      <c r="BA20" s="8"/>
      <c r="BB20" s="8"/>
    </row>
    <row r="21" spans="1:54" x14ac:dyDescent="0.25">
      <c r="A21" t="s">
        <v>7</v>
      </c>
      <c r="B21" s="8"/>
      <c r="C21" s="8"/>
      <c r="D21" s="8"/>
      <c r="E21" s="8"/>
      <c r="F21" s="8"/>
      <c r="G21" s="8">
        <v>2951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950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3"/>
      <c r="AI21" s="8">
        <v>9651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x14ac:dyDescent="0.25">
      <c r="A22" t="s">
        <v>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v>150</v>
      </c>
      <c r="AF22" s="8"/>
      <c r="AG22" s="8"/>
      <c r="AH22" s="13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x14ac:dyDescent="0.25">
      <c r="A23" t="s">
        <v>142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>
        <v>2250</v>
      </c>
      <c r="AF23" s="8"/>
      <c r="AG23" s="8"/>
      <c r="AH23" s="13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x14ac:dyDescent="0.25">
      <c r="A24" t="s">
        <v>47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x14ac:dyDescent="0.25">
      <c r="A25" t="s">
        <v>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</row>
    <row r="26" spans="1:54" x14ac:dyDescent="0.25">
      <c r="A26" t="s">
        <v>183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x14ac:dyDescent="0.25">
      <c r="A27" t="s">
        <v>16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x14ac:dyDescent="0.25">
      <c r="A28" t="s">
        <v>143</v>
      </c>
      <c r="B28" s="8"/>
      <c r="C28" s="8"/>
      <c r="D28" s="8"/>
      <c r="E28" s="8"/>
      <c r="F28" s="8">
        <v>49155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>
        <v>4556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6367</v>
      </c>
      <c r="AF28" s="8"/>
      <c r="AG28" s="8">
        <v>1558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x14ac:dyDescent="0.25">
      <c r="A29" t="s">
        <v>32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x14ac:dyDescent="0.25">
      <c r="A30" t="s">
        <v>23</v>
      </c>
      <c r="B30" s="8">
        <v>9999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x14ac:dyDescent="0.25">
      <c r="A31" t="s">
        <v>31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25">
      <c r="A32" t="s">
        <v>107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x14ac:dyDescent="0.25">
      <c r="A33" t="s">
        <v>100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13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</row>
    <row r="34" spans="1:54" x14ac:dyDescent="0.25">
      <c r="A34" t="s">
        <v>73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>
        <v>97</v>
      </c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x14ac:dyDescent="0.25">
      <c r="A35" t="s">
        <v>187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>
        <v>148</v>
      </c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x14ac:dyDescent="0.25">
      <c r="A36" t="s">
        <v>30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3"/>
      <c r="O36" s="8"/>
      <c r="P36" s="8"/>
      <c r="Q36" s="8"/>
      <c r="R36" s="8"/>
      <c r="S36" s="8"/>
      <c r="T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>
        <v>508</v>
      </c>
      <c r="AO36" s="8">
        <v>200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x14ac:dyDescent="0.25">
      <c r="A37" t="s">
        <v>26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>
        <v>107</v>
      </c>
      <c r="AH37" s="8"/>
      <c r="AI37" s="8"/>
      <c r="AJ37" s="8"/>
      <c r="AK37" s="8"/>
      <c r="AL37" s="8"/>
      <c r="AM37" s="8"/>
      <c r="AN37" s="8"/>
      <c r="AO37" s="8">
        <v>177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x14ac:dyDescent="0.25">
      <c r="A38" t="s">
        <v>27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x14ac:dyDescent="0.25">
      <c r="A39" t="s">
        <v>28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>
        <v>135</v>
      </c>
      <c r="V39" s="8"/>
      <c r="W39" s="13">
        <v>19</v>
      </c>
      <c r="X39" s="8"/>
      <c r="Y39" s="8"/>
      <c r="Z39" s="8"/>
      <c r="AA39" s="8"/>
      <c r="AB39" s="8"/>
      <c r="AC39" s="8"/>
      <c r="AD39" s="8"/>
      <c r="AE39" s="8">
        <v>500</v>
      </c>
      <c r="AF39" s="8">
        <v>806</v>
      </c>
      <c r="AG39" s="8">
        <v>414</v>
      </c>
      <c r="AH39" s="8"/>
      <c r="AI39" s="8"/>
      <c r="AJ39" s="8"/>
      <c r="AK39" s="8">
        <v>754</v>
      </c>
      <c r="AL39" s="8">
        <v>184</v>
      </c>
      <c r="AM39" s="8"/>
      <c r="AN39" s="8">
        <v>70</v>
      </c>
      <c r="AO39" s="8">
        <v>335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x14ac:dyDescent="0.25">
      <c r="A40" t="s">
        <v>33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>
        <v>17785</v>
      </c>
      <c r="T40" s="8"/>
      <c r="U40">
        <v>999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>
        <v>8830</v>
      </c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x14ac:dyDescent="0.25">
      <c r="A41" t="s">
        <v>35</v>
      </c>
      <c r="B41" s="8"/>
      <c r="C41" s="8"/>
      <c r="D41" s="8"/>
      <c r="E41" s="8"/>
      <c r="F41" s="8">
        <v>30673</v>
      </c>
      <c r="G41" s="8">
        <v>9813</v>
      </c>
      <c r="H41" s="13"/>
      <c r="I41" s="13">
        <v>16862</v>
      </c>
      <c r="J41" s="8"/>
      <c r="K41" s="8">
        <v>19567</v>
      </c>
      <c r="L41" s="8"/>
      <c r="M41" s="13">
        <v>15269</v>
      </c>
      <c r="N41" s="13"/>
      <c r="O41" s="8"/>
      <c r="P41" s="8"/>
      <c r="Q41" s="8"/>
      <c r="R41" s="8"/>
      <c r="S41" s="8"/>
      <c r="T41" s="8"/>
      <c r="V41" s="8"/>
      <c r="W41" s="8"/>
      <c r="X41" s="8"/>
      <c r="Y41" s="8"/>
      <c r="Z41" s="8"/>
      <c r="AA41" s="8"/>
      <c r="AB41" s="8"/>
      <c r="AC41" s="8"/>
      <c r="AD41" s="8"/>
      <c r="AE41" s="8">
        <v>762</v>
      </c>
      <c r="AF41" s="8"/>
      <c r="AG41" s="8"/>
      <c r="AH41" s="8"/>
      <c r="AI41" s="8"/>
      <c r="AJ41" s="8"/>
      <c r="AK41" s="8">
        <v>6</v>
      </c>
      <c r="AL41" s="8"/>
      <c r="AM41" s="8"/>
      <c r="AN41" s="8"/>
      <c r="AO41" s="8">
        <v>65</v>
      </c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</row>
    <row r="42" spans="1:54" x14ac:dyDescent="0.25">
      <c r="A42" t="s">
        <v>146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3"/>
      <c r="O42" s="8"/>
      <c r="P42" s="8"/>
      <c r="Q42" s="8"/>
      <c r="R42" s="8"/>
      <c r="S42" s="8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>
        <v>428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x14ac:dyDescent="0.25">
      <c r="A43" t="s">
        <v>38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>
        <v>1001</v>
      </c>
      <c r="P43" s="8"/>
      <c r="Q43" s="8"/>
      <c r="R43" s="8"/>
      <c r="S43" s="8"/>
      <c r="T43" s="8"/>
      <c r="U43">
        <v>19506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P45" s="8"/>
      <c r="AQ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2:54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</row>
    <row r="50" spans="2:54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2:54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2:54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2:54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2:54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2:54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2:54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2:54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</row>
    <row r="58" spans="2:54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2:54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2:54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2:54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2:54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2:54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2:54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2:54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</row>
    <row r="66" spans="2:54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2:54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2:54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2:54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2:54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2:54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2:54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2:54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</row>
    <row r="74" spans="2:54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2:54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2:54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7"/>
  <sheetViews>
    <sheetView topLeftCell="A15" workbookViewId="0">
      <pane xSplit="1" topLeftCell="B1" activePane="topRight" state="frozen"/>
      <selection pane="topRight" activeCell="P46" sqref="P46"/>
    </sheetView>
  </sheetViews>
  <sheetFormatPr defaultRowHeight="15" x14ac:dyDescent="0.25"/>
  <cols>
    <col min="1" max="1" width="25.5703125" bestFit="1" customWidth="1"/>
    <col min="2" max="10" width="8.28515625" bestFit="1" customWidth="1"/>
    <col min="11" max="30" width="9.28515625" bestFit="1" customWidth="1"/>
    <col min="31" max="38" width="10" bestFit="1" customWidth="1"/>
    <col min="39" max="40" width="13.85546875" bestFit="1" customWidth="1"/>
  </cols>
  <sheetData>
    <row r="1" spans="1:49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185</v>
      </c>
      <c r="AN1" t="s">
        <v>186</v>
      </c>
    </row>
    <row r="2" spans="1:49" x14ac:dyDescent="0.25">
      <c r="A2" s="11" t="s">
        <v>40</v>
      </c>
      <c r="B2" s="8">
        <v>33737</v>
      </c>
      <c r="C2" s="13">
        <v>236</v>
      </c>
      <c r="D2" s="8">
        <v>832</v>
      </c>
      <c r="E2" s="13">
        <v>2094</v>
      </c>
      <c r="F2" s="13">
        <v>41240</v>
      </c>
      <c r="G2" s="13">
        <v>52424</v>
      </c>
      <c r="H2" s="13">
        <v>13324</v>
      </c>
      <c r="I2" s="13">
        <v>663</v>
      </c>
      <c r="J2" s="13">
        <v>4736</v>
      </c>
      <c r="K2" s="13">
        <v>3625</v>
      </c>
      <c r="L2" s="13">
        <v>515</v>
      </c>
      <c r="M2" s="13">
        <v>15980</v>
      </c>
      <c r="N2" s="13">
        <v>6302</v>
      </c>
      <c r="O2" s="13">
        <v>741</v>
      </c>
      <c r="P2" s="13">
        <v>57337</v>
      </c>
      <c r="Q2" s="13">
        <v>343</v>
      </c>
      <c r="R2" s="13">
        <v>21351</v>
      </c>
      <c r="S2" s="13">
        <v>289</v>
      </c>
      <c r="T2" s="13">
        <v>155</v>
      </c>
      <c r="U2" s="13">
        <v>787</v>
      </c>
      <c r="V2" s="13">
        <v>2</v>
      </c>
      <c r="W2" s="13">
        <v>1032</v>
      </c>
      <c r="X2" s="13">
        <v>2</v>
      </c>
      <c r="Y2" s="13">
        <v>7</v>
      </c>
      <c r="Z2" s="13">
        <v>19989</v>
      </c>
      <c r="AA2" s="13">
        <v>261</v>
      </c>
      <c r="AB2" s="13">
        <v>675</v>
      </c>
      <c r="AC2" s="13">
        <v>6459</v>
      </c>
      <c r="AD2" s="13">
        <v>9919</v>
      </c>
      <c r="AE2" s="13">
        <v>934</v>
      </c>
      <c r="AF2" s="8">
        <v>56</v>
      </c>
      <c r="AG2" s="8">
        <v>33</v>
      </c>
      <c r="AH2" s="8">
        <v>11707</v>
      </c>
      <c r="AI2" s="8">
        <v>908</v>
      </c>
      <c r="AJ2" s="8">
        <v>48585</v>
      </c>
      <c r="AK2" s="8">
        <v>6888</v>
      </c>
      <c r="AL2" s="8">
        <v>3957</v>
      </c>
      <c r="AM2" s="8">
        <v>713</v>
      </c>
      <c r="AN2" s="8">
        <v>14631</v>
      </c>
      <c r="AO2" s="8"/>
      <c r="AP2" s="8"/>
      <c r="AQ2" s="8"/>
      <c r="AR2" s="8"/>
      <c r="AS2" s="8"/>
      <c r="AT2" s="8"/>
      <c r="AU2" s="8"/>
      <c r="AV2" s="8"/>
      <c r="AW2" s="8"/>
    </row>
    <row r="3" spans="1:49" x14ac:dyDescent="0.25">
      <c r="A3" t="s">
        <v>18</v>
      </c>
      <c r="B3" s="13">
        <v>21426</v>
      </c>
      <c r="C3" s="13">
        <v>236</v>
      </c>
      <c r="D3" s="8"/>
      <c r="E3" s="13">
        <v>2094</v>
      </c>
      <c r="F3" s="8"/>
      <c r="G3" s="8"/>
      <c r="H3" s="13"/>
      <c r="I3" s="8"/>
      <c r="J3" s="13"/>
      <c r="K3" s="8"/>
      <c r="L3" s="8">
        <v>515</v>
      </c>
      <c r="M3" s="8"/>
      <c r="N3" s="8">
        <v>6302</v>
      </c>
      <c r="O3" s="8">
        <v>741</v>
      </c>
      <c r="P3" s="13">
        <v>40</v>
      </c>
      <c r="Q3" s="13"/>
      <c r="R3" s="13"/>
      <c r="S3" s="13">
        <v>10</v>
      </c>
      <c r="T3" s="8"/>
      <c r="U3" s="8"/>
      <c r="V3" s="8"/>
      <c r="W3" s="8"/>
      <c r="X3" s="8"/>
      <c r="Y3" s="8"/>
      <c r="Z3" s="8"/>
      <c r="AA3" s="8"/>
      <c r="AB3" s="8">
        <v>189</v>
      </c>
      <c r="AC3" s="8"/>
      <c r="AD3" s="8">
        <v>3</v>
      </c>
      <c r="AF3" s="8"/>
      <c r="AG3" s="8"/>
      <c r="AH3" s="8">
        <v>1731</v>
      </c>
      <c r="AI3" s="8">
        <v>650</v>
      </c>
      <c r="AJ3" s="8">
        <v>168</v>
      </c>
      <c r="AK3" s="8">
        <v>2747</v>
      </c>
      <c r="AL3" s="8">
        <v>3957</v>
      </c>
      <c r="AM3" s="8"/>
      <c r="AN3" s="8">
        <v>70</v>
      </c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5">
      <c r="A4" t="s">
        <v>19</v>
      </c>
      <c r="B4" s="13"/>
      <c r="C4" s="8"/>
      <c r="D4" s="8"/>
      <c r="E4" s="8"/>
      <c r="F4" s="8"/>
      <c r="G4" s="8">
        <v>137</v>
      </c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>
        <v>2787</v>
      </c>
      <c r="AF4" s="8"/>
      <c r="AG4" s="8"/>
      <c r="AH4" s="8"/>
      <c r="AI4" s="8"/>
      <c r="AJ4" s="8"/>
      <c r="AK4" s="8"/>
      <c r="AL4" s="8"/>
      <c r="AM4" s="8">
        <v>588</v>
      </c>
      <c r="AN4" s="8">
        <v>3988</v>
      </c>
      <c r="AO4" s="8"/>
      <c r="AP4" s="8"/>
      <c r="AQ4" s="8"/>
      <c r="AR4" s="8"/>
      <c r="AS4" s="8"/>
      <c r="AT4" s="8"/>
      <c r="AU4" s="8"/>
      <c r="AV4" s="8"/>
      <c r="AW4" s="8"/>
    </row>
    <row r="5" spans="1:49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>
        <v>187</v>
      </c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</row>
    <row r="6" spans="1:49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>
        <v>79</v>
      </c>
      <c r="AI6" s="8"/>
      <c r="AJ6" s="8">
        <v>169</v>
      </c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 x14ac:dyDescent="0.25">
      <c r="A7" t="s">
        <v>155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6516</v>
      </c>
      <c r="AO7" s="8"/>
      <c r="AP7" s="8"/>
      <c r="AQ7" s="8"/>
      <c r="AR7" s="8"/>
      <c r="AS7" s="8"/>
      <c r="AT7" s="8"/>
      <c r="AU7" s="8"/>
      <c r="AV7" s="8"/>
      <c r="AW7" s="8"/>
    </row>
    <row r="8" spans="1:49" x14ac:dyDescent="0.25">
      <c r="A8" t="s">
        <v>21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</row>
    <row r="9" spans="1:49" x14ac:dyDescent="0.25">
      <c r="A9" t="s">
        <v>66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>
        <v>1881</v>
      </c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49" x14ac:dyDescent="0.25">
      <c r="A10" t="s">
        <v>184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>
        <v>5193</v>
      </c>
      <c r="AK10" s="8"/>
      <c r="AL10" s="8"/>
      <c r="AM10" s="8">
        <v>125</v>
      </c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49" x14ac:dyDescent="0.25">
      <c r="A11" t="s">
        <v>52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49" x14ac:dyDescent="0.25">
      <c r="A12" t="s">
        <v>62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>
        <v>168</v>
      </c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49" x14ac:dyDescent="0.25">
      <c r="A13" t="s">
        <v>20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49" x14ac:dyDescent="0.25">
      <c r="A14" t="s">
        <v>49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>
        <v>56</v>
      </c>
      <c r="AG14" s="8"/>
      <c r="AH14" s="8">
        <v>155</v>
      </c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49" x14ac:dyDescent="0.25">
      <c r="A15" t="s">
        <v>15</v>
      </c>
      <c r="B15" s="8"/>
      <c r="C15" s="8"/>
      <c r="D15" s="8"/>
      <c r="E15" s="8"/>
      <c r="F15" s="8"/>
      <c r="G15" s="8"/>
      <c r="H15" s="8"/>
      <c r="I15" s="8"/>
      <c r="J15" s="8"/>
      <c r="K15" s="8"/>
      <c r="M15" s="8">
        <v>2991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49" x14ac:dyDescent="0.25">
      <c r="A16" t="s">
        <v>4</v>
      </c>
      <c r="B16" s="8"/>
      <c r="C16" s="8"/>
      <c r="D16" s="8"/>
      <c r="E16" s="8"/>
      <c r="F16" s="8">
        <v>6598</v>
      </c>
      <c r="G16" s="8"/>
      <c r="H16" s="8"/>
      <c r="I16" s="8">
        <v>663</v>
      </c>
      <c r="J16" s="13">
        <v>4736</v>
      </c>
      <c r="K16" s="8"/>
      <c r="M16" s="13">
        <v>12989</v>
      </c>
      <c r="N16" s="13"/>
      <c r="O16" s="8"/>
      <c r="P16" s="8">
        <v>47769</v>
      </c>
      <c r="Q16" s="8">
        <v>7</v>
      </c>
      <c r="R16" s="8"/>
      <c r="S16" s="8"/>
      <c r="T16" s="8"/>
      <c r="U16" s="8"/>
      <c r="V16" s="13"/>
      <c r="W16" s="8"/>
      <c r="X16" s="8"/>
      <c r="Y16" s="8"/>
      <c r="Z16" s="13"/>
      <c r="AA16" s="13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x14ac:dyDescent="0.25">
      <c r="A17" t="s">
        <v>17</v>
      </c>
      <c r="B17" s="8"/>
      <c r="C17" s="8"/>
      <c r="D17" s="8"/>
      <c r="E17" s="8"/>
      <c r="F17" s="8">
        <v>1578</v>
      </c>
      <c r="G17" s="8">
        <v>58</v>
      </c>
      <c r="H17" s="8">
        <v>5483</v>
      </c>
      <c r="I17" s="8"/>
      <c r="J17" s="8"/>
      <c r="K17" s="8"/>
      <c r="L17" s="8"/>
      <c r="M17" s="8"/>
      <c r="N17" s="8"/>
      <c r="O17" s="8"/>
      <c r="P17" s="8">
        <v>20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>
        <v>344</v>
      </c>
      <c r="AE17" s="8"/>
      <c r="AF17" s="8"/>
      <c r="AG17" s="8"/>
      <c r="AH17" s="8">
        <v>309</v>
      </c>
      <c r="AI17" s="8"/>
      <c r="AJ17" s="8">
        <v>30490</v>
      </c>
      <c r="AK17" s="8">
        <v>835</v>
      </c>
      <c r="AL17" s="8"/>
      <c r="AM17" s="8"/>
      <c r="AN17" s="8">
        <v>530</v>
      </c>
      <c r="AO17" s="8"/>
      <c r="AP17" s="8"/>
      <c r="AQ17" s="8"/>
      <c r="AR17" s="8"/>
      <c r="AS17" s="8"/>
      <c r="AT17" s="8"/>
      <c r="AU17" s="8"/>
      <c r="AV17" s="8"/>
      <c r="AW17" s="8"/>
    </row>
    <row r="18" spans="1:49" x14ac:dyDescent="0.25">
      <c r="A18" t="s">
        <v>179</v>
      </c>
      <c r="B18" s="8"/>
      <c r="C18" s="8"/>
      <c r="D18" s="8"/>
      <c r="E18" s="8"/>
      <c r="F18" s="8"/>
      <c r="G18" s="8"/>
      <c r="H18" s="8">
        <v>3780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x14ac:dyDescent="0.25">
      <c r="A19" t="s">
        <v>10</v>
      </c>
      <c r="B19" s="8"/>
      <c r="C19" s="8"/>
      <c r="D19" s="8"/>
      <c r="E19" s="8"/>
      <c r="F19" s="8">
        <v>4666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605</v>
      </c>
      <c r="S19" s="8">
        <v>279</v>
      </c>
      <c r="T19" s="8"/>
      <c r="U19" s="13">
        <v>733</v>
      </c>
      <c r="V19" s="8">
        <v>2</v>
      </c>
      <c r="W19" s="8">
        <v>1032</v>
      </c>
      <c r="X19" s="8">
        <v>2</v>
      </c>
      <c r="Y19" s="13">
        <v>7</v>
      </c>
      <c r="Z19" s="13"/>
      <c r="AA19" s="13">
        <v>114</v>
      </c>
      <c r="AB19" s="13"/>
      <c r="AC19" s="8">
        <v>873</v>
      </c>
      <c r="AD19" s="8">
        <v>683</v>
      </c>
      <c r="AE19" s="13"/>
      <c r="AF19" s="8"/>
      <c r="AG19" s="8">
        <v>33</v>
      </c>
      <c r="AH19" s="8">
        <v>8443</v>
      </c>
      <c r="AI19" s="8">
        <v>258</v>
      </c>
      <c r="AJ19" s="8"/>
      <c r="AK19" s="8">
        <v>397</v>
      </c>
      <c r="AL19" s="8"/>
      <c r="AM19" s="8"/>
      <c r="AN19" s="8">
        <v>3273</v>
      </c>
      <c r="AO19" s="8"/>
      <c r="AP19" s="8"/>
      <c r="AQ19" s="8"/>
      <c r="AR19" s="8"/>
      <c r="AS19" s="8"/>
      <c r="AT19" s="8"/>
      <c r="AU19" s="8"/>
      <c r="AV19" s="8"/>
      <c r="AW19" s="8"/>
    </row>
    <row r="20" spans="1:49" x14ac:dyDescent="0.25">
      <c r="A20" t="s">
        <v>2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3"/>
      <c r="AC20" s="8"/>
      <c r="AD20" s="8"/>
      <c r="AE20" s="13"/>
      <c r="AF20" s="8"/>
      <c r="AG20" s="8"/>
      <c r="AH20" s="8"/>
      <c r="AI20" s="8"/>
      <c r="AJ20" s="8">
        <v>9466</v>
      </c>
      <c r="AK20" s="8">
        <v>40</v>
      </c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x14ac:dyDescent="0.25">
      <c r="A21" t="s">
        <v>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142</v>
      </c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1210</v>
      </c>
      <c r="AK21" s="8"/>
      <c r="AL21" s="8"/>
      <c r="AM21" s="8"/>
      <c r="AN21" s="8">
        <v>97</v>
      </c>
      <c r="AO21" s="8"/>
      <c r="AP21" s="8"/>
      <c r="AQ21" s="8"/>
      <c r="AR21" s="8"/>
      <c r="AS21" s="8"/>
      <c r="AT21" s="8"/>
      <c r="AU21" s="8"/>
      <c r="AV21" s="8"/>
      <c r="AW21" s="8"/>
    </row>
    <row r="22" spans="1:49" x14ac:dyDescent="0.25">
      <c r="A22" t="s">
        <v>7</v>
      </c>
      <c r="B22" s="8"/>
      <c r="C22" s="8"/>
      <c r="D22" s="8"/>
      <c r="E22" s="8"/>
      <c r="F22" s="8"/>
      <c r="G22" s="8">
        <v>9871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13">
        <v>934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x14ac:dyDescent="0.25">
      <c r="A23" t="s">
        <v>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13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x14ac:dyDescent="0.25">
      <c r="A24" t="s">
        <v>142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>
        <v>3738</v>
      </c>
      <c r="AE24" s="13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x14ac:dyDescent="0.25">
      <c r="A25" t="s">
        <v>47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t="s">
        <v>8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x14ac:dyDescent="0.25">
      <c r="A27" t="s">
        <v>183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x14ac:dyDescent="0.25">
      <c r="A28" t="s">
        <v>16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v>44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x14ac:dyDescent="0.25">
      <c r="A29" t="s">
        <v>143</v>
      </c>
      <c r="B29" s="8"/>
      <c r="C29" s="8"/>
      <c r="D29" s="8"/>
      <c r="E29" s="8"/>
      <c r="F29" s="8">
        <v>16385</v>
      </c>
      <c r="G29" s="8">
        <v>25000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>
        <v>486</v>
      </c>
      <c r="AC29" s="8">
        <v>5586</v>
      </c>
      <c r="AD29" s="8">
        <v>105</v>
      </c>
      <c r="AE29" s="8"/>
      <c r="AF29" s="8"/>
      <c r="AG29" s="8"/>
      <c r="AH29" s="8"/>
      <c r="AI29" s="8"/>
      <c r="AJ29" s="8"/>
      <c r="AK29" s="8"/>
      <c r="AL29" s="8"/>
      <c r="AM29" s="8"/>
      <c r="AN29" s="8">
        <v>157</v>
      </c>
      <c r="AO29" s="8"/>
      <c r="AP29" s="8"/>
      <c r="AQ29" s="8"/>
      <c r="AR29" s="8"/>
      <c r="AS29" s="8"/>
      <c r="AT29" s="8"/>
      <c r="AU29" s="8"/>
      <c r="AV29" s="8"/>
      <c r="AW29" s="8"/>
    </row>
    <row r="30" spans="1:49" x14ac:dyDescent="0.25">
      <c r="A30" t="s">
        <v>32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14572</v>
      </c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x14ac:dyDescent="0.25">
      <c r="A31" t="s">
        <v>23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x14ac:dyDescent="0.25">
      <c r="A32" t="s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>
        <v>64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x14ac:dyDescent="0.25">
      <c r="A33" t="s">
        <v>107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x14ac:dyDescent="0.25">
      <c r="A34" t="s">
        <v>100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>
        <v>19989</v>
      </c>
      <c r="AA34" s="8"/>
      <c r="AB34" s="8"/>
      <c r="AC34" s="8"/>
      <c r="AD34" s="8"/>
      <c r="AE34" s="8"/>
      <c r="AF34" s="8"/>
      <c r="AG34" s="8"/>
      <c r="AH34" s="8"/>
      <c r="AI34" s="8"/>
      <c r="AJ34" s="8">
        <v>1495</v>
      </c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x14ac:dyDescent="0.25">
      <c r="A35" t="s">
        <v>188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>
        <v>435</v>
      </c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x14ac:dyDescent="0.25">
      <c r="A36" t="s">
        <v>73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x14ac:dyDescent="0.25">
      <c r="A37" t="s">
        <v>187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x14ac:dyDescent="0.25">
      <c r="A38" t="s">
        <v>30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3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  <row r="39" spans="1:49" x14ac:dyDescent="0.25">
      <c r="A39" t="s">
        <v>26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v>148</v>
      </c>
      <c r="R39" s="8"/>
      <c r="S39" s="8"/>
      <c r="T39" s="8"/>
      <c r="U39">
        <v>54</v>
      </c>
      <c r="V39" s="8"/>
      <c r="W39" s="8"/>
      <c r="X39" s="8"/>
      <c r="Y39" s="8"/>
      <c r="Z39" s="8"/>
      <c r="AA39" s="8"/>
      <c r="AB39" s="8"/>
      <c r="AC39" s="8"/>
      <c r="AD39" s="8">
        <v>627</v>
      </c>
      <c r="AE39" s="8"/>
      <c r="AF39" s="8"/>
      <c r="AG39" s="8"/>
      <c r="AH39" s="8"/>
      <c r="AI39" s="8"/>
      <c r="AJ39" s="8"/>
      <c r="AK39" s="8">
        <v>515</v>
      </c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</row>
    <row r="40" spans="1:49" x14ac:dyDescent="0.25">
      <c r="A40" t="s">
        <v>27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</row>
    <row r="41" spans="1:49" x14ac:dyDescent="0.25">
      <c r="A41" t="s">
        <v>28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v>188</v>
      </c>
      <c r="R41" s="8"/>
      <c r="S41" s="8"/>
      <c r="T41" s="8">
        <v>13</v>
      </c>
      <c r="V41" s="8"/>
      <c r="W41" s="13"/>
      <c r="X41" s="8"/>
      <c r="Y41" s="8"/>
      <c r="Z41" s="8"/>
      <c r="AA41" s="8">
        <v>147</v>
      </c>
      <c r="AB41" s="8"/>
      <c r="AC41" s="8"/>
      <c r="AD41" s="8">
        <v>160</v>
      </c>
      <c r="AE41" s="8"/>
      <c r="AF41" s="8"/>
      <c r="AG41" s="8"/>
      <c r="AH41" s="8">
        <v>822</v>
      </c>
      <c r="AI41" s="8"/>
      <c r="AJ41" s="8"/>
      <c r="AK41" s="8">
        <v>473</v>
      </c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</row>
    <row r="42" spans="1:49" x14ac:dyDescent="0.25">
      <c r="A42" t="s">
        <v>33</v>
      </c>
      <c r="B42" s="8"/>
      <c r="C42" s="8"/>
      <c r="D42" s="8"/>
      <c r="E42" s="8"/>
      <c r="F42" s="8"/>
      <c r="G42" s="8">
        <v>5052</v>
      </c>
      <c r="H42" s="8"/>
      <c r="I42" s="8"/>
      <c r="J42" s="8"/>
      <c r="K42" s="8"/>
      <c r="L42" s="8"/>
      <c r="M42" s="8"/>
      <c r="N42" s="8"/>
      <c r="O42" s="8"/>
      <c r="P42" s="8">
        <v>8886</v>
      </c>
      <c r="Q42" s="8"/>
      <c r="R42" s="8"/>
      <c r="S42" s="8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>
        <v>394</v>
      </c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</row>
    <row r="43" spans="1:49" x14ac:dyDescent="0.25">
      <c r="A43" t="s">
        <v>35</v>
      </c>
      <c r="B43" s="8"/>
      <c r="C43" s="8"/>
      <c r="D43" s="8">
        <v>832</v>
      </c>
      <c r="E43" s="8"/>
      <c r="F43" s="8">
        <v>12013</v>
      </c>
      <c r="G43" s="8">
        <v>12306</v>
      </c>
      <c r="H43" s="13">
        <v>4061</v>
      </c>
      <c r="I43" s="13"/>
      <c r="J43" s="8"/>
      <c r="K43" s="8">
        <v>3625</v>
      </c>
      <c r="L43" s="8"/>
      <c r="M43" s="13"/>
      <c r="N43" s="13"/>
      <c r="O43" s="8"/>
      <c r="P43" s="8"/>
      <c r="Q43" s="8"/>
      <c r="R43" s="8"/>
      <c r="S43" s="8"/>
      <c r="T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4" spans="1:49" x14ac:dyDescent="0.25">
      <c r="A44" t="s">
        <v>146</v>
      </c>
      <c r="B44" s="8">
        <v>12311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13"/>
      <c r="O44" s="8"/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</row>
    <row r="45" spans="1:49" x14ac:dyDescent="0.25">
      <c r="A45" t="s">
        <v>38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6174</v>
      </c>
      <c r="S45" s="8"/>
      <c r="T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49" x14ac:dyDescent="0.25">
      <c r="A46" t="s">
        <v>87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>
        <v>1364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</row>
    <row r="47" spans="1:49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49" x14ac:dyDescent="0.25">
      <c r="B48" s="8"/>
      <c r="C48" s="8"/>
      <c r="D48" s="8"/>
      <c r="E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</row>
    <row r="49" spans="2:4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2:4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2:4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2:4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2:4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2:4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</row>
    <row r="65" spans="2:4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</row>
    <row r="66" spans="2:4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</row>
    <row r="67" spans="2:4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</row>
    <row r="68" spans="2:4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2:4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</row>
    <row r="70" spans="2:4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</row>
    <row r="71" spans="2:4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</row>
    <row r="72" spans="2:4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</row>
    <row r="73" spans="2:4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2:4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</row>
    <row r="75" spans="2:4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</row>
    <row r="76" spans="2:4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 spans="2:4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8"/>
  <sheetViews>
    <sheetView topLeftCell="A22" workbookViewId="0">
      <pane xSplit="1" topLeftCell="B1" activePane="topRight" state="frozen"/>
      <selection pane="topRight" activeCell="A50" sqref="A50:XFD50"/>
    </sheetView>
  </sheetViews>
  <sheetFormatPr defaultRowHeight="15" x14ac:dyDescent="0.25"/>
  <cols>
    <col min="1" max="1" width="25.5703125" bestFit="1" customWidth="1"/>
    <col min="2" max="3" width="9.140625" bestFit="1" customWidth="1"/>
    <col min="4" max="10" width="8.28515625" bestFit="1" customWidth="1"/>
    <col min="11" max="25" width="9.28515625" bestFit="1" customWidth="1"/>
    <col min="26" max="32" width="10" bestFit="1" customWidth="1"/>
    <col min="33" max="34" width="13.85546875" bestFit="1" customWidth="1"/>
  </cols>
  <sheetData>
    <row r="1" spans="1:43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185</v>
      </c>
      <c r="AH1" t="s">
        <v>186</v>
      </c>
    </row>
    <row r="2" spans="1:43" x14ac:dyDescent="0.25">
      <c r="A2" s="11" t="s">
        <v>40</v>
      </c>
      <c r="B2" s="8">
        <v>623</v>
      </c>
      <c r="C2" s="13">
        <v>81253</v>
      </c>
      <c r="D2" s="8">
        <v>17728</v>
      </c>
      <c r="E2" s="13">
        <v>1015</v>
      </c>
      <c r="F2" s="13">
        <v>19745</v>
      </c>
      <c r="G2" s="13">
        <v>11015</v>
      </c>
      <c r="H2" s="13">
        <v>5023</v>
      </c>
      <c r="I2" s="13">
        <v>9658</v>
      </c>
      <c r="J2" s="13">
        <v>8483</v>
      </c>
      <c r="K2" s="13">
        <v>4265</v>
      </c>
      <c r="L2" s="13">
        <v>1718</v>
      </c>
      <c r="M2" s="13">
        <v>350</v>
      </c>
      <c r="N2" s="13">
        <v>61486</v>
      </c>
      <c r="O2" s="13">
        <v>1604</v>
      </c>
      <c r="P2" s="13">
        <v>14598</v>
      </c>
      <c r="Q2" s="13">
        <v>463</v>
      </c>
      <c r="R2" s="13">
        <v>3542</v>
      </c>
      <c r="S2" s="13">
        <v>50</v>
      </c>
      <c r="T2" s="13">
        <v>78</v>
      </c>
      <c r="U2" s="13">
        <v>115</v>
      </c>
      <c r="V2" s="13">
        <v>8964</v>
      </c>
      <c r="W2" s="13">
        <v>1</v>
      </c>
      <c r="X2" s="13">
        <v>4826</v>
      </c>
      <c r="Y2" s="13">
        <v>21216</v>
      </c>
      <c r="Z2" s="13">
        <v>1488</v>
      </c>
      <c r="AA2" s="8">
        <v>95</v>
      </c>
      <c r="AB2" s="8">
        <v>2139</v>
      </c>
      <c r="AC2" s="8">
        <v>1855</v>
      </c>
      <c r="AD2" s="8">
        <v>27248</v>
      </c>
      <c r="AE2" s="8">
        <v>63</v>
      </c>
      <c r="AF2" s="8">
        <v>10317</v>
      </c>
      <c r="AG2" s="8">
        <v>0</v>
      </c>
      <c r="AH2" s="8">
        <v>3441</v>
      </c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25">
      <c r="A3" t="s">
        <v>18</v>
      </c>
      <c r="B3" s="13">
        <v>623</v>
      </c>
      <c r="C3" s="13">
        <v>64171</v>
      </c>
      <c r="D3" s="8">
        <v>17728</v>
      </c>
      <c r="E3" s="13"/>
      <c r="F3" s="8"/>
      <c r="G3" s="8"/>
      <c r="H3" s="13"/>
      <c r="I3" s="8"/>
      <c r="J3" s="13"/>
      <c r="K3" s="8"/>
      <c r="L3" s="8">
        <v>625</v>
      </c>
      <c r="M3" s="8">
        <v>350</v>
      </c>
      <c r="N3" s="8">
        <v>118</v>
      </c>
      <c r="O3" s="8"/>
      <c r="P3" s="13"/>
      <c r="Q3" s="13"/>
      <c r="R3" s="13"/>
      <c r="S3" s="13"/>
      <c r="T3" s="8"/>
      <c r="U3" s="8"/>
      <c r="V3" s="8"/>
      <c r="W3" s="8">
        <v>1</v>
      </c>
      <c r="X3" s="8"/>
      <c r="Y3" s="8"/>
      <c r="AA3" s="8"/>
      <c r="AB3" s="8"/>
      <c r="AC3" s="8"/>
      <c r="AD3" s="8"/>
      <c r="AE3" s="8">
        <v>63</v>
      </c>
      <c r="AF3" s="8"/>
      <c r="AG3" s="8"/>
      <c r="AH3" s="8">
        <v>244</v>
      </c>
      <c r="AI3" s="8"/>
      <c r="AJ3" s="8"/>
      <c r="AK3" s="8"/>
      <c r="AL3" s="8"/>
      <c r="AM3" s="8"/>
      <c r="AN3" s="8"/>
      <c r="AO3" s="8"/>
      <c r="AP3" s="8"/>
      <c r="AQ3" s="8"/>
    </row>
    <row r="4" spans="1:43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>
        <v>208</v>
      </c>
      <c r="O4" s="8"/>
      <c r="P4" s="8"/>
      <c r="Q4" s="8"/>
      <c r="R4" s="13"/>
      <c r="S4" s="13"/>
      <c r="T4" s="8"/>
      <c r="U4" s="8"/>
      <c r="V4" s="8"/>
      <c r="W4" s="8"/>
      <c r="X4" s="8"/>
      <c r="Y4" s="8">
        <v>9332</v>
      </c>
      <c r="AA4" s="8"/>
      <c r="AB4" s="8"/>
      <c r="AC4" s="8"/>
      <c r="AD4" s="8"/>
      <c r="AE4" s="8"/>
      <c r="AF4" s="8"/>
      <c r="AG4" s="8"/>
      <c r="AH4" s="8">
        <v>1547</v>
      </c>
      <c r="AI4" s="8"/>
      <c r="AJ4" s="8"/>
      <c r="AK4" s="8"/>
      <c r="AL4" s="8"/>
      <c r="AM4" s="8"/>
      <c r="AN4" s="8"/>
      <c r="AO4" s="8"/>
      <c r="AP4" s="8"/>
      <c r="AQ4" s="8"/>
    </row>
    <row r="5" spans="1:43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>
        <v>120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x14ac:dyDescent="0.25">
      <c r="A7" t="s">
        <v>58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>
        <v>547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3" x14ac:dyDescent="0.25">
      <c r="A8" t="s">
        <v>155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>
        <v>200</v>
      </c>
      <c r="AI8" s="8"/>
      <c r="AJ8" s="8"/>
      <c r="AK8" s="8"/>
      <c r="AL8" s="8"/>
      <c r="AM8" s="8"/>
      <c r="AN8" s="8"/>
      <c r="AO8" s="8"/>
      <c r="AP8" s="8"/>
      <c r="AQ8" s="8"/>
    </row>
    <row r="9" spans="1:43" x14ac:dyDescent="0.25">
      <c r="A9" t="s">
        <v>21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3" x14ac:dyDescent="0.25">
      <c r="A10" t="s">
        <v>22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10317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x14ac:dyDescent="0.25">
      <c r="A11" t="s">
        <v>66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>
        <v>390</v>
      </c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1:43" x14ac:dyDescent="0.25">
      <c r="A12" t="s">
        <v>184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3" x14ac:dyDescent="0.25">
      <c r="A13" t="s">
        <v>52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v>274</v>
      </c>
      <c r="AE13" s="8"/>
      <c r="AF13" s="8"/>
      <c r="AG13" s="8"/>
      <c r="AH13" s="8">
        <v>580</v>
      </c>
      <c r="AI13" s="8"/>
      <c r="AJ13" s="8"/>
      <c r="AK13" s="8"/>
      <c r="AL13" s="8"/>
      <c r="AM13" s="8"/>
      <c r="AN13" s="8"/>
      <c r="AO13" s="8"/>
      <c r="AP13" s="8"/>
      <c r="AQ13" s="8"/>
    </row>
    <row r="14" spans="1:43" x14ac:dyDescent="0.25">
      <c r="A14" t="s">
        <v>62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x14ac:dyDescent="0.25">
      <c r="A15" t="s">
        <v>20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t="s">
        <v>49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x14ac:dyDescent="0.25">
      <c r="A17" t="s">
        <v>15</v>
      </c>
      <c r="B17" s="8"/>
      <c r="C17" s="8">
        <v>17051</v>
      </c>
      <c r="D17" s="8"/>
      <c r="E17" s="8"/>
      <c r="F17" s="8">
        <v>5511</v>
      </c>
      <c r="G17" s="8"/>
      <c r="H17" s="8"/>
      <c r="I17" s="8"/>
      <c r="J17" s="8"/>
      <c r="K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x14ac:dyDescent="0.25">
      <c r="A18" t="s">
        <v>4</v>
      </c>
      <c r="B18" s="8"/>
      <c r="C18" s="8"/>
      <c r="D18" s="8"/>
      <c r="E18" s="8"/>
      <c r="F18" s="8"/>
      <c r="G18" s="8"/>
      <c r="H18" s="8"/>
      <c r="I18" s="8"/>
      <c r="J18" s="13">
        <v>8483</v>
      </c>
      <c r="K18" s="8"/>
      <c r="M18" s="13"/>
      <c r="N18" s="13">
        <v>34500</v>
      </c>
      <c r="O18" s="8"/>
      <c r="P18" s="8"/>
      <c r="Q18" s="8"/>
      <c r="R18" s="8"/>
      <c r="S18" s="8"/>
      <c r="T18" s="8"/>
      <c r="U18" s="8"/>
      <c r="V18" s="13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x14ac:dyDescent="0.25">
      <c r="A19" t="s">
        <v>17</v>
      </c>
      <c r="B19" s="8"/>
      <c r="C19" s="8"/>
      <c r="D19" s="8"/>
      <c r="E19" s="8"/>
      <c r="F19" s="8"/>
      <c r="G19" s="8">
        <v>420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>
        <v>4451</v>
      </c>
      <c r="Z19" s="8"/>
      <c r="AA19" s="8"/>
      <c r="AB19" s="8"/>
      <c r="AC19" s="8"/>
      <c r="AD19" s="8">
        <v>15185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x14ac:dyDescent="0.25">
      <c r="A20" t="s">
        <v>179</v>
      </c>
      <c r="B20" s="8"/>
      <c r="C20" s="8"/>
      <c r="D20" s="8"/>
      <c r="E20" s="8"/>
      <c r="F20" s="8"/>
      <c r="G20" s="8"/>
      <c r="H20" s="8"/>
      <c r="I20" s="8">
        <v>3220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x14ac:dyDescent="0.25">
      <c r="A21" t="s">
        <v>10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1604</v>
      </c>
      <c r="P21" s="8"/>
      <c r="Q21" s="8">
        <v>452</v>
      </c>
      <c r="R21" s="8">
        <v>3542</v>
      </c>
      <c r="S21" s="8">
        <v>50</v>
      </c>
      <c r="T21" s="8">
        <v>78</v>
      </c>
      <c r="U21" s="13">
        <v>115</v>
      </c>
      <c r="V21" s="8"/>
      <c r="W21" s="8"/>
      <c r="X21" s="8">
        <v>4826</v>
      </c>
      <c r="Y21" s="13">
        <v>1264</v>
      </c>
      <c r="Z21" s="13"/>
      <c r="AA21" s="8">
        <v>5</v>
      </c>
      <c r="AB21" s="8">
        <v>2139</v>
      </c>
      <c r="AC21" s="8">
        <v>1846</v>
      </c>
      <c r="AD21" s="8">
        <v>1038</v>
      </c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x14ac:dyDescent="0.25">
      <c r="A22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3"/>
      <c r="AA22" s="8"/>
      <c r="AB22" s="8"/>
      <c r="AC22" s="8">
        <v>9</v>
      </c>
      <c r="AD22" s="8">
        <v>5984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x14ac:dyDescent="0.25">
      <c r="A23" t="s">
        <v>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v>948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 x14ac:dyDescent="0.25">
      <c r="A24" t="s">
        <v>7</v>
      </c>
      <c r="B24" s="8"/>
      <c r="C24" s="8"/>
      <c r="D24" s="8"/>
      <c r="E24" s="8">
        <v>1015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13">
        <v>1488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 x14ac:dyDescent="0.25">
      <c r="A25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3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 x14ac:dyDescent="0.25">
      <c r="A26" t="s">
        <v>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3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x14ac:dyDescent="0.25">
      <c r="A27" t="s">
        <v>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t="s">
        <v>8</v>
      </c>
      <c r="B28" s="8"/>
      <c r="C28" s="8"/>
      <c r="D28" s="8"/>
      <c r="E28" s="8"/>
      <c r="F28" s="8"/>
      <c r="G28" s="8"/>
      <c r="H28" s="8">
        <v>5023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>
        <v>870</v>
      </c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t="s">
        <v>183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t="s">
        <v>16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t="s">
        <v>143</v>
      </c>
      <c r="B31" s="8"/>
      <c r="C31" s="8"/>
      <c r="D31" s="8"/>
      <c r="E31" s="8"/>
      <c r="F31" s="8">
        <v>14048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>
        <v>181</v>
      </c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t="s">
        <v>32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>
        <v>11292</v>
      </c>
      <c r="Q32" s="8"/>
      <c r="R32" s="8"/>
      <c r="S32" s="8"/>
      <c r="T32" s="8"/>
      <c r="V32" s="8"/>
      <c r="W32" s="8"/>
      <c r="X32" s="8"/>
      <c r="Y32" s="8">
        <v>5511</v>
      </c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x14ac:dyDescent="0.25">
      <c r="A33" t="s">
        <v>23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x14ac:dyDescent="0.25">
      <c r="A34" t="s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spans="1:43" x14ac:dyDescent="0.25">
      <c r="A35" t="s">
        <v>107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spans="1:43" x14ac:dyDescent="0.25">
      <c r="A36" t="s">
        <v>100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V36" s="8">
        <v>8964</v>
      </c>
      <c r="W36" s="8"/>
      <c r="X36" s="8"/>
      <c r="Y36" s="8"/>
      <c r="Z36" s="8"/>
      <c r="AA36" s="8">
        <v>90</v>
      </c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x14ac:dyDescent="0.25">
      <c r="A37" t="s">
        <v>188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43" x14ac:dyDescent="0.25">
      <c r="A38" t="s">
        <v>73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43" x14ac:dyDescent="0.25">
      <c r="A39" t="s">
        <v>187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 x14ac:dyDescent="0.25">
      <c r="A40" t="s">
        <v>30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3"/>
      <c r="O40" s="8"/>
      <c r="P40" s="8"/>
      <c r="Q40" s="8"/>
      <c r="R40" s="8"/>
      <c r="S40" s="8"/>
      <c r="T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 x14ac:dyDescent="0.25">
      <c r="A41" t="s">
        <v>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>
        <v>11</v>
      </c>
      <c r="R41" s="8"/>
      <c r="S41" s="8"/>
      <c r="T41" s="8"/>
      <c r="V41" s="8"/>
      <c r="W41" s="8"/>
      <c r="X41" s="8"/>
      <c r="Y41" s="8">
        <v>477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x14ac:dyDescent="0.25">
      <c r="A42" t="s">
        <v>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25">
      <c r="A43" t="s">
        <v>28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V43" s="8"/>
      <c r="W43" s="13"/>
      <c r="X43" s="8"/>
      <c r="Y43" s="8"/>
      <c r="Z43" s="8"/>
      <c r="AA43" s="8"/>
      <c r="AB43" s="8"/>
      <c r="AC43" s="8"/>
      <c r="AD43" s="8">
        <v>495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x14ac:dyDescent="0.25">
      <c r="A44" t="s">
        <v>33</v>
      </c>
      <c r="B44" s="8"/>
      <c r="C44" s="8"/>
      <c r="D44" s="8"/>
      <c r="E44" s="8"/>
      <c r="F44" s="8"/>
      <c r="G44" s="8">
        <v>9604</v>
      </c>
      <c r="H44" s="8"/>
      <c r="I44" s="8"/>
      <c r="J44" s="8"/>
      <c r="K44" s="8"/>
      <c r="L44" s="8"/>
      <c r="M44" s="8"/>
      <c r="N44" s="8">
        <v>26298</v>
      </c>
      <c r="O44" s="8"/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  <c r="AC44" s="8"/>
      <c r="AD44" s="8">
        <v>2267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</row>
    <row r="45" spans="1:43" x14ac:dyDescent="0.25">
      <c r="A45" t="s">
        <v>35</v>
      </c>
      <c r="B45" s="8"/>
      <c r="C45" s="8">
        <v>31</v>
      </c>
      <c r="D45" s="8"/>
      <c r="E45" s="8"/>
      <c r="F45" s="8">
        <v>186</v>
      </c>
      <c r="G45" s="8">
        <v>991</v>
      </c>
      <c r="H45" s="13"/>
      <c r="I45" s="13">
        <v>6438</v>
      </c>
      <c r="K45" s="8">
        <v>4265</v>
      </c>
      <c r="L45" s="8"/>
      <c r="M45" s="13"/>
      <c r="N45" s="13">
        <v>362</v>
      </c>
      <c r="O45" s="8"/>
      <c r="P45" s="8"/>
      <c r="Q45" s="8"/>
      <c r="R45" s="8"/>
      <c r="S45" s="8"/>
      <c r="T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x14ac:dyDescent="0.25">
      <c r="A46" t="s">
        <v>146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3"/>
      <c r="O46" s="8"/>
      <c r="P46" s="8"/>
      <c r="Q46" s="8"/>
      <c r="R46" s="8"/>
      <c r="S46" s="8"/>
      <c r="T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x14ac:dyDescent="0.25">
      <c r="A47" t="s">
        <v>38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>
        <v>1093</v>
      </c>
      <c r="M47" s="8"/>
      <c r="N47" s="8"/>
      <c r="O47" s="8"/>
      <c r="P47" s="8">
        <v>3306</v>
      </c>
      <c r="Q47" s="8"/>
      <c r="R47" s="8"/>
      <c r="S47" s="8"/>
      <c r="T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x14ac:dyDescent="0.25">
      <c r="A48" t="s">
        <v>87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2:4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2:43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2:43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2:43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 spans="2:43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spans="2:43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 spans="2:43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 spans="2:43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 spans="2:43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 spans="2:43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 spans="2:43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 spans="2:43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 spans="2:43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 spans="2:43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2:43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2:43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2:43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2:43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2:43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2:43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2:43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2:43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2:43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2:43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 spans="2:43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</row>
    <row r="74" spans="2:43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 spans="2:43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 spans="2:43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 spans="2:43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 spans="2:43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"/>
  <sheetViews>
    <sheetView workbookViewId="0">
      <pane xSplit="1" topLeftCell="P1" activePane="topRight" state="frozen"/>
      <selection activeCell="A5" sqref="A5"/>
      <selection pane="topRight" activeCell="Q39" sqref="Q39"/>
    </sheetView>
  </sheetViews>
  <sheetFormatPr defaultRowHeight="15" x14ac:dyDescent="0.25"/>
  <cols>
    <col min="1" max="1" width="25.5703125" bestFit="1" customWidth="1"/>
    <col min="2" max="3" width="9.140625" bestFit="1" customWidth="1"/>
    <col min="4" max="10" width="8.28515625" bestFit="1" customWidth="1"/>
    <col min="11" max="25" width="9.28515625" bestFit="1" customWidth="1"/>
    <col min="26" max="35" width="10" bestFit="1" customWidth="1"/>
    <col min="36" max="36" width="11" bestFit="1" customWidth="1"/>
    <col min="37" max="38" width="13.85546875" bestFit="1" customWidth="1"/>
  </cols>
  <sheetData>
    <row r="1" spans="1:43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t="s">
        <v>147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  <c r="AG1" t="s">
        <v>153</v>
      </c>
      <c r="AH1" t="s">
        <v>154</v>
      </c>
      <c r="AI1" t="s">
        <v>157</v>
      </c>
      <c r="AJ1" t="s">
        <v>158</v>
      </c>
      <c r="AK1" t="s">
        <v>185</v>
      </c>
      <c r="AL1" t="s">
        <v>186</v>
      </c>
    </row>
    <row r="2" spans="1:43" x14ac:dyDescent="0.25">
      <c r="A2" s="11" t="s">
        <v>40</v>
      </c>
      <c r="B2" s="8">
        <v>27091</v>
      </c>
      <c r="C2" s="13">
        <v>14937</v>
      </c>
      <c r="D2" s="8">
        <v>2388</v>
      </c>
      <c r="E2" s="13">
        <v>54073</v>
      </c>
      <c r="F2" s="13">
        <v>123737</v>
      </c>
      <c r="G2" s="13">
        <v>39106</v>
      </c>
      <c r="H2" s="13">
        <v>7219</v>
      </c>
      <c r="I2" s="13">
        <v>73719</v>
      </c>
      <c r="J2" s="13">
        <v>1350</v>
      </c>
      <c r="K2" s="13">
        <v>4429</v>
      </c>
      <c r="L2" s="13">
        <v>80</v>
      </c>
      <c r="M2" s="13">
        <v>39049</v>
      </c>
      <c r="N2" s="13">
        <v>1746</v>
      </c>
      <c r="O2" s="13">
        <v>56064</v>
      </c>
      <c r="P2" s="13">
        <v>5</v>
      </c>
      <c r="Q2" s="13">
        <v>3512</v>
      </c>
      <c r="R2" s="13">
        <v>20217</v>
      </c>
      <c r="S2" s="13">
        <v>1959</v>
      </c>
      <c r="T2" s="13">
        <v>448</v>
      </c>
      <c r="U2" s="13">
        <v>25</v>
      </c>
      <c r="V2" s="13">
        <v>2109</v>
      </c>
      <c r="W2" s="13">
        <v>935</v>
      </c>
      <c r="X2" s="13">
        <v>18</v>
      </c>
      <c r="Y2" s="13">
        <v>4906</v>
      </c>
      <c r="Z2" s="13">
        <v>7207</v>
      </c>
      <c r="AA2" s="8">
        <v>2837</v>
      </c>
      <c r="AB2" s="8">
        <v>716</v>
      </c>
      <c r="AC2" s="8">
        <v>11187</v>
      </c>
      <c r="AD2" s="8">
        <v>8792</v>
      </c>
      <c r="AE2" s="8">
        <v>2763</v>
      </c>
      <c r="AF2" s="8">
        <v>5485</v>
      </c>
      <c r="AG2" s="8">
        <v>10154</v>
      </c>
      <c r="AH2" s="8">
        <v>71</v>
      </c>
      <c r="AI2" s="8">
        <v>4640</v>
      </c>
      <c r="AJ2" s="8">
        <v>48</v>
      </c>
      <c r="AK2" s="8">
        <v>274</v>
      </c>
      <c r="AL2" s="8">
        <v>4088</v>
      </c>
      <c r="AM2" s="8"/>
      <c r="AN2" s="8"/>
      <c r="AO2" s="8"/>
      <c r="AP2" s="8"/>
      <c r="AQ2" s="8"/>
    </row>
    <row r="3" spans="1:43" x14ac:dyDescent="0.25">
      <c r="A3" t="s">
        <v>18</v>
      </c>
      <c r="B3" s="13">
        <v>14027</v>
      </c>
      <c r="C3" s="13">
        <v>14937</v>
      </c>
      <c r="D3" s="8">
        <v>2388</v>
      </c>
      <c r="E3" s="13"/>
      <c r="F3" s="8"/>
      <c r="G3" s="8"/>
      <c r="H3" s="13"/>
      <c r="I3" s="8"/>
      <c r="J3" s="13"/>
      <c r="K3" s="13">
        <v>4429</v>
      </c>
      <c r="L3" s="8">
        <v>80</v>
      </c>
      <c r="M3" s="8"/>
      <c r="N3" s="8"/>
      <c r="O3" s="8"/>
      <c r="P3" s="13"/>
      <c r="Q3" s="13"/>
      <c r="R3" s="13"/>
      <c r="S3" s="13"/>
      <c r="T3" s="8"/>
      <c r="U3" s="8"/>
      <c r="V3" s="8"/>
      <c r="W3" s="8"/>
      <c r="X3" s="8"/>
      <c r="Y3" s="8"/>
      <c r="Z3">
        <v>178</v>
      </c>
      <c r="AA3" s="8"/>
      <c r="AB3" s="8"/>
      <c r="AC3" s="8"/>
      <c r="AD3" s="8"/>
      <c r="AE3" s="8"/>
      <c r="AF3" s="8"/>
      <c r="AG3" s="8"/>
      <c r="AH3" s="8">
        <v>71</v>
      </c>
      <c r="AI3" s="8"/>
      <c r="AJ3" s="8"/>
      <c r="AK3" s="8"/>
      <c r="AL3" s="8">
        <v>45</v>
      </c>
      <c r="AM3" s="8"/>
      <c r="AN3" s="8"/>
      <c r="AO3" s="8"/>
      <c r="AP3" s="8"/>
      <c r="AQ3" s="8"/>
    </row>
    <row r="4" spans="1:43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3512</v>
      </c>
      <c r="R4" s="13"/>
      <c r="S4" s="13"/>
      <c r="T4" s="8"/>
      <c r="U4" s="8"/>
      <c r="V4" s="8"/>
      <c r="W4" s="8"/>
      <c r="X4" s="8"/>
      <c r="Y4" s="8"/>
      <c r="Z4">
        <v>2178</v>
      </c>
      <c r="AA4" s="8"/>
      <c r="AB4" s="8"/>
      <c r="AC4" s="8"/>
      <c r="AD4" s="8"/>
      <c r="AE4" s="8"/>
      <c r="AF4" s="8"/>
      <c r="AG4" s="8">
        <v>210</v>
      </c>
      <c r="AH4" s="8"/>
      <c r="AI4" s="8"/>
      <c r="AJ4" s="8">
        <v>48</v>
      </c>
      <c r="AK4" s="8"/>
      <c r="AL4" s="8">
        <v>940</v>
      </c>
      <c r="AM4" s="8"/>
      <c r="AN4" s="8"/>
      <c r="AO4" s="8"/>
      <c r="AP4" s="8"/>
      <c r="AQ4" s="8"/>
    </row>
    <row r="5" spans="1:43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</row>
    <row r="6" spans="1:43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</row>
    <row r="7" spans="1:43" x14ac:dyDescent="0.25">
      <c r="A7" t="s">
        <v>58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43" x14ac:dyDescent="0.25">
      <c r="A8" t="s">
        <v>155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>
        <v>8715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1:43" x14ac:dyDescent="0.25">
      <c r="A9" t="s">
        <v>21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1:43" x14ac:dyDescent="0.25">
      <c r="A10" t="s">
        <v>22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>
        <v>18</v>
      </c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>
        <v>4640</v>
      </c>
      <c r="AJ10" s="8"/>
      <c r="AK10" s="8"/>
      <c r="AL10" s="8"/>
      <c r="AM10" s="8"/>
      <c r="AN10" s="8"/>
      <c r="AO10" s="8"/>
      <c r="AP10" s="8"/>
      <c r="AQ10" s="8"/>
    </row>
    <row r="11" spans="1:43" x14ac:dyDescent="0.25">
      <c r="A11" t="s">
        <v>66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>
        <v>1200</v>
      </c>
      <c r="AH11" s="8"/>
      <c r="AI11" s="8"/>
      <c r="AJ11" s="8"/>
      <c r="AK11" s="8">
        <v>6</v>
      </c>
      <c r="AL11" s="8"/>
      <c r="AM11" s="8"/>
      <c r="AN11" s="8"/>
      <c r="AO11" s="8"/>
      <c r="AP11" s="8"/>
      <c r="AQ11" s="8"/>
    </row>
    <row r="12" spans="1:43" x14ac:dyDescent="0.25">
      <c r="A12" t="s">
        <v>184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>
        <v>3484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3" x14ac:dyDescent="0.25">
      <c r="A13" t="s">
        <v>52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>
        <v>3103</v>
      </c>
      <c r="AM13" s="8"/>
      <c r="AN13" s="8"/>
      <c r="AO13" s="8"/>
      <c r="AP13" s="8"/>
      <c r="AQ13" s="8"/>
    </row>
    <row r="14" spans="1:43" x14ac:dyDescent="0.25">
      <c r="A14" t="s">
        <v>62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43" x14ac:dyDescent="0.25">
      <c r="A15" t="s">
        <v>20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270</v>
      </c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</row>
    <row r="16" spans="1:43" x14ac:dyDescent="0.25">
      <c r="A16" t="s">
        <v>49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</row>
    <row r="17" spans="1:43" x14ac:dyDescent="0.25">
      <c r="A17" t="s">
        <v>15</v>
      </c>
      <c r="B17" s="8"/>
      <c r="C17" s="8"/>
      <c r="D17" s="8"/>
      <c r="E17" s="8"/>
      <c r="F17" s="8">
        <v>1928</v>
      </c>
      <c r="G17" s="8"/>
      <c r="H17" s="8"/>
      <c r="I17" s="8"/>
      <c r="J17" s="8"/>
      <c r="K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43" x14ac:dyDescent="0.25">
      <c r="A18" t="s">
        <v>4</v>
      </c>
      <c r="B18" s="8"/>
      <c r="C18" s="8"/>
      <c r="D18" s="8"/>
      <c r="E18" s="8"/>
      <c r="F18" s="8">
        <v>60835</v>
      </c>
      <c r="G18" s="8"/>
      <c r="H18" s="8"/>
      <c r="I18" s="8"/>
      <c r="J18" s="13"/>
      <c r="K18" s="8"/>
      <c r="M18" s="13">
        <v>8179</v>
      </c>
      <c r="N18" s="13">
        <v>374</v>
      </c>
      <c r="O18" s="8"/>
      <c r="P18" s="8"/>
      <c r="Q18" s="8"/>
      <c r="R18" s="8"/>
      <c r="S18" s="8"/>
      <c r="T18" s="8"/>
      <c r="U18" s="8"/>
      <c r="V18" s="13"/>
      <c r="W18" s="8"/>
      <c r="X18" s="8"/>
      <c r="Y18" s="8">
        <v>1262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43" x14ac:dyDescent="0.25">
      <c r="A19" t="s">
        <v>17</v>
      </c>
      <c r="B19" s="8"/>
      <c r="C19" s="8"/>
      <c r="D19" s="8"/>
      <c r="E19" s="8"/>
      <c r="F19" s="8">
        <v>18626</v>
      </c>
      <c r="G19" s="8"/>
      <c r="H19" s="8"/>
      <c r="I19" s="8">
        <v>12595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>
        <v>3938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</row>
    <row r="20" spans="1:43" x14ac:dyDescent="0.25">
      <c r="A20" t="s">
        <v>179</v>
      </c>
      <c r="B20" s="8"/>
      <c r="C20" s="8"/>
      <c r="D20" s="8"/>
      <c r="E20" s="8"/>
      <c r="F20" s="8">
        <v>9099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</row>
    <row r="21" spans="1:43" x14ac:dyDescent="0.25">
      <c r="A21" t="s">
        <v>10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>
        <v>1372</v>
      </c>
      <c r="O21" s="8">
        <v>3575</v>
      </c>
      <c r="P21" s="8">
        <v>5</v>
      </c>
      <c r="Q21" s="8"/>
      <c r="R21" s="8">
        <v>20217</v>
      </c>
      <c r="S21" s="8">
        <v>1959</v>
      </c>
      <c r="T21" s="8">
        <v>448</v>
      </c>
      <c r="U21" s="13">
        <v>25</v>
      </c>
      <c r="V21" s="8"/>
      <c r="W21" s="8">
        <v>815</v>
      </c>
      <c r="X21" s="8"/>
      <c r="Y21" s="13">
        <v>2986</v>
      </c>
      <c r="Z21" s="13">
        <v>236</v>
      </c>
      <c r="AA21" s="8"/>
      <c r="AB21" s="8"/>
      <c r="AC21" s="8"/>
      <c r="AD21" s="8"/>
      <c r="AE21" s="8">
        <v>2763</v>
      </c>
      <c r="AF21" s="8">
        <v>1033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43" x14ac:dyDescent="0.25">
      <c r="A22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3"/>
      <c r="AA22" s="8"/>
      <c r="AB22" s="8"/>
      <c r="AC22" s="8"/>
      <c r="AD22" s="8"/>
      <c r="AE22" s="8"/>
      <c r="AF22" s="8"/>
      <c r="AG22" s="8">
        <v>1093</v>
      </c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 x14ac:dyDescent="0.25">
      <c r="A23" t="s">
        <v>6</v>
      </c>
      <c r="B23" s="8"/>
      <c r="C23" s="8"/>
      <c r="D23" s="8"/>
      <c r="E23" s="8">
        <v>35075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>
        <v>2837</v>
      </c>
      <c r="AB23" s="8">
        <v>396</v>
      </c>
      <c r="AC23" s="8">
        <v>11187</v>
      </c>
      <c r="AD23" s="8">
        <v>77</v>
      </c>
      <c r="AE23" s="8"/>
      <c r="AF23" s="8"/>
      <c r="AG23" s="8">
        <v>229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43" x14ac:dyDescent="0.25">
      <c r="A24" t="s">
        <v>7</v>
      </c>
      <c r="B24" s="8"/>
      <c r="C24" s="8"/>
      <c r="D24" s="8"/>
      <c r="E24" s="8"/>
      <c r="F24" s="8"/>
      <c r="G24" s="8">
        <v>300</v>
      </c>
      <c r="H24" s="8"/>
      <c r="I24" s="8"/>
      <c r="J24" s="8">
        <v>1350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v>658</v>
      </c>
      <c r="Z24" s="13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</row>
    <row r="25" spans="1:43" x14ac:dyDescent="0.25">
      <c r="A25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3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 x14ac:dyDescent="0.25">
      <c r="A26" t="s">
        <v>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3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43" x14ac:dyDescent="0.25">
      <c r="A27" t="s">
        <v>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</row>
    <row r="28" spans="1:43" x14ac:dyDescent="0.25">
      <c r="A28" t="s">
        <v>8</v>
      </c>
      <c r="B28" s="8"/>
      <c r="C28" s="8"/>
      <c r="D28" s="8"/>
      <c r="E28" s="8"/>
      <c r="F28" s="8"/>
      <c r="G28" s="8"/>
      <c r="H28" s="8">
        <v>6278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</row>
    <row r="29" spans="1:43" x14ac:dyDescent="0.25">
      <c r="A29" t="s">
        <v>183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</row>
    <row r="30" spans="1:43" x14ac:dyDescent="0.25">
      <c r="A30" t="s">
        <v>16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</row>
    <row r="31" spans="1:43" x14ac:dyDescent="0.25">
      <c r="A31" t="s">
        <v>143</v>
      </c>
      <c r="B31" s="8"/>
      <c r="C31" s="8"/>
      <c r="D31" s="8"/>
      <c r="E31" s="8">
        <v>18998</v>
      </c>
      <c r="F31" s="8"/>
      <c r="G31" s="8"/>
      <c r="H31" s="8"/>
      <c r="I31" s="8"/>
      <c r="J31" s="8"/>
      <c r="K31" s="8"/>
      <c r="L31" s="8"/>
      <c r="M31" s="8">
        <v>6118</v>
      </c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>
        <v>500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</row>
    <row r="32" spans="1:43" x14ac:dyDescent="0.25">
      <c r="A32" t="s">
        <v>32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>
        <v>40934</v>
      </c>
      <c r="P32" s="8"/>
      <c r="Q32" s="8"/>
      <c r="R32" s="8"/>
      <c r="S32" s="8"/>
      <c r="T32" s="8"/>
      <c r="V32" s="8"/>
      <c r="W32" s="8"/>
      <c r="X32" s="8"/>
      <c r="Y32" s="8"/>
      <c r="Z32" s="8">
        <v>3173</v>
      </c>
      <c r="AA32" s="8"/>
      <c r="AB32" s="8">
        <v>320</v>
      </c>
      <c r="AC32" s="8"/>
      <c r="AD32" s="8"/>
      <c r="AE32" s="8"/>
      <c r="AF32" s="8">
        <v>4238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</row>
    <row r="33" spans="1:43" x14ac:dyDescent="0.25">
      <c r="A33" t="s">
        <v>23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x14ac:dyDescent="0.25">
      <c r="A34" t="s">
        <v>31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spans="1:43" x14ac:dyDescent="0.25">
      <c r="A35" t="s">
        <v>107</v>
      </c>
      <c r="B35" s="8"/>
      <c r="C35" s="8"/>
      <c r="D35" s="8"/>
      <c r="E35" s="8"/>
      <c r="F35" s="8"/>
      <c r="G35" s="8"/>
      <c r="H35" s="8">
        <v>941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spans="1:43" x14ac:dyDescent="0.25">
      <c r="A36" t="s">
        <v>100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V36" s="8">
        <v>2109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x14ac:dyDescent="0.25">
      <c r="A37" t="s">
        <v>188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43" x14ac:dyDescent="0.25">
      <c r="A38" t="s">
        <v>73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</row>
    <row r="39" spans="1:43" x14ac:dyDescent="0.25">
      <c r="A39" t="s">
        <v>187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</row>
    <row r="40" spans="1:43" x14ac:dyDescent="0.25">
      <c r="A40" t="s">
        <v>30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3"/>
      <c r="O40" s="8"/>
      <c r="P40" s="8"/>
      <c r="Q40" s="8"/>
      <c r="R40" s="8"/>
      <c r="S40" s="8"/>
      <c r="T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43" x14ac:dyDescent="0.25">
      <c r="A41" t="s">
        <v>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V41" s="8"/>
      <c r="W41" s="8"/>
      <c r="X41" s="8"/>
      <c r="Y41" s="8"/>
      <c r="Z41" s="8">
        <v>307</v>
      </c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43" x14ac:dyDescent="0.25">
      <c r="A42" t="s">
        <v>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V42" s="8"/>
      <c r="W42" s="8"/>
      <c r="X42" s="8"/>
      <c r="Y42" s="8"/>
      <c r="Z42" s="8">
        <v>65</v>
      </c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43" x14ac:dyDescent="0.25">
      <c r="A43" t="s">
        <v>28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V43" s="8"/>
      <c r="W43" s="13">
        <v>120</v>
      </c>
      <c r="X43" s="8"/>
      <c r="Y43" s="8"/>
      <c r="Z43" s="8">
        <v>570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</row>
    <row r="44" spans="1:43" x14ac:dyDescent="0.25">
      <c r="A44" t="s">
        <v>33</v>
      </c>
      <c r="B44" s="8">
        <v>9583</v>
      </c>
      <c r="C44" s="8"/>
      <c r="D44" s="8"/>
      <c r="E44" s="8"/>
      <c r="F44" s="8"/>
      <c r="G44" s="8">
        <v>26161</v>
      </c>
      <c r="H44" s="8"/>
      <c r="I44" s="8"/>
      <c r="J44" s="8"/>
      <c r="K44" s="8"/>
      <c r="L44" s="8"/>
      <c r="M44" s="8">
        <v>24482</v>
      </c>
      <c r="N44" s="8"/>
      <c r="O44" s="8">
        <v>5168</v>
      </c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>
        <v>214</v>
      </c>
      <c r="AG44" s="8"/>
      <c r="AH44" s="8"/>
      <c r="AI44" s="8"/>
      <c r="AJ44" s="8"/>
      <c r="AK44" s="8">
        <v>268</v>
      </c>
      <c r="AL44" s="8"/>
      <c r="AM44" s="8"/>
      <c r="AN44" s="8"/>
      <c r="AO44" s="8"/>
      <c r="AP44" s="8"/>
      <c r="AQ44" s="8"/>
    </row>
    <row r="45" spans="1:43" x14ac:dyDescent="0.25">
      <c r="A45" t="s">
        <v>35</v>
      </c>
      <c r="B45" s="8"/>
      <c r="C45" s="8"/>
      <c r="D45" s="8"/>
      <c r="E45" s="8"/>
      <c r="F45" s="8">
        <v>33249</v>
      </c>
      <c r="G45" s="8">
        <v>12645</v>
      </c>
      <c r="H45" s="13"/>
      <c r="I45" s="13">
        <v>61124</v>
      </c>
      <c r="K45" s="8"/>
      <c r="L45" s="8"/>
      <c r="M45" s="13"/>
      <c r="N45" s="13"/>
      <c r="O45" s="8"/>
      <c r="P45" s="8"/>
      <c r="Q45" s="8"/>
      <c r="R45" s="8"/>
      <c r="S45" s="8"/>
      <c r="T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</row>
    <row r="46" spans="1:43" x14ac:dyDescent="0.25">
      <c r="A46" t="s">
        <v>146</v>
      </c>
      <c r="B46" s="8">
        <v>3481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3"/>
      <c r="O46" s="8"/>
      <c r="P46" s="8"/>
      <c r="Q46" s="8"/>
      <c r="R46" s="8"/>
      <c r="S46" s="8"/>
      <c r="T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</row>
    <row r="47" spans="1:43" x14ac:dyDescent="0.25">
      <c r="A47" t="s">
        <v>38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>
        <v>6387</v>
      </c>
      <c r="P47" s="8"/>
      <c r="Q47" s="8"/>
      <c r="R47" s="8"/>
      <c r="S47" s="8"/>
      <c r="T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</row>
    <row r="48" spans="1:43" x14ac:dyDescent="0.25">
      <c r="A48" t="s">
        <v>87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</row>
    <row r="49" spans="2:4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</row>
    <row r="50" spans="2:43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  <c r="R50" s="8"/>
      <c r="S50" s="8"/>
      <c r="T50" s="8"/>
      <c r="U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</row>
    <row r="51" spans="2:43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</row>
    <row r="52" spans="2:43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</row>
    <row r="53" spans="2:43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spans="2:43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</row>
    <row r="55" spans="2:43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</row>
    <row r="56" spans="2:43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</row>
    <row r="57" spans="2:43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 spans="2:43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 spans="2:43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 spans="2:43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</row>
    <row r="61" spans="2:43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</row>
    <row r="62" spans="2:43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</row>
    <row r="63" spans="2:43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</row>
    <row r="64" spans="2:43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</row>
    <row r="65" spans="2:43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</row>
    <row r="66" spans="2:43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2:43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2:43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2:43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</row>
    <row r="70" spans="2:43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</row>
    <row r="71" spans="2:43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</row>
    <row r="72" spans="2:43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</row>
    <row r="73" spans="2:43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</row>
    <row r="74" spans="2:43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</row>
    <row r="75" spans="2:43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</row>
    <row r="76" spans="2:43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</row>
    <row r="77" spans="2:43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</row>
    <row r="78" spans="2:43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</row>
    <row r="79" spans="2:43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A22" workbookViewId="0">
      <pane xSplit="1" topLeftCell="B1" activePane="topRight" state="frozen"/>
      <selection activeCell="A28" sqref="A28"/>
      <selection pane="topRight" activeCell="L51" sqref="L51"/>
    </sheetView>
  </sheetViews>
  <sheetFormatPr defaultRowHeight="15" x14ac:dyDescent="0.25"/>
  <cols>
    <col min="1" max="1" width="25.5703125" bestFit="1" customWidth="1"/>
    <col min="2" max="4" width="9.140625" bestFit="1" customWidth="1"/>
    <col min="5" max="10" width="8.28515625" bestFit="1" customWidth="1"/>
    <col min="11" max="23" width="9.28515625" bestFit="1" customWidth="1"/>
    <col min="24" max="32" width="10" bestFit="1" customWidth="1"/>
    <col min="33" max="35" width="11" bestFit="1" customWidth="1"/>
    <col min="36" max="37" width="13.85546875" bestFit="1" customWidth="1"/>
  </cols>
  <sheetData>
    <row r="1" spans="1:40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157</v>
      </c>
      <c r="AG1" t="s">
        <v>158</v>
      </c>
      <c r="AH1" t="s">
        <v>159</v>
      </c>
      <c r="AI1" t="s">
        <v>160</v>
      </c>
      <c r="AJ1" t="s">
        <v>185</v>
      </c>
      <c r="AK1" t="s">
        <v>186</v>
      </c>
    </row>
    <row r="2" spans="1:40" x14ac:dyDescent="0.25">
      <c r="A2" s="11" t="s">
        <v>40</v>
      </c>
      <c r="B2" s="8">
        <v>14455</v>
      </c>
      <c r="C2" s="13">
        <v>21881</v>
      </c>
      <c r="D2" s="8">
        <v>1189886</v>
      </c>
      <c r="E2" s="13">
        <v>107663</v>
      </c>
      <c r="F2" s="13">
        <v>6799</v>
      </c>
      <c r="G2" s="13">
        <v>18470</v>
      </c>
      <c r="H2" s="13">
        <v>8172</v>
      </c>
      <c r="I2" s="13">
        <v>7979</v>
      </c>
      <c r="J2" s="13">
        <v>32198</v>
      </c>
      <c r="K2" s="13">
        <v>8843</v>
      </c>
      <c r="L2" s="13">
        <v>73938</v>
      </c>
      <c r="M2" s="13">
        <v>1283</v>
      </c>
      <c r="N2" s="13">
        <v>29798</v>
      </c>
      <c r="O2" s="13">
        <v>7526</v>
      </c>
      <c r="P2" s="13">
        <v>3438</v>
      </c>
      <c r="Q2" s="13">
        <v>11615</v>
      </c>
      <c r="R2" s="13">
        <v>26630</v>
      </c>
      <c r="S2" s="13">
        <v>160</v>
      </c>
      <c r="T2" s="13">
        <v>1</v>
      </c>
      <c r="U2" s="13">
        <v>98</v>
      </c>
      <c r="V2" s="13">
        <v>6730</v>
      </c>
      <c r="W2" s="13">
        <v>17988</v>
      </c>
      <c r="X2" s="8">
        <v>79899</v>
      </c>
      <c r="Y2" s="8">
        <v>759</v>
      </c>
      <c r="Z2" s="8">
        <v>337143</v>
      </c>
      <c r="AA2" s="8">
        <v>80565</v>
      </c>
      <c r="AB2" s="8">
        <v>31078</v>
      </c>
      <c r="AC2" s="8">
        <v>35551</v>
      </c>
      <c r="AD2" s="8">
        <v>21198</v>
      </c>
      <c r="AE2" s="8">
        <v>500</v>
      </c>
      <c r="AF2" s="8">
        <v>16195</v>
      </c>
      <c r="AG2" s="8">
        <v>1086</v>
      </c>
      <c r="AH2" s="8">
        <v>2</v>
      </c>
      <c r="AI2" s="8">
        <v>50</v>
      </c>
      <c r="AJ2" s="8">
        <v>1104</v>
      </c>
      <c r="AK2" s="8">
        <v>7083</v>
      </c>
      <c r="AL2" s="8"/>
      <c r="AM2" s="8"/>
      <c r="AN2" s="8"/>
    </row>
    <row r="3" spans="1:40" x14ac:dyDescent="0.25">
      <c r="A3" t="s">
        <v>18</v>
      </c>
      <c r="B3" s="13">
        <v>10853</v>
      </c>
      <c r="C3" s="13">
        <v>21761</v>
      </c>
      <c r="D3" s="8"/>
      <c r="E3" s="13"/>
      <c r="F3" s="8">
        <v>168</v>
      </c>
      <c r="G3" s="8"/>
      <c r="H3" s="13">
        <v>8172</v>
      </c>
      <c r="I3" s="8"/>
      <c r="J3" s="13"/>
      <c r="K3" s="13">
        <v>8843</v>
      </c>
      <c r="L3" s="8"/>
      <c r="M3" s="8">
        <v>92</v>
      </c>
      <c r="N3" s="8"/>
      <c r="O3" s="8"/>
      <c r="P3" s="13"/>
      <c r="Q3" s="13">
        <v>347</v>
      </c>
      <c r="R3" s="13"/>
      <c r="S3" s="1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>
        <v>2</v>
      </c>
      <c r="AI3" s="8"/>
      <c r="AJ3" s="8"/>
      <c r="AK3" s="8">
        <v>30</v>
      </c>
      <c r="AL3" s="8"/>
      <c r="AM3" s="8"/>
      <c r="AN3" s="8"/>
    </row>
    <row r="4" spans="1:40" x14ac:dyDescent="0.25">
      <c r="A4" t="s">
        <v>19</v>
      </c>
      <c r="B4" s="13"/>
      <c r="C4" s="8"/>
      <c r="D4" s="8"/>
      <c r="E4" s="8"/>
      <c r="F4" s="8">
        <v>842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>
        <v>2874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40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141</v>
      </c>
      <c r="AG6" s="8"/>
      <c r="AH6" s="8"/>
      <c r="AI6" s="8"/>
      <c r="AJ6" s="8"/>
      <c r="AK6" s="8"/>
      <c r="AL6" s="8"/>
      <c r="AM6" s="8"/>
      <c r="AN6" s="8"/>
    </row>
    <row r="7" spans="1:40" x14ac:dyDescent="0.25">
      <c r="A7" t="s">
        <v>58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</row>
    <row r="8" spans="1:40" x14ac:dyDescent="0.25">
      <c r="A8" t="s">
        <v>155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>
        <v>9917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1:40" x14ac:dyDescent="0.25">
      <c r="A9" t="s">
        <v>21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</row>
    <row r="10" spans="1:40" x14ac:dyDescent="0.25">
      <c r="A10" t="s">
        <v>22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>
        <v>50</v>
      </c>
      <c r="AJ10" s="8"/>
      <c r="AK10" s="8"/>
      <c r="AL10" s="8"/>
      <c r="AM10" s="8"/>
      <c r="AN10" s="8"/>
    </row>
    <row r="11" spans="1:40" x14ac:dyDescent="0.25">
      <c r="A11" t="s">
        <v>66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2663</v>
      </c>
      <c r="AG11" s="8"/>
      <c r="AH11" s="8"/>
      <c r="AI11" s="8"/>
      <c r="AJ11" s="8"/>
      <c r="AK11" s="8"/>
      <c r="AL11" s="8"/>
      <c r="AM11" s="8"/>
      <c r="AN11" s="8"/>
    </row>
    <row r="12" spans="1:40" x14ac:dyDescent="0.25">
      <c r="A12" t="s">
        <v>184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6869</v>
      </c>
      <c r="AG12" s="8"/>
      <c r="AH12" s="8"/>
      <c r="AI12" s="8"/>
      <c r="AJ12" s="8"/>
      <c r="AK12" s="8"/>
      <c r="AL12" s="8"/>
      <c r="AM12" s="8"/>
      <c r="AN12" s="8"/>
    </row>
    <row r="13" spans="1:40" x14ac:dyDescent="0.25">
      <c r="A13" t="s">
        <v>52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>
        <v>201</v>
      </c>
      <c r="AG13" s="8"/>
      <c r="AH13" s="8"/>
      <c r="AI13" s="8"/>
      <c r="AJ13" s="8"/>
      <c r="AK13" s="8">
        <v>3463</v>
      </c>
      <c r="AL13" s="8"/>
      <c r="AM13" s="8"/>
      <c r="AN13" s="8"/>
    </row>
    <row r="14" spans="1:40" x14ac:dyDescent="0.25">
      <c r="A14" t="s">
        <v>62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>
        <v>5775</v>
      </c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x14ac:dyDescent="0.25">
      <c r="A15" t="s">
        <v>20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x14ac:dyDescent="0.25">
      <c r="A16" t="s">
        <v>49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40" x14ac:dyDescent="0.25">
      <c r="A17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x14ac:dyDescent="0.25">
      <c r="A18" t="s">
        <v>4</v>
      </c>
      <c r="B18" s="8"/>
      <c r="C18" s="8"/>
      <c r="D18" s="8"/>
      <c r="E18" s="8">
        <v>22442</v>
      </c>
      <c r="F18" s="8"/>
      <c r="G18" s="8"/>
      <c r="H18" s="8"/>
      <c r="I18" s="8">
        <v>7979</v>
      </c>
      <c r="J18" s="13"/>
      <c r="K18" s="8"/>
      <c r="L18">
        <v>13444</v>
      </c>
      <c r="M18" s="13">
        <v>662</v>
      </c>
      <c r="N18" s="13"/>
      <c r="O18" s="8"/>
      <c r="P18" s="8"/>
      <c r="Q18" s="8"/>
      <c r="R18" s="8"/>
      <c r="S18" s="8"/>
      <c r="T18" s="8"/>
      <c r="U18" s="8"/>
      <c r="V18" s="13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  <row r="19" spans="1:40" x14ac:dyDescent="0.25">
      <c r="A19" t="s">
        <v>17</v>
      </c>
      <c r="B19" s="8"/>
      <c r="C19" s="8"/>
      <c r="D19" s="8"/>
      <c r="E19" s="8">
        <v>8275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>
        <v>2122</v>
      </c>
      <c r="AG19" s="8"/>
      <c r="AH19" s="8"/>
      <c r="AI19" s="8"/>
      <c r="AJ19" s="8"/>
      <c r="AK19" s="8"/>
      <c r="AL19" s="8"/>
      <c r="AM19" s="8"/>
      <c r="AN19" s="8"/>
    </row>
    <row r="20" spans="1:40" x14ac:dyDescent="0.25">
      <c r="A20" t="s">
        <v>179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C20" s="8"/>
      <c r="AD20" s="8">
        <v>459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 x14ac:dyDescent="0.25">
      <c r="A21" t="s">
        <v>10</v>
      </c>
      <c r="B21" s="8"/>
      <c r="C21" s="8"/>
      <c r="D21" s="8">
        <v>9248</v>
      </c>
      <c r="E21" s="8"/>
      <c r="F21" s="8"/>
      <c r="G21" s="8"/>
      <c r="H21" s="8"/>
      <c r="I21" s="8"/>
      <c r="J21" s="8"/>
      <c r="K21" s="8"/>
      <c r="L21" s="8"/>
      <c r="M21" s="8">
        <v>452</v>
      </c>
      <c r="N21" s="8"/>
      <c r="O21" s="8">
        <v>7526</v>
      </c>
      <c r="P21" s="8">
        <v>3438</v>
      </c>
      <c r="Q21" s="8"/>
      <c r="R21" s="8">
        <v>26550</v>
      </c>
      <c r="S21" s="8">
        <v>160</v>
      </c>
      <c r="T21" s="8"/>
      <c r="U21" s="13"/>
      <c r="V21" s="8">
        <v>4260</v>
      </c>
      <c r="W21" s="8">
        <v>294</v>
      </c>
      <c r="X21" s="8">
        <v>69482</v>
      </c>
      <c r="Y21" s="8">
        <v>759</v>
      </c>
      <c r="Z21" s="8">
        <v>326192</v>
      </c>
      <c r="AA21" s="8">
        <v>50376</v>
      </c>
      <c r="AB21" s="8">
        <v>2252</v>
      </c>
      <c r="AC21" s="8">
        <v>35551</v>
      </c>
      <c r="AD21" s="8">
        <v>20130</v>
      </c>
      <c r="AE21" s="8"/>
      <c r="AF21" s="8">
        <v>2656</v>
      </c>
      <c r="AG21" s="8">
        <v>244</v>
      </c>
      <c r="AH21" s="8"/>
      <c r="AI21" s="8"/>
      <c r="AJ21" s="8"/>
      <c r="AK21" s="8"/>
      <c r="AL21" s="8"/>
      <c r="AM21" s="8"/>
      <c r="AN21" s="8"/>
    </row>
    <row r="22" spans="1:40" x14ac:dyDescent="0.25">
      <c r="A22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>
        <v>1543</v>
      </c>
      <c r="AG22" s="8"/>
      <c r="AH22" s="8"/>
      <c r="AI22" s="8"/>
      <c r="AJ22" s="8"/>
      <c r="AK22" s="8"/>
      <c r="AL22" s="8"/>
      <c r="AM22" s="8"/>
      <c r="AN22" s="8"/>
    </row>
    <row r="23" spans="1:40" x14ac:dyDescent="0.25">
      <c r="A23" t="s">
        <v>6</v>
      </c>
      <c r="B23" s="8"/>
      <c r="C23" s="8"/>
      <c r="D23" s="8">
        <v>857795</v>
      </c>
      <c r="E23" s="8"/>
      <c r="F23" s="8">
        <v>4895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>
        <v>9486</v>
      </c>
      <c r="Y23" s="8"/>
      <c r="Z23" s="8">
        <v>1622</v>
      </c>
      <c r="AA23" s="8">
        <v>26413</v>
      </c>
      <c r="AB23" s="8">
        <v>13399</v>
      </c>
      <c r="AC23" s="8"/>
      <c r="AD23" s="8">
        <v>50</v>
      </c>
      <c r="AE23" s="8">
        <v>500</v>
      </c>
      <c r="AF23" s="8"/>
      <c r="AG23" s="8">
        <v>552</v>
      </c>
      <c r="AH23" s="8"/>
      <c r="AI23" s="8"/>
      <c r="AJ23" s="8"/>
      <c r="AK23" s="8"/>
      <c r="AL23" s="8"/>
      <c r="AM23" s="8"/>
      <c r="AN23" s="8"/>
    </row>
    <row r="24" spans="1:40" x14ac:dyDescent="0.25">
      <c r="A24" t="s">
        <v>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100</v>
      </c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0" x14ac:dyDescent="0.25">
      <c r="A25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</row>
    <row r="26" spans="1:40" x14ac:dyDescent="0.25">
      <c r="A26" t="s">
        <v>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</row>
    <row r="27" spans="1:40" x14ac:dyDescent="0.25">
      <c r="A27" t="s">
        <v>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1:40" x14ac:dyDescent="0.25">
      <c r="A28" t="s">
        <v>8</v>
      </c>
      <c r="B28" s="8"/>
      <c r="C28" s="8"/>
      <c r="D28" s="8">
        <v>176710</v>
      </c>
      <c r="E28" s="8"/>
      <c r="F28" s="8"/>
      <c r="G28" s="8">
        <v>13813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2500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>
        <v>3590</v>
      </c>
      <c r="AL28" s="8"/>
      <c r="AM28" s="8"/>
      <c r="AN28" s="8"/>
    </row>
    <row r="29" spans="1:40" x14ac:dyDescent="0.25">
      <c r="A29" t="s">
        <v>183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</row>
    <row r="30" spans="1:40" x14ac:dyDescent="0.25">
      <c r="A30" t="s">
        <v>16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>
        <v>1538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</row>
    <row r="31" spans="1:40" x14ac:dyDescent="0.25">
      <c r="A31" t="s">
        <v>143</v>
      </c>
      <c r="B31" s="8"/>
      <c r="C31" s="8"/>
      <c r="D31" s="8">
        <v>146133</v>
      </c>
      <c r="E31" s="8">
        <v>21700</v>
      </c>
      <c r="F31" s="8"/>
      <c r="G31" s="8"/>
      <c r="H31" s="8"/>
      <c r="I31" s="8"/>
      <c r="J31" s="8"/>
      <c r="K31" s="8"/>
      <c r="L31" s="8">
        <v>14198</v>
      </c>
      <c r="M31" s="8"/>
      <c r="N31" s="8"/>
      <c r="O31" s="8"/>
      <c r="P31" s="8"/>
      <c r="Q31" s="8"/>
      <c r="R31" s="8"/>
      <c r="S31" s="8"/>
      <c r="T31" s="8"/>
      <c r="U31" s="8"/>
      <c r="V31" s="8">
        <v>120</v>
      </c>
      <c r="W31" s="8">
        <v>1624</v>
      </c>
      <c r="X31" s="8">
        <v>931</v>
      </c>
      <c r="Y31" s="8"/>
      <c r="Z31" s="8">
        <v>1720</v>
      </c>
      <c r="AA31" s="8">
        <v>3776</v>
      </c>
      <c r="AB31" s="8">
        <v>3485</v>
      </c>
      <c r="AC31" s="8"/>
      <c r="AD31" s="8">
        <v>259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</row>
    <row r="32" spans="1:40" x14ac:dyDescent="0.25">
      <c r="A32" t="s">
        <v>32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>
        <v>25107</v>
      </c>
      <c r="O32" s="8"/>
      <c r="P32" s="8"/>
      <c r="Q32" s="8"/>
      <c r="R32" s="8"/>
      <c r="S32" s="8"/>
      <c r="T32" s="8"/>
      <c r="V32" s="8"/>
      <c r="W32" s="8">
        <v>10472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1:40" x14ac:dyDescent="0.25">
      <c r="A33" t="s">
        <v>23</v>
      </c>
      <c r="B33" s="8">
        <v>3602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</row>
    <row r="34" spans="1:40" x14ac:dyDescent="0.25">
      <c r="A34" t="s">
        <v>31</v>
      </c>
      <c r="B34" s="8"/>
      <c r="C34" s="8"/>
      <c r="D34" s="8"/>
      <c r="E34" s="8"/>
      <c r="F34" s="8"/>
      <c r="G34" s="8">
        <v>4657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x14ac:dyDescent="0.25">
      <c r="A35" t="s">
        <v>107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1:40" x14ac:dyDescent="0.25">
      <c r="A36" t="s">
        <v>100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</row>
    <row r="37" spans="1:40" x14ac:dyDescent="0.25">
      <c r="A37" t="s">
        <v>188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</row>
    <row r="38" spans="1:40" x14ac:dyDescent="0.25">
      <c r="A38" t="s">
        <v>73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</row>
    <row r="39" spans="1:40" x14ac:dyDescent="0.25">
      <c r="A39" t="s">
        <v>187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</row>
    <row r="40" spans="1:40" x14ac:dyDescent="0.25">
      <c r="A40" t="s">
        <v>30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3"/>
      <c r="O40" s="8"/>
      <c r="P40" s="8"/>
      <c r="Q40" s="8"/>
      <c r="R40" s="8"/>
      <c r="S40" s="8"/>
      <c r="T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</row>
    <row r="41" spans="1:40" x14ac:dyDescent="0.25">
      <c r="A41" t="s">
        <v>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>
        <v>1</v>
      </c>
      <c r="V41" s="8"/>
      <c r="W41" s="8">
        <v>201</v>
      </c>
      <c r="X41" s="8"/>
      <c r="Y41" s="8"/>
      <c r="Z41" s="8"/>
      <c r="AA41" s="8"/>
      <c r="AB41" s="8"/>
      <c r="AC41" s="8"/>
      <c r="AD41" s="8"/>
      <c r="AE41" s="8"/>
      <c r="AF41" s="8"/>
      <c r="AG41" s="8">
        <v>290</v>
      </c>
      <c r="AH41" s="8"/>
      <c r="AI41" s="8"/>
      <c r="AJ41" s="8"/>
      <c r="AK41" s="8"/>
      <c r="AL41" s="8"/>
      <c r="AM41" s="8"/>
      <c r="AN41" s="8"/>
    </row>
    <row r="42" spans="1:40" x14ac:dyDescent="0.25">
      <c r="A42" t="s">
        <v>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</row>
    <row r="43" spans="1:40" x14ac:dyDescent="0.25">
      <c r="A43" t="s">
        <v>28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>
        <v>77</v>
      </c>
      <c r="N43" s="8"/>
      <c r="O43" s="8"/>
      <c r="P43" s="8"/>
      <c r="Q43" s="8"/>
      <c r="R43" s="8">
        <v>80</v>
      </c>
      <c r="S43" s="8"/>
      <c r="T43" s="8"/>
      <c r="U43">
        <v>98</v>
      </c>
      <c r="V43" s="8">
        <v>712</v>
      </c>
      <c r="W43" s="13">
        <v>23</v>
      </c>
      <c r="X43" s="8"/>
      <c r="Y43" s="8"/>
      <c r="Z43" s="8">
        <v>7609</v>
      </c>
      <c r="AA43" s="8"/>
      <c r="AB43" s="8">
        <v>2025</v>
      </c>
      <c r="AC43" s="8"/>
      <c r="AD43" s="8">
        <v>300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</row>
    <row r="44" spans="1:40" x14ac:dyDescent="0.25">
      <c r="A44" t="s">
        <v>33</v>
      </c>
      <c r="B44" s="8"/>
      <c r="C44" s="8"/>
      <c r="D44" s="8"/>
      <c r="E44" s="8">
        <v>58</v>
      </c>
      <c r="F44" s="8">
        <v>195</v>
      </c>
      <c r="G44" s="8"/>
      <c r="H44" s="8"/>
      <c r="I44" s="8"/>
      <c r="J44" s="8"/>
      <c r="K44" s="8"/>
      <c r="L44" s="8">
        <v>40521</v>
      </c>
      <c r="M44" s="8"/>
      <c r="N44" s="8"/>
      <c r="O44" s="8"/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>
        <v>1104</v>
      </c>
      <c r="AK44" s="8"/>
      <c r="AL44" s="8"/>
      <c r="AM44" s="8"/>
      <c r="AN44" s="8"/>
    </row>
    <row r="45" spans="1:40" x14ac:dyDescent="0.25">
      <c r="A45" t="s">
        <v>35</v>
      </c>
      <c r="B45" s="8"/>
      <c r="C45" s="8">
        <v>120</v>
      </c>
      <c r="D45" s="8"/>
      <c r="E45" s="8">
        <v>55188</v>
      </c>
      <c r="F45" s="8">
        <v>699</v>
      </c>
      <c r="G45" s="8"/>
      <c r="H45" s="13"/>
      <c r="I45" s="13"/>
      <c r="J45">
        <v>32198</v>
      </c>
      <c r="K45" s="8"/>
      <c r="L45" s="8"/>
      <c r="M45" s="13"/>
      <c r="N45" s="13"/>
      <c r="O45" s="8"/>
      <c r="P45" s="8"/>
      <c r="Q45" s="8"/>
      <c r="R45" s="8"/>
      <c r="S45" s="8"/>
      <c r="T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0" x14ac:dyDescent="0.25">
      <c r="A46" t="s">
        <v>146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3"/>
      <c r="O46" s="8"/>
      <c r="P46" s="8"/>
      <c r="Q46" s="8"/>
      <c r="R46" s="8"/>
      <c r="S46" s="8"/>
      <c r="T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0" x14ac:dyDescent="0.25">
      <c r="A47" t="s">
        <v>38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>
        <v>4691</v>
      </c>
      <c r="O47" s="8"/>
      <c r="P47" s="8"/>
      <c r="Q47" s="8"/>
      <c r="R47" s="8"/>
      <c r="S47" s="8"/>
      <c r="T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0" x14ac:dyDescent="0.25">
      <c r="A48" t="s">
        <v>87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</row>
    <row r="49" spans="1:40" x14ac:dyDescent="0.25">
      <c r="A49" t="s">
        <v>39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>
        <v>11268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</row>
    <row r="50" spans="1:40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</row>
    <row r="51" spans="1:40" x14ac:dyDescent="0.25">
      <c r="B51" s="8"/>
      <c r="C51" s="8"/>
      <c r="D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</row>
    <row r="52" spans="1:40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</row>
    <row r="53" spans="1:40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</row>
    <row r="54" spans="1:40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</row>
    <row r="55" spans="1:40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</row>
    <row r="56" spans="1:40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</row>
    <row r="57" spans="1:40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</row>
    <row r="58" spans="1:40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</row>
    <row r="59" spans="1:40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</row>
    <row r="60" spans="1:40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</row>
    <row r="61" spans="1:40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</row>
    <row r="62" spans="1:40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</row>
    <row r="63" spans="1:40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</row>
    <row r="64" spans="1:40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</row>
    <row r="65" spans="2:40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</row>
    <row r="66" spans="2:40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</row>
    <row r="67" spans="2:40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</row>
    <row r="68" spans="2:40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</row>
    <row r="69" spans="2:40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</row>
    <row r="70" spans="2:40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</row>
    <row r="71" spans="2:40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</row>
    <row r="72" spans="2:40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</row>
    <row r="73" spans="2:40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</row>
    <row r="74" spans="2:40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</row>
    <row r="75" spans="2:40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</row>
    <row r="76" spans="2:40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</row>
    <row r="77" spans="2:40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</row>
    <row r="78" spans="2:40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2:40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opLeftCell="A22" workbookViewId="0">
      <pane xSplit="1" topLeftCell="T1" activePane="topRight" state="frozen"/>
      <selection pane="topRight" activeCell="AJ53" sqref="AJ53"/>
    </sheetView>
  </sheetViews>
  <sheetFormatPr defaultRowHeight="15" x14ac:dyDescent="0.25"/>
  <cols>
    <col min="1" max="1" width="19.140625" bestFit="1" customWidth="1"/>
    <col min="2" max="10" width="8.28515625" bestFit="1" customWidth="1"/>
    <col min="11" max="29" width="9.28515625" bestFit="1" customWidth="1"/>
    <col min="30" max="38" width="10" bestFit="1" customWidth="1"/>
    <col min="39" max="40" width="13.85546875" bestFit="1" customWidth="1"/>
  </cols>
  <sheetData>
    <row r="1" spans="1:40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157</v>
      </c>
      <c r="AM1" t="s">
        <v>185</v>
      </c>
      <c r="AN1" t="s">
        <v>186</v>
      </c>
    </row>
    <row r="2" spans="1:40" x14ac:dyDescent="0.25">
      <c r="A2" s="11" t="s">
        <v>40</v>
      </c>
      <c r="B2" s="8">
        <v>1638</v>
      </c>
      <c r="C2" s="13">
        <v>19576</v>
      </c>
      <c r="D2" s="8">
        <v>1938</v>
      </c>
      <c r="E2" s="13">
        <v>663749</v>
      </c>
      <c r="F2" s="13">
        <v>18523</v>
      </c>
      <c r="G2" s="13">
        <v>166840</v>
      </c>
      <c r="H2" s="13">
        <v>7663</v>
      </c>
      <c r="I2" s="13">
        <v>25913</v>
      </c>
      <c r="J2" s="13">
        <v>47252</v>
      </c>
      <c r="K2" s="13">
        <v>75451</v>
      </c>
      <c r="L2" s="13">
        <v>537</v>
      </c>
      <c r="M2" s="13">
        <v>46933</v>
      </c>
      <c r="N2" s="13">
        <v>33901</v>
      </c>
      <c r="O2" s="13">
        <v>3085</v>
      </c>
      <c r="P2" s="13">
        <v>42299</v>
      </c>
      <c r="Q2" s="13">
        <v>5</v>
      </c>
      <c r="R2" s="13">
        <v>3000</v>
      </c>
      <c r="S2" s="13">
        <v>40346</v>
      </c>
      <c r="T2" s="13">
        <v>61447</v>
      </c>
      <c r="U2" s="13">
        <v>2018</v>
      </c>
      <c r="V2" s="13">
        <v>863</v>
      </c>
      <c r="W2" s="13">
        <v>168</v>
      </c>
      <c r="X2" s="8">
        <v>211</v>
      </c>
      <c r="Y2" s="8">
        <v>8899</v>
      </c>
      <c r="Z2" s="8">
        <v>353</v>
      </c>
      <c r="AA2" s="8">
        <v>1096</v>
      </c>
      <c r="AB2" s="8">
        <v>29591</v>
      </c>
      <c r="AC2" s="8">
        <v>16367</v>
      </c>
      <c r="AD2" s="8">
        <v>955219</v>
      </c>
      <c r="AE2" s="8">
        <v>2562850</v>
      </c>
      <c r="AF2" s="8">
        <v>793499</v>
      </c>
      <c r="AG2" s="8">
        <v>32206</v>
      </c>
      <c r="AH2" s="8">
        <v>209808</v>
      </c>
      <c r="AI2" s="8">
        <v>233016</v>
      </c>
      <c r="AJ2" s="8">
        <v>29945</v>
      </c>
      <c r="AK2" s="8">
        <v>4716</v>
      </c>
      <c r="AL2" s="8">
        <v>2400</v>
      </c>
      <c r="AM2" s="8">
        <v>3365</v>
      </c>
      <c r="AN2" s="8">
        <v>8897</v>
      </c>
    </row>
    <row r="3" spans="1:40" x14ac:dyDescent="0.25">
      <c r="A3" t="s">
        <v>18</v>
      </c>
      <c r="B3" s="8">
        <v>1638</v>
      </c>
      <c r="C3" s="13">
        <v>19576</v>
      </c>
      <c r="D3" s="8">
        <v>1938</v>
      </c>
      <c r="E3" s="13"/>
      <c r="F3" s="13">
        <v>18523</v>
      </c>
      <c r="G3" s="8"/>
      <c r="H3" s="13"/>
      <c r="I3" s="8">
        <v>265</v>
      </c>
      <c r="J3" s="13">
        <v>1173</v>
      </c>
      <c r="K3" s="13"/>
      <c r="L3" s="8"/>
      <c r="M3" s="13">
        <v>46933</v>
      </c>
      <c r="N3" s="8">
        <v>12</v>
      </c>
      <c r="O3" s="8">
        <v>167</v>
      </c>
      <c r="P3" s="13"/>
      <c r="Q3" s="13"/>
      <c r="R3" s="13"/>
      <c r="S3" s="13"/>
      <c r="T3" s="8"/>
      <c r="U3" s="8"/>
      <c r="V3" s="8"/>
      <c r="W3" s="8"/>
      <c r="X3" s="8"/>
      <c r="Y3" s="8"/>
      <c r="Z3" s="8"/>
      <c r="AA3" s="8"/>
      <c r="AB3" s="8">
        <v>3625</v>
      </c>
      <c r="AC3" s="8"/>
      <c r="AD3" s="8"/>
      <c r="AE3" s="8">
        <v>6173</v>
      </c>
      <c r="AF3" s="8"/>
      <c r="AG3" s="8"/>
      <c r="AH3" s="8"/>
      <c r="AI3" s="8">
        <v>38</v>
      </c>
      <c r="AJ3" s="8"/>
      <c r="AK3" s="8">
        <v>1060</v>
      </c>
      <c r="AN3">
        <v>44</v>
      </c>
    </row>
    <row r="4" spans="1:40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>
        <v>8333</v>
      </c>
      <c r="AD4" s="8"/>
      <c r="AE4" s="8"/>
      <c r="AF4" s="8"/>
      <c r="AG4" s="8"/>
      <c r="AH4" s="8"/>
      <c r="AI4" s="8"/>
      <c r="AJ4" s="8">
        <v>20</v>
      </c>
      <c r="AK4" s="8">
        <v>98</v>
      </c>
      <c r="AN4">
        <v>107</v>
      </c>
    </row>
    <row r="5" spans="1:40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>
        <v>3610</v>
      </c>
      <c r="AC5" s="8"/>
      <c r="AD5" s="8"/>
      <c r="AE5" s="8"/>
      <c r="AF5" s="8"/>
      <c r="AG5" s="8"/>
      <c r="AH5" s="8"/>
      <c r="AI5" s="8"/>
      <c r="AJ5" s="8"/>
      <c r="AK5" s="8"/>
    </row>
    <row r="6" spans="1:40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>
        <v>141</v>
      </c>
      <c r="AK6" s="8"/>
    </row>
    <row r="7" spans="1:40" x14ac:dyDescent="0.25">
      <c r="A7" t="s">
        <v>58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>
        <v>125</v>
      </c>
      <c r="AK7" s="8"/>
    </row>
    <row r="8" spans="1:40" x14ac:dyDescent="0.25">
      <c r="A8" t="s">
        <v>155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40" x14ac:dyDescent="0.25">
      <c r="A9" t="s">
        <v>21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40" x14ac:dyDescent="0.25">
      <c r="A10" t="s">
        <v>22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>
        <v>2400</v>
      </c>
    </row>
    <row r="11" spans="1:40" x14ac:dyDescent="0.25">
      <c r="A11" t="s">
        <v>66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40" x14ac:dyDescent="0.25">
      <c r="A12" t="s">
        <v>184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>
        <v>3517</v>
      </c>
      <c r="AK12" s="8"/>
    </row>
    <row r="13" spans="1:40" x14ac:dyDescent="0.25">
      <c r="A13" t="s">
        <v>52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>
        <v>964</v>
      </c>
      <c r="AK13" s="8"/>
      <c r="AN13">
        <v>8436</v>
      </c>
    </row>
    <row r="14" spans="1:40" x14ac:dyDescent="0.25">
      <c r="A14" t="s">
        <v>62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>
        <v>5302</v>
      </c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>
        <v>125</v>
      </c>
      <c r="AD14" s="8"/>
      <c r="AE14" s="8"/>
      <c r="AF14" s="8"/>
      <c r="AG14" s="8"/>
      <c r="AH14" s="8"/>
      <c r="AI14" s="8"/>
      <c r="AJ14" s="8"/>
      <c r="AK14" s="8"/>
    </row>
    <row r="15" spans="1:40" x14ac:dyDescent="0.25">
      <c r="A15" t="s">
        <v>20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40" x14ac:dyDescent="0.25">
      <c r="A16" t="s">
        <v>49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40" x14ac:dyDescent="0.25">
      <c r="A17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>
        <v>938</v>
      </c>
      <c r="AG17" s="8"/>
      <c r="AH17" s="8"/>
      <c r="AI17" s="8"/>
      <c r="AJ17" s="8"/>
      <c r="AK17" s="8"/>
    </row>
    <row r="18" spans="1:40" x14ac:dyDescent="0.25">
      <c r="A18" t="s">
        <v>4</v>
      </c>
      <c r="B18" s="8"/>
      <c r="C18" s="8"/>
      <c r="D18" s="8"/>
      <c r="E18" s="8"/>
      <c r="F18" s="8"/>
      <c r="G18" s="8">
        <v>101222</v>
      </c>
      <c r="H18" s="8"/>
      <c r="I18" s="8"/>
      <c r="J18" s="13">
        <v>46079</v>
      </c>
      <c r="K18" s="8">
        <v>8250</v>
      </c>
      <c r="M18" s="13"/>
      <c r="N18" s="13"/>
      <c r="O18" s="8">
        <v>1429</v>
      </c>
      <c r="P18" s="8"/>
      <c r="Q18" s="8"/>
      <c r="R18" s="8"/>
      <c r="S18" s="8"/>
      <c r="T18" s="8">
        <v>402</v>
      </c>
      <c r="U18" s="8">
        <v>880</v>
      </c>
      <c r="V18">
        <v>30</v>
      </c>
      <c r="W18" s="13">
        <v>57</v>
      </c>
      <c r="X18" s="8">
        <v>102</v>
      </c>
      <c r="Y18" s="8"/>
      <c r="Z18" s="8"/>
      <c r="AA18" s="8"/>
      <c r="AB18" s="8">
        <v>810</v>
      </c>
      <c r="AC18" s="8">
        <v>17</v>
      </c>
      <c r="AD18" s="8"/>
      <c r="AE18" s="8"/>
      <c r="AF18" s="8"/>
      <c r="AG18" s="8"/>
      <c r="AH18" s="8"/>
      <c r="AI18" s="8"/>
      <c r="AJ18" s="8"/>
      <c r="AK18" s="8"/>
    </row>
    <row r="19" spans="1:40" x14ac:dyDescent="0.25">
      <c r="A19" t="s">
        <v>17</v>
      </c>
      <c r="B19" s="8"/>
      <c r="C19" s="8"/>
      <c r="D19" s="8"/>
      <c r="E19" s="8"/>
      <c r="F19" s="8"/>
      <c r="G19" s="8"/>
      <c r="H19" s="8">
        <v>1329</v>
      </c>
      <c r="I19" s="8"/>
      <c r="J19" s="8"/>
      <c r="K19" s="8">
        <v>20188</v>
      </c>
      <c r="L19" s="8"/>
      <c r="M19" s="8"/>
      <c r="N19" s="8">
        <v>728</v>
      </c>
      <c r="O19" s="8"/>
      <c r="P19" s="8"/>
      <c r="Q19" s="8"/>
      <c r="R19" s="8"/>
      <c r="S19" s="8"/>
      <c r="T19" s="8"/>
      <c r="U19" s="8"/>
      <c r="W19" s="8"/>
      <c r="X19" s="8"/>
      <c r="Y19" s="8"/>
      <c r="Z19" s="8"/>
      <c r="AA19" s="8"/>
      <c r="AB19" s="8">
        <v>117</v>
      </c>
      <c r="AC19" s="8"/>
      <c r="AD19" s="8"/>
      <c r="AE19" s="8">
        <v>12154</v>
      </c>
      <c r="AF19" s="8">
        <v>1464</v>
      </c>
      <c r="AG19" s="8"/>
      <c r="AH19" s="8"/>
      <c r="AI19" s="8">
        <v>98</v>
      </c>
      <c r="AJ19" s="8">
        <v>22741</v>
      </c>
      <c r="AK19" s="8">
        <v>436</v>
      </c>
    </row>
    <row r="20" spans="1:40" x14ac:dyDescent="0.25">
      <c r="A20" t="s">
        <v>179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W20" s="8"/>
      <c r="X20" s="8"/>
      <c r="Y20" s="8"/>
      <c r="Z20" s="8"/>
      <c r="AA20" s="8"/>
      <c r="AC20" s="8">
        <v>586</v>
      </c>
      <c r="AD20" s="8"/>
      <c r="AE20" s="8"/>
      <c r="AF20">
        <v>271</v>
      </c>
      <c r="AG20" s="8"/>
      <c r="AH20" s="8"/>
      <c r="AI20" s="8"/>
      <c r="AK20" s="8">
        <v>2225</v>
      </c>
    </row>
    <row r="21" spans="1:40" x14ac:dyDescent="0.25">
      <c r="A21" t="s">
        <v>10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>
        <v>244</v>
      </c>
      <c r="P21" s="8"/>
      <c r="Q21" s="8">
        <v>5</v>
      </c>
      <c r="R21" s="8">
        <v>2378</v>
      </c>
      <c r="S21" s="8"/>
      <c r="T21" s="8">
        <v>61013</v>
      </c>
      <c r="U21" s="13">
        <v>258</v>
      </c>
      <c r="V21" s="13">
        <v>833</v>
      </c>
      <c r="W21" s="8">
        <v>111</v>
      </c>
      <c r="X21" s="8">
        <v>109</v>
      </c>
      <c r="Y21" s="8"/>
      <c r="Z21" s="8">
        <v>317</v>
      </c>
      <c r="AA21" s="8"/>
      <c r="AB21" s="8">
        <v>2488</v>
      </c>
      <c r="AC21" s="8"/>
      <c r="AD21" s="8">
        <v>954046</v>
      </c>
      <c r="AE21" s="8">
        <v>2525320</v>
      </c>
      <c r="AF21" s="8">
        <v>738527</v>
      </c>
      <c r="AG21" s="8">
        <v>14298</v>
      </c>
      <c r="AH21" s="8">
        <v>209808</v>
      </c>
      <c r="AI21" s="8">
        <v>227537</v>
      </c>
      <c r="AJ21" s="8"/>
      <c r="AK21" s="8"/>
    </row>
    <row r="22" spans="1:40" x14ac:dyDescent="0.25">
      <c r="A22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>
        <v>9190</v>
      </c>
      <c r="AF22" s="8"/>
      <c r="AG22" s="8"/>
      <c r="AH22" s="8"/>
      <c r="AI22" s="8"/>
      <c r="AJ22" s="8">
        <v>1415</v>
      </c>
      <c r="AK22" s="8">
        <v>498</v>
      </c>
    </row>
    <row r="23" spans="1:40" x14ac:dyDescent="0.25">
      <c r="A23" t="s">
        <v>6</v>
      </c>
      <c r="B23" s="8"/>
      <c r="C23" s="8"/>
      <c r="D23" s="8"/>
      <c r="E23" s="8">
        <v>474271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>
        <v>1057</v>
      </c>
      <c r="AE23" s="8">
        <v>16</v>
      </c>
      <c r="AF23" s="8">
        <v>4389</v>
      </c>
      <c r="AG23" s="8">
        <v>2304</v>
      </c>
      <c r="AH23" s="8"/>
      <c r="AI23" s="8"/>
      <c r="AJ23" s="8">
        <v>202</v>
      </c>
      <c r="AK23" s="8"/>
      <c r="AN23">
        <v>310</v>
      </c>
    </row>
    <row r="24" spans="1:40" x14ac:dyDescent="0.25">
      <c r="A24" t="s">
        <v>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>
        <v>3036</v>
      </c>
      <c r="Q24" s="8"/>
      <c r="R24" s="8">
        <v>320</v>
      </c>
      <c r="S24" s="8"/>
      <c r="T24" s="8"/>
      <c r="U24" s="8">
        <v>880</v>
      </c>
      <c r="V24" s="8"/>
      <c r="W24" s="8"/>
      <c r="X24" s="8"/>
      <c r="Y24" s="8"/>
      <c r="Z24" s="8"/>
      <c r="AA24" s="8"/>
      <c r="AB24" s="8"/>
      <c r="AC24" s="8">
        <v>265</v>
      </c>
      <c r="AD24" s="8"/>
      <c r="AE24" s="8">
        <v>8363</v>
      </c>
      <c r="AF24" s="8"/>
      <c r="AG24" s="8"/>
      <c r="AH24" s="8"/>
      <c r="AI24" s="8"/>
      <c r="AK24" s="8"/>
    </row>
    <row r="25" spans="1:40" x14ac:dyDescent="0.25">
      <c r="A25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40" x14ac:dyDescent="0.25">
      <c r="A26" t="s">
        <v>142</v>
      </c>
      <c r="B26" s="8"/>
      <c r="C26" s="8"/>
      <c r="D26" s="8"/>
      <c r="E26" s="8"/>
      <c r="F26" s="8"/>
      <c r="G26" s="8">
        <v>12500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40" x14ac:dyDescent="0.25">
      <c r="A27" t="s">
        <v>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40" x14ac:dyDescent="0.25">
      <c r="A28" t="s">
        <v>8</v>
      </c>
      <c r="B28" s="8"/>
      <c r="C28" s="8"/>
      <c r="D28" s="8"/>
      <c r="E28" s="8">
        <v>59756</v>
      </c>
      <c r="F28" s="8"/>
      <c r="G28" s="8"/>
      <c r="H28" s="8"/>
      <c r="I28" s="8">
        <v>12180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40" x14ac:dyDescent="0.25">
      <c r="A29" t="s">
        <v>183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40" x14ac:dyDescent="0.25">
      <c r="A30" t="s">
        <v>14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2760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40" x14ac:dyDescent="0.25">
      <c r="A31" t="s">
        <v>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>
        <v>3327</v>
      </c>
      <c r="AC31" s="8"/>
      <c r="AD31" s="8"/>
      <c r="AE31" s="8"/>
      <c r="AF31" s="8"/>
      <c r="AG31" s="8"/>
      <c r="AH31" s="8"/>
      <c r="AI31" s="8"/>
      <c r="AJ31" s="8">
        <v>250</v>
      </c>
      <c r="AK31" s="8"/>
    </row>
    <row r="32" spans="1:40" x14ac:dyDescent="0.25">
      <c r="A32" t="s">
        <v>143</v>
      </c>
      <c r="B32" s="8"/>
      <c r="C32" s="8"/>
      <c r="D32" s="8"/>
      <c r="E32" s="8">
        <v>129722</v>
      </c>
      <c r="F32" s="8"/>
      <c r="G32" s="8">
        <v>52847</v>
      </c>
      <c r="H32" s="8">
        <v>1610</v>
      </c>
      <c r="I32" s="8">
        <v>13468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>
        <v>755</v>
      </c>
      <c r="AB32" s="8">
        <v>492</v>
      </c>
      <c r="AC32" s="8"/>
      <c r="AD32" s="8">
        <v>116</v>
      </c>
      <c r="AE32" s="8">
        <v>127</v>
      </c>
      <c r="AF32" s="8">
        <v>47910</v>
      </c>
      <c r="AG32" s="8">
        <v>2112</v>
      </c>
      <c r="AH32" s="8"/>
      <c r="AI32" s="8">
        <v>1832</v>
      </c>
      <c r="AJ32" s="8"/>
      <c r="AK32" s="8"/>
    </row>
    <row r="33" spans="1:39" x14ac:dyDescent="0.25">
      <c r="A33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4021</v>
      </c>
      <c r="Q33" s="8"/>
      <c r="R33" s="8"/>
      <c r="S33" s="8"/>
      <c r="T33" s="8"/>
      <c r="V33" s="8"/>
      <c r="W33" s="8"/>
      <c r="X33" s="8"/>
      <c r="Y33" s="8"/>
      <c r="Z33" s="8"/>
      <c r="AA33" s="8"/>
      <c r="AB33" s="8"/>
      <c r="AC33" s="8">
        <v>2011</v>
      </c>
      <c r="AD33" s="8"/>
      <c r="AE33" s="8"/>
      <c r="AF33" s="8"/>
      <c r="AG33" s="8"/>
      <c r="AH33" s="8"/>
      <c r="AI33" s="8">
        <v>2195</v>
      </c>
      <c r="AJ33" s="8"/>
      <c r="AK33" s="8"/>
    </row>
    <row r="34" spans="1:39" x14ac:dyDescent="0.25">
      <c r="A34" t="s">
        <v>23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9" x14ac:dyDescent="0.25">
      <c r="A35" t="s">
        <v>31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9" x14ac:dyDescent="0.25">
      <c r="A36" t="s">
        <v>107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V36" s="8"/>
      <c r="W36" s="8"/>
      <c r="X36" s="8"/>
      <c r="Y36" s="8"/>
      <c r="Z36" s="8"/>
      <c r="AA36" s="8"/>
      <c r="AB36" s="8"/>
      <c r="AC36" s="8">
        <v>4652</v>
      </c>
      <c r="AD36" s="8"/>
      <c r="AE36" s="8"/>
      <c r="AF36" s="8"/>
      <c r="AG36" s="8"/>
      <c r="AH36" s="8"/>
      <c r="AI36" s="8"/>
      <c r="AJ36" s="8"/>
      <c r="AK36" s="8"/>
    </row>
    <row r="37" spans="1:39" x14ac:dyDescent="0.25">
      <c r="A37" t="s">
        <v>100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>
        <v>8899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9" x14ac:dyDescent="0.25">
      <c r="A38" t="s">
        <v>188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9" x14ac:dyDescent="0.25">
      <c r="A39" t="s">
        <v>73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9" x14ac:dyDescent="0.25">
      <c r="A40" t="s">
        <v>109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>
        <v>270</v>
      </c>
      <c r="AK40" s="8"/>
    </row>
    <row r="41" spans="1:39" x14ac:dyDescent="0.25">
      <c r="A41" t="s">
        <v>187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>
        <v>300</v>
      </c>
      <c r="AK41" s="8"/>
    </row>
    <row r="42" spans="1:39" x14ac:dyDescent="0.25">
      <c r="A42" t="s">
        <v>30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3"/>
      <c r="O42" s="8"/>
      <c r="P42" s="8"/>
      <c r="Q42" s="8"/>
      <c r="R42" s="8"/>
      <c r="S42" s="8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9" x14ac:dyDescent="0.25">
      <c r="A43" t="s">
        <v>26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>
        <v>251</v>
      </c>
      <c r="P43" s="8"/>
      <c r="Q43" s="8"/>
      <c r="R43" s="8"/>
      <c r="S43" s="8"/>
      <c r="T43" s="8"/>
      <c r="V43" s="8"/>
      <c r="W43" s="8"/>
      <c r="X43" s="8"/>
      <c r="Y43" s="8"/>
      <c r="Z43" s="8"/>
      <c r="AA43" s="8"/>
      <c r="AB43" s="8"/>
      <c r="AC43" s="8">
        <v>355</v>
      </c>
      <c r="AD43" s="8"/>
      <c r="AE43" s="8"/>
      <c r="AF43" s="8"/>
      <c r="AG43" s="8"/>
      <c r="AH43" s="8"/>
      <c r="AI43" s="8"/>
      <c r="AJ43" s="8"/>
      <c r="AK43" s="8">
        <v>399</v>
      </c>
    </row>
    <row r="44" spans="1:39" x14ac:dyDescent="0.25">
      <c r="A44" t="s">
        <v>27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9" x14ac:dyDescent="0.25">
      <c r="A45" t="s">
        <v>28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>
        <v>991</v>
      </c>
      <c r="O45" s="8">
        <v>994</v>
      </c>
      <c r="P45" s="8"/>
      <c r="Q45" s="8"/>
      <c r="R45" s="8">
        <v>302</v>
      </c>
      <c r="S45" s="8"/>
      <c r="T45" s="8">
        <v>32</v>
      </c>
      <c r="V45" s="8"/>
      <c r="W45" s="13"/>
      <c r="X45" s="8"/>
      <c r="Y45" s="8"/>
      <c r="Z45" s="8">
        <v>36</v>
      </c>
      <c r="AA45" s="8">
        <v>341</v>
      </c>
      <c r="AB45" s="8">
        <v>15122</v>
      </c>
      <c r="AC45" s="8">
        <v>23</v>
      </c>
      <c r="AD45" s="8"/>
      <c r="AE45" s="8">
        <v>1507</v>
      </c>
      <c r="AF45" s="8"/>
      <c r="AG45" s="8">
        <v>13492</v>
      </c>
      <c r="AH45" s="8"/>
      <c r="AI45" s="8">
        <v>1316</v>
      </c>
      <c r="AJ45" s="8"/>
      <c r="AK45" s="8"/>
    </row>
    <row r="46" spans="1:39" x14ac:dyDescent="0.25">
      <c r="A46" t="s">
        <v>33</v>
      </c>
      <c r="B46" s="8"/>
      <c r="C46" s="8"/>
      <c r="D46" s="8"/>
      <c r="E46" s="8"/>
      <c r="F46" s="8"/>
      <c r="G46" s="8"/>
      <c r="H46" s="8">
        <v>2321</v>
      </c>
      <c r="I46" s="8"/>
      <c r="J46" s="8"/>
      <c r="K46" s="8"/>
      <c r="L46" s="8">
        <v>537</v>
      </c>
      <c r="M46" s="8"/>
      <c r="N46" s="8">
        <v>26868</v>
      </c>
      <c r="O46" s="8"/>
      <c r="P46" s="8"/>
      <c r="Q46" s="8"/>
      <c r="R46" s="8"/>
      <c r="S46" s="8"/>
      <c r="T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M46">
        <v>3365</v>
      </c>
    </row>
    <row r="47" spans="1:39" x14ac:dyDescent="0.25">
      <c r="A47" t="s">
        <v>35</v>
      </c>
      <c r="B47" s="8"/>
      <c r="C47" s="8"/>
      <c r="D47" s="8"/>
      <c r="E47" s="8"/>
      <c r="F47" s="8"/>
      <c r="G47" s="8">
        <v>271</v>
      </c>
      <c r="H47" s="13">
        <v>2403</v>
      </c>
      <c r="I47" s="13"/>
      <c r="K47" s="8">
        <v>47013</v>
      </c>
      <c r="L47" s="8"/>
      <c r="M47" s="13"/>
      <c r="N47" s="13"/>
      <c r="O47" s="8"/>
      <c r="P47" s="8"/>
      <c r="Q47" s="8"/>
      <c r="R47" s="8"/>
      <c r="S47" s="8"/>
      <c r="T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9" x14ac:dyDescent="0.25">
      <c r="A48" t="s">
        <v>146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3"/>
      <c r="O48" s="8"/>
      <c r="P48" s="8"/>
      <c r="Q48" s="8"/>
      <c r="R48" s="8"/>
      <c r="S48" s="8"/>
      <c r="T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40" x14ac:dyDescent="0.25">
      <c r="A49" t="s">
        <v>38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>
        <v>35242</v>
      </c>
      <c r="Q49" s="8"/>
      <c r="R49" s="8"/>
      <c r="S49" s="8"/>
      <c r="T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40" x14ac:dyDescent="0.25">
      <c r="A50" t="s">
        <v>87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40" x14ac:dyDescent="0.25">
      <c r="A51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>
        <v>37586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3" spans="1:40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K53" s="8"/>
      <c r="AL53" s="8"/>
      <c r="AM53" s="8"/>
      <c r="AN53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topLeftCell="A31" workbookViewId="0">
      <pane xSplit="1" topLeftCell="AC1" activePane="topRight" state="frozen"/>
      <selection pane="topRight" activeCell="AQ50" sqref="AQ50"/>
    </sheetView>
  </sheetViews>
  <sheetFormatPr defaultRowHeight="15" x14ac:dyDescent="0.25"/>
  <cols>
    <col min="1" max="1" width="19.140625" bestFit="1" customWidth="1"/>
    <col min="2" max="10" width="8.28515625" bestFit="1" customWidth="1"/>
    <col min="11" max="29" width="9.28515625" bestFit="1" customWidth="1"/>
    <col min="30" max="43" width="10" bestFit="1" customWidth="1"/>
    <col min="44" max="45" width="11" bestFit="1" customWidth="1"/>
    <col min="46" max="47" width="13.85546875" bestFit="1" customWidth="1"/>
  </cols>
  <sheetData>
    <row r="1" spans="1:47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157</v>
      </c>
      <c r="AR1" t="s">
        <v>158</v>
      </c>
      <c r="AS1" t="s">
        <v>159</v>
      </c>
      <c r="AT1" t="s">
        <v>185</v>
      </c>
      <c r="AU1" t="s">
        <v>186</v>
      </c>
    </row>
    <row r="2" spans="1:47" x14ac:dyDescent="0.25">
      <c r="A2" s="11" t="s">
        <v>40</v>
      </c>
      <c r="B2" s="8">
        <v>36319</v>
      </c>
      <c r="C2" s="13">
        <v>27681</v>
      </c>
      <c r="D2" s="8">
        <v>16207</v>
      </c>
      <c r="E2" s="13">
        <v>116324</v>
      </c>
      <c r="F2" s="13">
        <v>332864</v>
      </c>
      <c r="G2" s="13">
        <v>324387</v>
      </c>
      <c r="H2" s="13">
        <v>8922</v>
      </c>
      <c r="I2" s="13">
        <v>14348</v>
      </c>
      <c r="J2" s="13">
        <v>6975</v>
      </c>
      <c r="K2" s="13">
        <v>55415</v>
      </c>
      <c r="L2" s="13">
        <v>57780</v>
      </c>
      <c r="M2" s="13">
        <v>314</v>
      </c>
      <c r="N2" s="13">
        <v>130192</v>
      </c>
      <c r="O2" s="13">
        <v>240</v>
      </c>
      <c r="P2" s="13">
        <v>42552</v>
      </c>
      <c r="Q2" s="13">
        <v>1086</v>
      </c>
      <c r="R2" s="13">
        <v>149771</v>
      </c>
      <c r="S2" s="13">
        <v>166010</v>
      </c>
      <c r="T2" s="13">
        <v>1753</v>
      </c>
      <c r="U2" s="13">
        <v>144081</v>
      </c>
      <c r="V2" s="13">
        <v>4025</v>
      </c>
      <c r="W2" s="13">
        <v>13311</v>
      </c>
      <c r="X2" s="8">
        <v>60438</v>
      </c>
      <c r="Y2" s="8">
        <v>728</v>
      </c>
      <c r="Z2" s="8">
        <v>26</v>
      </c>
      <c r="AA2" s="8">
        <v>158</v>
      </c>
      <c r="AB2" s="8">
        <v>2190</v>
      </c>
      <c r="AC2" s="8">
        <v>84</v>
      </c>
      <c r="AD2" s="8">
        <v>1930</v>
      </c>
      <c r="AE2" s="8">
        <v>7</v>
      </c>
      <c r="AF2" s="8">
        <v>592</v>
      </c>
      <c r="AG2" s="8">
        <v>19667</v>
      </c>
      <c r="AH2" s="8">
        <v>27938</v>
      </c>
      <c r="AI2" s="8">
        <v>2000</v>
      </c>
      <c r="AJ2" s="8">
        <v>759168</v>
      </c>
      <c r="AK2" s="8">
        <v>258670</v>
      </c>
      <c r="AL2" s="8">
        <v>36249</v>
      </c>
      <c r="AM2" s="8">
        <v>32489</v>
      </c>
      <c r="AN2" s="8">
        <v>489328</v>
      </c>
      <c r="AO2" s="8">
        <v>22</v>
      </c>
      <c r="AP2" s="8">
        <v>22464</v>
      </c>
      <c r="AQ2" s="8">
        <v>3777</v>
      </c>
      <c r="AR2" s="8">
        <v>61</v>
      </c>
      <c r="AS2" s="8">
        <v>5</v>
      </c>
      <c r="AT2" s="8">
        <v>1409</v>
      </c>
      <c r="AU2" s="8">
        <v>2369</v>
      </c>
    </row>
    <row r="3" spans="1:47" x14ac:dyDescent="0.25">
      <c r="A3" t="s">
        <v>18</v>
      </c>
      <c r="B3" s="8">
        <v>36319</v>
      </c>
      <c r="C3" s="13">
        <v>17477</v>
      </c>
      <c r="D3" s="8">
        <v>16207</v>
      </c>
      <c r="E3" s="13"/>
      <c r="F3" s="13">
        <v>332864</v>
      </c>
      <c r="G3" s="8"/>
      <c r="H3" s="13"/>
      <c r="I3" s="8"/>
      <c r="J3" s="13"/>
      <c r="K3" s="13">
        <v>55415</v>
      </c>
      <c r="L3" s="13">
        <v>57780</v>
      </c>
      <c r="M3" s="13"/>
      <c r="N3" s="8"/>
      <c r="O3" s="8"/>
      <c r="P3" s="13"/>
      <c r="Q3" s="13">
        <v>515</v>
      </c>
      <c r="R3" s="13">
        <v>149771</v>
      </c>
      <c r="S3" s="13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>
        <v>1813</v>
      </c>
      <c r="AH3" s="8">
        <v>781</v>
      </c>
      <c r="AI3" s="8"/>
      <c r="AJ3" s="8">
        <v>7433</v>
      </c>
      <c r="AK3" s="8">
        <v>99</v>
      </c>
      <c r="AL3" s="8">
        <v>6689</v>
      </c>
      <c r="AN3" s="8">
        <v>1728</v>
      </c>
      <c r="AO3" s="8">
        <v>22</v>
      </c>
      <c r="AQ3" s="8">
        <v>2039</v>
      </c>
      <c r="AR3" s="8">
        <v>61</v>
      </c>
      <c r="AU3" s="8">
        <v>130</v>
      </c>
    </row>
    <row r="4" spans="1:47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>
        <v>10952</v>
      </c>
      <c r="AI4" s="8"/>
      <c r="AJ4" s="8"/>
      <c r="AK4" s="8"/>
    </row>
    <row r="5" spans="1:47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>
        <v>3448</v>
      </c>
      <c r="AH5" s="8"/>
      <c r="AI5" s="8"/>
      <c r="AJ5" s="8"/>
      <c r="AK5" s="8"/>
    </row>
    <row r="6" spans="1:47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47" x14ac:dyDescent="0.25">
      <c r="A7" t="s">
        <v>58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47" x14ac:dyDescent="0.25">
      <c r="A8" t="s">
        <v>155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47" x14ac:dyDescent="0.25">
      <c r="A9" t="s">
        <v>21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47" x14ac:dyDescent="0.25">
      <c r="A10" t="s">
        <v>22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47" x14ac:dyDescent="0.25">
      <c r="A11" t="s">
        <v>66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47" x14ac:dyDescent="0.25">
      <c r="A12" t="s">
        <v>184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P12">
        <v>1922</v>
      </c>
    </row>
    <row r="13" spans="1:47" x14ac:dyDescent="0.25">
      <c r="A13" t="s">
        <v>52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U13">
        <v>138</v>
      </c>
    </row>
    <row r="14" spans="1:47" x14ac:dyDescent="0.25">
      <c r="A14" t="s">
        <v>62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>
        <v>12800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47" x14ac:dyDescent="0.25">
      <c r="A15" t="s">
        <v>20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47" x14ac:dyDescent="0.25">
      <c r="A16" t="s">
        <v>49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47" x14ac:dyDescent="0.25">
      <c r="A17" t="s"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47" x14ac:dyDescent="0.25">
      <c r="A18" t="s">
        <v>4</v>
      </c>
      <c r="B18" s="8"/>
      <c r="C18" s="8"/>
      <c r="D18" s="8"/>
      <c r="E18" s="8"/>
      <c r="F18" s="8"/>
      <c r="G18" s="8">
        <v>143632</v>
      </c>
      <c r="H18" s="8"/>
      <c r="I18" s="8"/>
      <c r="J18" s="13"/>
      <c r="K18" s="8"/>
      <c r="M18" s="13">
        <v>274</v>
      </c>
      <c r="N18" s="13">
        <v>130192</v>
      </c>
      <c r="O18" s="8"/>
      <c r="P18" s="8">
        <v>42552</v>
      </c>
      <c r="Q18" s="8"/>
      <c r="R18" s="8"/>
      <c r="S18" s="8">
        <v>90358</v>
      </c>
      <c r="T18" s="8">
        <v>93</v>
      </c>
      <c r="U18" s="8"/>
      <c r="W18" s="13"/>
      <c r="X18" s="8">
        <v>167</v>
      </c>
      <c r="Y18" s="8">
        <v>312</v>
      </c>
      <c r="Z18" s="8"/>
      <c r="AA18" s="8">
        <v>158</v>
      </c>
      <c r="AB18" s="8">
        <v>63</v>
      </c>
      <c r="AC18" s="8">
        <v>56</v>
      </c>
      <c r="AD18" s="8"/>
      <c r="AE18" s="8">
        <v>7</v>
      </c>
      <c r="AF18" s="8">
        <v>62</v>
      </c>
      <c r="AG18" s="8">
        <v>1436</v>
      </c>
      <c r="AH18" s="8">
        <v>38</v>
      </c>
      <c r="AI18" s="8">
        <v>2000</v>
      </c>
      <c r="AJ18" s="8"/>
      <c r="AK18" s="8"/>
    </row>
    <row r="19" spans="1:47" x14ac:dyDescent="0.25">
      <c r="A19" t="s">
        <v>17</v>
      </c>
      <c r="B19" s="8"/>
      <c r="C19" s="8">
        <v>10204</v>
      </c>
      <c r="D19" s="8"/>
      <c r="E19" s="8"/>
      <c r="F19" s="8"/>
      <c r="G19" s="8">
        <v>16252</v>
      </c>
      <c r="H19" s="8">
        <v>768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>
        <v>187</v>
      </c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>
        <v>185</v>
      </c>
      <c r="AH19" s="8"/>
      <c r="AI19" s="8"/>
      <c r="AJ19" s="8"/>
      <c r="AK19" s="8">
        <v>1214</v>
      </c>
      <c r="AN19">
        <v>25</v>
      </c>
      <c r="AP19">
        <v>9739</v>
      </c>
    </row>
    <row r="20" spans="1:47" x14ac:dyDescent="0.25">
      <c r="A20" t="s">
        <v>179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W20" s="8"/>
      <c r="X20" s="8"/>
      <c r="Y20" s="8"/>
      <c r="Z20" s="8"/>
      <c r="AA20" s="8"/>
      <c r="AC20" s="8"/>
      <c r="AD20" s="8"/>
      <c r="AE20" s="8"/>
      <c r="AG20" s="8"/>
      <c r="AH20" s="8"/>
      <c r="AI20" s="8"/>
      <c r="AK20" s="8">
        <v>932</v>
      </c>
    </row>
    <row r="21" spans="1:47" x14ac:dyDescent="0.25">
      <c r="A21" t="s">
        <v>10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1270</v>
      </c>
      <c r="U21" s="13"/>
      <c r="V21" s="13">
        <v>2486</v>
      </c>
      <c r="W21" s="8">
        <v>111</v>
      </c>
      <c r="X21" s="8">
        <v>60271</v>
      </c>
      <c r="Y21" s="8">
        <v>416</v>
      </c>
      <c r="Z21" s="8">
        <v>26</v>
      </c>
      <c r="AB21" s="8">
        <v>2127</v>
      </c>
      <c r="AC21" s="8">
        <v>28</v>
      </c>
      <c r="AD21" s="8"/>
      <c r="AE21" s="8"/>
      <c r="AF21" s="8">
        <v>474</v>
      </c>
      <c r="AG21" s="8">
        <v>10311</v>
      </c>
      <c r="AH21" s="8">
        <v>5991</v>
      </c>
      <c r="AI21" s="8"/>
      <c r="AJ21" s="8">
        <v>747168</v>
      </c>
      <c r="AK21" s="8">
        <v>255102</v>
      </c>
      <c r="AL21" s="8">
        <v>7037</v>
      </c>
      <c r="AM21" s="8">
        <v>32489</v>
      </c>
      <c r="AN21" s="8">
        <v>485749</v>
      </c>
      <c r="AP21" s="8">
        <v>193</v>
      </c>
      <c r="AQ21" s="8">
        <v>1477</v>
      </c>
      <c r="AS21" s="8">
        <v>5</v>
      </c>
    </row>
    <row r="22" spans="1:47" x14ac:dyDescent="0.25">
      <c r="A22" t="s">
        <v>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N22">
        <v>1111</v>
      </c>
      <c r="AP22">
        <v>10302</v>
      </c>
      <c r="AU22">
        <v>45</v>
      </c>
    </row>
    <row r="23" spans="1:47" x14ac:dyDescent="0.25">
      <c r="A23" t="s">
        <v>6</v>
      </c>
      <c r="B23" s="8"/>
      <c r="C23" s="8"/>
      <c r="D23" s="8"/>
      <c r="E23" s="8">
        <v>52818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>
        <v>749</v>
      </c>
      <c r="AP23">
        <v>188</v>
      </c>
      <c r="AQ23">
        <v>162</v>
      </c>
    </row>
    <row r="24" spans="1:47" x14ac:dyDescent="0.25">
      <c r="A24" t="s">
        <v>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1979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>
        <v>4559</v>
      </c>
      <c r="AK24" s="8"/>
    </row>
    <row r="25" spans="1:47" x14ac:dyDescent="0.25">
      <c r="A25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47" x14ac:dyDescent="0.25">
      <c r="A26" t="s">
        <v>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47" x14ac:dyDescent="0.25">
      <c r="A27" t="s">
        <v>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47" x14ac:dyDescent="0.25">
      <c r="A28" t="s">
        <v>8</v>
      </c>
      <c r="B28" s="8"/>
      <c r="C28" s="8"/>
      <c r="D28" s="8"/>
      <c r="E28" s="8">
        <v>15601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U28">
        <v>656</v>
      </c>
    </row>
    <row r="29" spans="1:47" x14ac:dyDescent="0.25">
      <c r="A29" t="s">
        <v>183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47" x14ac:dyDescent="0.25">
      <c r="A30" t="s">
        <v>14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47" x14ac:dyDescent="0.25">
      <c r="A31" t="s">
        <v>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>
        <v>1565</v>
      </c>
      <c r="AH31" s="8"/>
      <c r="AI31" s="8"/>
      <c r="AJ31" s="8"/>
      <c r="AK31" s="8"/>
    </row>
    <row r="32" spans="1:47" x14ac:dyDescent="0.25">
      <c r="A32" t="s">
        <v>143</v>
      </c>
      <c r="B32" s="8"/>
      <c r="C32" s="8"/>
      <c r="D32" s="8"/>
      <c r="E32" s="8">
        <v>47905</v>
      </c>
      <c r="F32" s="8"/>
      <c r="G32" s="8">
        <v>71576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>
        <v>909</v>
      </c>
      <c r="AH32" s="8">
        <v>229</v>
      </c>
      <c r="AI32" s="8"/>
      <c r="AJ32" s="8">
        <v>8</v>
      </c>
      <c r="AK32" s="8">
        <v>418</v>
      </c>
      <c r="AL32" s="8">
        <v>79</v>
      </c>
      <c r="AN32" s="8">
        <v>181</v>
      </c>
    </row>
    <row r="33" spans="1:47" x14ac:dyDescent="0.25">
      <c r="A33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>
        <v>104933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>
        <v>9532</v>
      </c>
      <c r="AI33" s="8"/>
      <c r="AJ33" s="8"/>
      <c r="AK33" s="8"/>
      <c r="AN33">
        <v>33</v>
      </c>
    </row>
    <row r="34" spans="1:47" x14ac:dyDescent="0.25">
      <c r="A34" t="s">
        <v>23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47" x14ac:dyDescent="0.25">
      <c r="A35" t="s">
        <v>31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47" x14ac:dyDescent="0.25">
      <c r="A36" t="s">
        <v>107</v>
      </c>
      <c r="B36" s="8"/>
      <c r="C36" s="8"/>
      <c r="D36" s="8"/>
      <c r="E36" s="8"/>
      <c r="F36" s="8"/>
      <c r="G36" s="8"/>
      <c r="H36" s="8"/>
      <c r="I36" s="8">
        <v>14348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47" x14ac:dyDescent="0.25">
      <c r="A37" t="s">
        <v>100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>
        <v>1930</v>
      </c>
      <c r="AE37" s="8"/>
      <c r="AF37" s="8"/>
      <c r="AG37" s="8"/>
      <c r="AH37" s="8"/>
      <c r="AI37" s="8"/>
      <c r="AJ37" s="8"/>
      <c r="AK37" s="8"/>
    </row>
    <row r="38" spans="1:47" x14ac:dyDescent="0.25">
      <c r="A38" t="s">
        <v>188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47" x14ac:dyDescent="0.25">
      <c r="A39" t="s">
        <v>73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47" x14ac:dyDescent="0.25">
      <c r="A40" t="s">
        <v>109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47" x14ac:dyDescent="0.25">
      <c r="A41" t="s">
        <v>187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47" x14ac:dyDescent="0.25">
      <c r="A42" t="s">
        <v>30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3"/>
      <c r="O42" s="8"/>
      <c r="P42" s="8"/>
      <c r="Q42" s="8"/>
      <c r="R42" s="8"/>
      <c r="S42" s="8"/>
      <c r="T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47" x14ac:dyDescent="0.25">
      <c r="A43" t="s">
        <v>26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>
        <v>27</v>
      </c>
      <c r="AG43" s="8"/>
      <c r="AH43" s="8">
        <v>304</v>
      </c>
      <c r="AI43" s="8"/>
      <c r="AJ43" s="8"/>
      <c r="AK43" s="8">
        <v>156</v>
      </c>
      <c r="AU43">
        <v>5</v>
      </c>
    </row>
    <row r="44" spans="1:47" x14ac:dyDescent="0.25">
      <c r="A44" t="s">
        <v>27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>
        <v>6</v>
      </c>
      <c r="AI44" s="8"/>
      <c r="AJ44" s="8"/>
      <c r="AK44" s="8"/>
    </row>
    <row r="45" spans="1:47" x14ac:dyDescent="0.25">
      <c r="A45" t="s">
        <v>28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>
        <v>100</v>
      </c>
      <c r="T45" s="8">
        <v>390</v>
      </c>
      <c r="V45" s="8">
        <v>1352</v>
      </c>
      <c r="W45" s="13"/>
      <c r="X45" s="8"/>
      <c r="Y45" s="8"/>
      <c r="Z45" s="8"/>
      <c r="AA45" s="8"/>
      <c r="AB45" s="8"/>
      <c r="AC45" s="8"/>
      <c r="AD45" s="8"/>
      <c r="AE45" s="8"/>
      <c r="AF45" s="8">
        <v>29</v>
      </c>
      <c r="AG45" s="8"/>
      <c r="AH45" s="8">
        <v>105</v>
      </c>
      <c r="AI45" s="8"/>
      <c r="AJ45" s="8"/>
      <c r="AK45" s="8"/>
      <c r="AL45">
        <v>22444</v>
      </c>
      <c r="AN45">
        <v>248</v>
      </c>
      <c r="AQ45">
        <v>99</v>
      </c>
    </row>
    <row r="46" spans="1:47" x14ac:dyDescent="0.25">
      <c r="A46" t="s">
        <v>33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v>571</v>
      </c>
      <c r="R46" s="8"/>
      <c r="S46" s="8">
        <v>62752</v>
      </c>
      <c r="T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N46">
        <v>253</v>
      </c>
      <c r="AP46">
        <v>120</v>
      </c>
      <c r="AT46">
        <v>1409</v>
      </c>
      <c r="AU46">
        <v>424</v>
      </c>
    </row>
    <row r="47" spans="1:47" x14ac:dyDescent="0.25">
      <c r="A47" t="s">
        <v>35</v>
      </c>
      <c r="B47" s="8"/>
      <c r="C47" s="8"/>
      <c r="D47" s="8"/>
      <c r="E47" s="8"/>
      <c r="F47" s="8"/>
      <c r="G47" s="8">
        <v>92927</v>
      </c>
      <c r="H47" s="13">
        <v>8154</v>
      </c>
      <c r="I47" s="13"/>
      <c r="J47" s="13">
        <v>6975</v>
      </c>
      <c r="K47" s="8"/>
      <c r="L47" s="8"/>
      <c r="M47" s="13">
        <v>40</v>
      </c>
      <c r="N47" s="13"/>
      <c r="O47" s="8">
        <v>240</v>
      </c>
      <c r="P47" s="8"/>
      <c r="Q47" s="8"/>
      <c r="R47" s="8"/>
      <c r="S47" s="8"/>
      <c r="T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47" x14ac:dyDescent="0.25">
      <c r="A48" t="s">
        <v>146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3"/>
      <c r="O48" s="8"/>
      <c r="P48" s="8"/>
      <c r="Q48" s="8"/>
      <c r="R48" s="8"/>
      <c r="S48" s="8"/>
      <c r="T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U48">
        <v>971</v>
      </c>
    </row>
    <row r="49" spans="1:48" x14ac:dyDescent="0.25">
      <c r="A49" t="s">
        <v>38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>
        <v>37169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48" x14ac:dyDescent="0.25">
      <c r="A50" t="s">
        <v>87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48" x14ac:dyDescent="0.25">
      <c r="A51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13200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3" spans="1:48" x14ac:dyDescent="0.25">
      <c r="B53" s="8"/>
      <c r="C53" s="8"/>
      <c r="D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F53" s="8"/>
      <c r="AG53" s="8"/>
      <c r="AH53" s="8"/>
      <c r="AI53" s="8"/>
      <c r="AJ53" s="8"/>
      <c r="AL53" s="8"/>
      <c r="AM53" s="8"/>
      <c r="AO53" s="8"/>
      <c r="AP53" s="8"/>
      <c r="AQ53" s="8"/>
      <c r="AR53" s="8"/>
      <c r="AS53" s="8"/>
      <c r="AT53" s="8"/>
      <c r="AU53" s="8"/>
      <c r="AV5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"/>
  <sheetViews>
    <sheetView topLeftCell="A70" workbookViewId="0">
      <pane xSplit="1" topLeftCell="B1" activePane="topRight" state="frozen"/>
      <selection pane="topRight" activeCell="L98" sqref="L98"/>
    </sheetView>
  </sheetViews>
  <sheetFormatPr defaultRowHeight="15" x14ac:dyDescent="0.25"/>
  <cols>
    <col min="1" max="1" width="28.7109375" bestFit="1" customWidth="1"/>
    <col min="2" max="10" width="10" bestFit="1" customWidth="1"/>
    <col min="11" max="11" width="9.140625" bestFit="1" customWidth="1"/>
    <col min="12" max="12" width="12" customWidth="1"/>
  </cols>
  <sheetData>
    <row r="1" spans="1:36" x14ac:dyDescent="0.25">
      <c r="A1" s="1" t="s">
        <v>0</v>
      </c>
      <c r="B1" s="1" t="s">
        <v>147</v>
      </c>
      <c r="C1" s="1" t="s">
        <v>148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157</v>
      </c>
      <c r="K1" s="3" t="s">
        <v>193</v>
      </c>
      <c r="L1" s="3" t="s">
        <v>89</v>
      </c>
    </row>
    <row r="2" spans="1:36" x14ac:dyDescent="0.25">
      <c r="A2" s="1" t="s">
        <v>40</v>
      </c>
      <c r="B2" s="9">
        <v>473669</v>
      </c>
      <c r="C2">
        <v>114973</v>
      </c>
      <c r="D2" s="9">
        <v>848456</v>
      </c>
      <c r="E2" s="9">
        <v>6762</v>
      </c>
      <c r="F2" s="2">
        <v>405945</v>
      </c>
      <c r="G2" s="2">
        <v>80146</v>
      </c>
      <c r="H2" s="9">
        <v>57311</v>
      </c>
      <c r="I2" s="9">
        <v>33638</v>
      </c>
      <c r="J2" s="9">
        <v>20867</v>
      </c>
      <c r="K2" s="9">
        <v>3431708</v>
      </c>
      <c r="L2" s="9">
        <v>37633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x14ac:dyDescent="0.25">
      <c r="A3" s="10" t="s">
        <v>50</v>
      </c>
      <c r="E3" s="8"/>
      <c r="F3" s="8"/>
      <c r="G3" s="8"/>
      <c r="H3" s="8"/>
      <c r="I3" s="8"/>
      <c r="J3" s="8"/>
      <c r="K3" s="8"/>
      <c r="L3" s="8"/>
    </row>
    <row r="4" spans="1:36" x14ac:dyDescent="0.25">
      <c r="A4" t="s">
        <v>1</v>
      </c>
      <c r="B4" s="8"/>
      <c r="C4" s="8"/>
      <c r="D4" s="8"/>
      <c r="E4" s="8"/>
      <c r="F4" s="8"/>
      <c r="G4" s="8"/>
      <c r="H4" s="8"/>
      <c r="I4" s="8"/>
      <c r="J4" s="8"/>
      <c r="K4" s="8">
        <v>1330</v>
      </c>
      <c r="L4" s="8"/>
    </row>
    <row r="5" spans="1:36" x14ac:dyDescent="0.25">
      <c r="A5" t="s">
        <v>2</v>
      </c>
      <c r="B5" s="8"/>
      <c r="C5" s="8"/>
      <c r="D5" s="8"/>
      <c r="E5" s="8"/>
      <c r="F5" s="8"/>
      <c r="G5" s="8"/>
      <c r="H5" s="8">
        <v>75</v>
      </c>
      <c r="I5" s="8">
        <v>27</v>
      </c>
      <c r="J5" s="8"/>
      <c r="K5" s="8">
        <v>7669</v>
      </c>
      <c r="L5" s="8"/>
    </row>
    <row r="6" spans="1:36" x14ac:dyDescent="0.25">
      <c r="A6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36" x14ac:dyDescent="0.25">
      <c r="A7" t="s">
        <v>142</v>
      </c>
      <c r="B7" s="8"/>
      <c r="C7" s="8"/>
      <c r="D7" s="8"/>
      <c r="E7" s="8"/>
      <c r="F7" s="8"/>
      <c r="G7" s="8"/>
      <c r="H7" s="8"/>
      <c r="I7" s="8"/>
      <c r="J7" s="8"/>
      <c r="K7" s="8">
        <v>174636</v>
      </c>
      <c r="L7" s="8"/>
    </row>
    <row r="8" spans="1:36" x14ac:dyDescent="0.25">
      <c r="A8" t="s">
        <v>4</v>
      </c>
      <c r="B8" s="8"/>
      <c r="C8" s="8"/>
      <c r="D8" s="8"/>
      <c r="E8" s="8"/>
      <c r="F8" s="8"/>
      <c r="G8" s="8">
        <v>31</v>
      </c>
      <c r="H8" s="8"/>
      <c r="I8" s="8">
        <v>4</v>
      </c>
      <c r="J8" s="8"/>
      <c r="K8" s="8">
        <v>248764</v>
      </c>
      <c r="L8" s="8"/>
    </row>
    <row r="9" spans="1:36" x14ac:dyDescent="0.25">
      <c r="A9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36" x14ac:dyDescent="0.25">
      <c r="A10" t="s">
        <v>47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36" x14ac:dyDescent="0.25">
      <c r="A11" t="s">
        <v>6</v>
      </c>
      <c r="B11" s="8">
        <v>11982</v>
      </c>
      <c r="C11" s="8">
        <v>1062</v>
      </c>
      <c r="D11" s="8">
        <v>1502</v>
      </c>
      <c r="E11" s="8"/>
      <c r="F11" s="8">
        <v>20821</v>
      </c>
      <c r="G11" s="8">
        <v>277</v>
      </c>
      <c r="H11" s="8">
        <v>1321</v>
      </c>
      <c r="I11" s="8">
        <v>2015</v>
      </c>
      <c r="J11" s="8"/>
      <c r="K11" s="8">
        <v>76057</v>
      </c>
      <c r="L11" s="8"/>
    </row>
    <row r="12" spans="1:36" x14ac:dyDescent="0.25">
      <c r="A12" t="s">
        <v>7</v>
      </c>
      <c r="B12" s="8"/>
      <c r="C12" s="8">
        <v>113176</v>
      </c>
      <c r="D12" s="8"/>
      <c r="E12" s="8"/>
      <c r="F12" s="8">
        <v>164</v>
      </c>
      <c r="G12" s="8">
        <v>170</v>
      </c>
      <c r="H12" s="8">
        <v>98</v>
      </c>
      <c r="I12" s="8">
        <v>422</v>
      </c>
      <c r="J12" s="8"/>
      <c r="K12" s="8">
        <v>1156369</v>
      </c>
      <c r="L12" s="8"/>
    </row>
    <row r="13" spans="1:36" x14ac:dyDescent="0.25">
      <c r="A13" t="s">
        <v>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36" x14ac:dyDescent="0.25">
      <c r="A14" t="s">
        <v>8</v>
      </c>
      <c r="B14" s="8"/>
      <c r="C14" s="8"/>
      <c r="D14" s="8"/>
      <c r="F14" s="8"/>
      <c r="G14" s="8"/>
      <c r="H14" s="8"/>
      <c r="I14" s="8"/>
      <c r="J14" s="8"/>
      <c r="K14" s="8">
        <v>224252</v>
      </c>
      <c r="L14" s="8"/>
    </row>
    <row r="15" spans="1:36" x14ac:dyDescent="0.25">
      <c r="A15" t="s">
        <v>143</v>
      </c>
      <c r="B15" s="8"/>
      <c r="C15" s="8"/>
      <c r="D15" s="8">
        <v>32</v>
      </c>
      <c r="E15" s="8"/>
      <c r="F15" s="8">
        <v>227</v>
      </c>
      <c r="G15" s="8"/>
      <c r="H15" s="8"/>
      <c r="I15" s="8">
        <v>55</v>
      </c>
      <c r="J15" s="8"/>
      <c r="K15" s="8">
        <v>39</v>
      </c>
      <c r="L15" s="8"/>
    </row>
    <row r="16" spans="1:36" x14ac:dyDescent="0.25">
      <c r="A16" t="s">
        <v>41</v>
      </c>
      <c r="B16" s="8"/>
      <c r="C16" s="8"/>
      <c r="D16" s="8"/>
      <c r="E16" s="8">
        <v>262</v>
      </c>
      <c r="F16" s="8"/>
      <c r="G16" s="8"/>
      <c r="H16" s="8"/>
      <c r="I16" s="8"/>
      <c r="J16" s="8"/>
      <c r="K16" s="8">
        <v>45852</v>
      </c>
      <c r="L16" s="8"/>
    </row>
    <row r="17" spans="1:12" x14ac:dyDescent="0.25">
      <c r="A17" t="s">
        <v>199</v>
      </c>
      <c r="B17" s="8"/>
      <c r="C17" s="8"/>
      <c r="D17" s="8"/>
      <c r="E17" s="8"/>
      <c r="F17" s="8"/>
      <c r="G17" s="8"/>
      <c r="H17" s="8"/>
      <c r="I17" s="8"/>
      <c r="J17" s="8"/>
      <c r="K17" s="8">
        <v>32849</v>
      </c>
      <c r="L17" s="8"/>
    </row>
    <row r="18" spans="1:12" x14ac:dyDescent="0.25">
      <c r="A18" t="s">
        <v>79</v>
      </c>
      <c r="B18" s="8"/>
      <c r="C18" s="8"/>
      <c r="D18" s="8"/>
      <c r="E18" s="8"/>
      <c r="F18" s="8"/>
      <c r="G18" s="8"/>
      <c r="H18" s="8"/>
      <c r="I18" s="8"/>
      <c r="J18" s="8"/>
      <c r="K18" s="8">
        <v>4075</v>
      </c>
      <c r="L18" s="8"/>
    </row>
    <row r="19" spans="1:12" x14ac:dyDescent="0.25">
      <c r="A19" t="s">
        <v>10</v>
      </c>
      <c r="B19" s="8">
        <v>461520</v>
      </c>
      <c r="C19" s="8">
        <v>258</v>
      </c>
      <c r="D19" s="8">
        <v>843914</v>
      </c>
      <c r="E19" s="8">
        <v>5621</v>
      </c>
      <c r="F19" s="8">
        <v>11911</v>
      </c>
      <c r="G19" s="8">
        <v>78107</v>
      </c>
      <c r="H19" s="8">
        <v>43693</v>
      </c>
      <c r="I19" s="8">
        <v>1225</v>
      </c>
      <c r="J19" s="8"/>
      <c r="K19" s="8">
        <v>597299</v>
      </c>
      <c r="L19" s="8"/>
    </row>
    <row r="20" spans="1:12" x14ac:dyDescent="0.25">
      <c r="A20" t="s">
        <v>53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25">
      <c r="A21" t="s">
        <v>11</v>
      </c>
      <c r="B21" s="8"/>
      <c r="C21" s="8"/>
      <c r="D21" s="8"/>
      <c r="E21" s="8"/>
      <c r="F21" s="8"/>
      <c r="G21" s="8"/>
      <c r="H21" s="8"/>
      <c r="I21" s="8"/>
      <c r="J21" s="8"/>
      <c r="K21" s="8">
        <v>151342</v>
      </c>
      <c r="L21" s="8"/>
    </row>
    <row r="22" spans="1:12" x14ac:dyDescent="0.25">
      <c r="A22" t="s">
        <v>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25">
      <c r="A23" t="s">
        <v>12</v>
      </c>
      <c r="B23" s="8"/>
      <c r="C23" s="8"/>
      <c r="D23" s="8"/>
      <c r="E23" s="8"/>
      <c r="F23" s="8"/>
      <c r="G23" s="8"/>
      <c r="H23" s="8"/>
      <c r="I23" s="9"/>
      <c r="J23" s="8"/>
      <c r="K23" s="8"/>
      <c r="L23" s="8"/>
    </row>
    <row r="24" spans="1:12" x14ac:dyDescent="0.25">
      <c r="A24" t="s">
        <v>13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A25" t="s">
        <v>14</v>
      </c>
      <c r="B25" s="8"/>
      <c r="C25" s="8"/>
      <c r="D25" s="8"/>
      <c r="E25" s="8"/>
      <c r="F25" s="8"/>
      <c r="G25" s="8"/>
      <c r="H25" s="8"/>
      <c r="I25" s="8"/>
      <c r="J25" s="8"/>
      <c r="K25" s="8">
        <v>12194</v>
      </c>
      <c r="L25" s="8"/>
    </row>
    <row r="26" spans="1:12" x14ac:dyDescent="0.25">
      <c r="A26" t="s">
        <v>15</v>
      </c>
      <c r="B26" s="8"/>
      <c r="C26" s="8"/>
      <c r="D26" s="8"/>
      <c r="E26" s="8"/>
      <c r="F26" s="8"/>
      <c r="G26" s="8"/>
      <c r="H26" s="8"/>
      <c r="I26" s="8"/>
      <c r="J26" s="8"/>
      <c r="K26" s="8">
        <v>132</v>
      </c>
      <c r="L26" s="8"/>
    </row>
    <row r="27" spans="1:12" x14ac:dyDescent="0.25">
      <c r="A27" t="s">
        <v>16</v>
      </c>
      <c r="B27" s="8"/>
      <c r="C27" s="8"/>
      <c r="D27" s="8"/>
      <c r="E27" s="8"/>
      <c r="F27" s="8"/>
      <c r="G27" s="8"/>
      <c r="H27" s="8"/>
      <c r="I27" s="8"/>
      <c r="J27" s="8"/>
      <c r="K27" s="8">
        <v>1229</v>
      </c>
      <c r="L27" s="8"/>
    </row>
    <row r="28" spans="1:12" x14ac:dyDescent="0.25">
      <c r="A28" t="s">
        <v>17</v>
      </c>
      <c r="B28" s="8">
        <v>68</v>
      </c>
      <c r="C28" s="8"/>
      <c r="D28" s="8">
        <v>40</v>
      </c>
      <c r="E28" s="8">
        <v>370</v>
      </c>
      <c r="F28" s="8">
        <v>823</v>
      </c>
      <c r="G28" s="8">
        <v>516</v>
      </c>
      <c r="H28" s="8">
        <v>10290</v>
      </c>
      <c r="I28" s="8">
        <v>23136</v>
      </c>
      <c r="J28" s="8"/>
      <c r="K28" s="8">
        <v>165076</v>
      </c>
      <c r="L28" s="8">
        <v>20</v>
      </c>
    </row>
    <row r="29" spans="1:12" x14ac:dyDescent="0.25">
      <c r="A29" t="s">
        <v>18</v>
      </c>
      <c r="B29" s="8">
        <v>99</v>
      </c>
      <c r="C29" s="8"/>
      <c r="D29" s="8">
        <v>846</v>
      </c>
      <c r="E29" s="8"/>
      <c r="F29" s="8">
        <v>509</v>
      </c>
      <c r="G29" s="8">
        <v>686</v>
      </c>
      <c r="H29" s="8">
        <v>1794</v>
      </c>
      <c r="I29" s="8">
        <v>1657</v>
      </c>
      <c r="J29" s="8">
        <v>20787</v>
      </c>
      <c r="K29" s="8">
        <v>25882</v>
      </c>
      <c r="L29" s="8">
        <v>36923</v>
      </c>
    </row>
    <row r="30" spans="1:12" x14ac:dyDescent="0.25">
      <c r="A30" t="s">
        <v>80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A31" t="s">
        <v>55</v>
      </c>
      <c r="B31" s="8"/>
      <c r="C31" s="8"/>
      <c r="D31" s="8"/>
      <c r="E31" s="8"/>
      <c r="F31" s="8"/>
      <c r="G31" s="8"/>
      <c r="H31" s="8"/>
      <c r="I31" s="8">
        <v>660</v>
      </c>
      <c r="J31" s="8"/>
      <c r="K31" s="8"/>
      <c r="L31" s="8"/>
    </row>
    <row r="32" spans="1:12" x14ac:dyDescent="0.25">
      <c r="A32" t="s">
        <v>56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t="s">
        <v>45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x14ac:dyDescent="0.25">
      <c r="A34" t="s">
        <v>57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x14ac:dyDescent="0.25">
      <c r="A35" t="s">
        <v>58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>
        <v>110</v>
      </c>
    </row>
    <row r="36" spans="1:12" x14ac:dyDescent="0.25">
      <c r="A36" t="s">
        <v>59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25">
      <c r="A37" t="s">
        <v>19</v>
      </c>
      <c r="B37" s="8"/>
      <c r="C37" s="8"/>
      <c r="D37" s="8"/>
      <c r="E37" s="8"/>
      <c r="F37" s="8"/>
      <c r="G37" s="8"/>
      <c r="H37" s="8"/>
      <c r="I37" s="8">
        <v>596</v>
      </c>
      <c r="J37" s="8"/>
      <c r="K37" s="8">
        <v>83</v>
      </c>
      <c r="L37" s="8">
        <v>335</v>
      </c>
    </row>
    <row r="38" spans="1:12" x14ac:dyDescent="0.25">
      <c r="A38" t="s">
        <v>81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25">
      <c r="A39" t="s">
        <v>60</v>
      </c>
      <c r="B39" s="8"/>
      <c r="C39" s="8"/>
      <c r="D39" s="8"/>
      <c r="E39" s="8"/>
      <c r="G39" s="8"/>
      <c r="H39" s="8"/>
      <c r="I39" s="8"/>
      <c r="J39" s="8"/>
      <c r="K39" s="8"/>
      <c r="L39" s="8"/>
    </row>
    <row r="40" spans="1:12" x14ac:dyDescent="0.25">
      <c r="A40" t="s">
        <v>43</v>
      </c>
      <c r="B40" s="8"/>
      <c r="C40" s="8"/>
      <c r="D40" s="8"/>
      <c r="E40" s="8"/>
      <c r="F40" s="8">
        <v>16362</v>
      </c>
      <c r="G40" s="8"/>
      <c r="H40" s="8"/>
      <c r="I40" s="8"/>
      <c r="J40" s="8"/>
      <c r="K40" s="8"/>
      <c r="L40" s="8">
        <v>96</v>
      </c>
    </row>
    <row r="41" spans="1:12" x14ac:dyDescent="0.25">
      <c r="A41" t="s">
        <v>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A42" t="s">
        <v>20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A43" t="s">
        <v>21</v>
      </c>
      <c r="B43" s="8"/>
      <c r="C43" s="8"/>
      <c r="D43" s="8"/>
      <c r="E43" s="8"/>
      <c r="F43" s="8"/>
      <c r="G43" s="8"/>
      <c r="H43" s="8"/>
      <c r="I43" s="8">
        <v>75</v>
      </c>
      <c r="J43" s="8"/>
      <c r="K43" s="8"/>
      <c r="L43" s="8"/>
    </row>
    <row r="44" spans="1:12" x14ac:dyDescent="0.25">
      <c r="A44" t="s">
        <v>48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>
        <v>12</v>
      </c>
    </row>
    <row r="45" spans="1:12" x14ac:dyDescent="0.25">
      <c r="A45" t="s">
        <v>62</v>
      </c>
      <c r="B45" s="8"/>
      <c r="C45" s="8"/>
      <c r="D45" s="8"/>
      <c r="E45" s="8"/>
      <c r="F45" s="8"/>
      <c r="G45" s="8"/>
      <c r="H45" s="8"/>
      <c r="I45" s="8"/>
      <c r="J45" s="8">
        <v>30</v>
      </c>
      <c r="K45" s="8">
        <v>242</v>
      </c>
      <c r="L45" s="8">
        <v>80</v>
      </c>
    </row>
    <row r="46" spans="1:12" x14ac:dyDescent="0.25">
      <c r="A46" t="s">
        <v>22</v>
      </c>
      <c r="B46" s="8"/>
      <c r="C46" s="8"/>
      <c r="D46" s="8"/>
      <c r="E46" s="8"/>
      <c r="F46" s="8"/>
      <c r="G46" s="8"/>
      <c r="H46" s="8"/>
      <c r="I46" s="8"/>
      <c r="J46" s="8"/>
      <c r="K46" s="8">
        <v>225</v>
      </c>
      <c r="L46" s="8"/>
    </row>
    <row r="47" spans="1:12" x14ac:dyDescent="0.25">
      <c r="A47" t="s">
        <v>63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A48" t="s">
        <v>82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x14ac:dyDescent="0.25">
      <c r="A49" t="s">
        <v>64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>
        <v>53</v>
      </c>
    </row>
    <row r="50" spans="1:12" x14ac:dyDescent="0.25">
      <c r="A50" t="s">
        <v>200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x14ac:dyDescent="0.25">
      <c r="A51" t="s">
        <v>23</v>
      </c>
      <c r="B51" s="8"/>
      <c r="C51" s="8"/>
      <c r="D51" s="8"/>
      <c r="E51" s="8"/>
      <c r="F51" s="8"/>
      <c r="G51" s="8"/>
      <c r="H51" s="8"/>
      <c r="I51" s="8"/>
      <c r="J51" s="8"/>
      <c r="K51" s="8">
        <v>147231</v>
      </c>
      <c r="L51" s="8"/>
    </row>
    <row r="52" spans="1:12" x14ac:dyDescent="0.25">
      <c r="A52" t="s">
        <v>65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x14ac:dyDescent="0.25">
      <c r="A53" t="s">
        <v>52</v>
      </c>
      <c r="B53" s="8"/>
      <c r="C53" s="8"/>
      <c r="D53" s="8"/>
      <c r="E53" s="8"/>
      <c r="F53" s="8"/>
      <c r="G53" s="8"/>
      <c r="H53" s="8"/>
      <c r="I53" s="8">
        <v>32</v>
      </c>
      <c r="J53" s="8"/>
      <c r="K53" s="8"/>
      <c r="L53" s="8"/>
    </row>
    <row r="54" spans="1:12" x14ac:dyDescent="0.25">
      <c r="A54" t="s">
        <v>49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x14ac:dyDescent="0.25">
      <c r="A55" t="s">
        <v>66</v>
      </c>
      <c r="I55">
        <v>462</v>
      </c>
      <c r="K55" s="8"/>
      <c r="L55" s="8"/>
    </row>
    <row r="56" spans="1:12" x14ac:dyDescent="0.25">
      <c r="A56" t="s">
        <v>67</v>
      </c>
      <c r="K56" s="8"/>
      <c r="L56" s="8"/>
    </row>
    <row r="57" spans="1:12" x14ac:dyDescent="0.25">
      <c r="A57" t="s">
        <v>68</v>
      </c>
      <c r="K57" s="8"/>
      <c r="L57" s="8"/>
    </row>
    <row r="58" spans="1:12" x14ac:dyDescent="0.25">
      <c r="A58" t="s">
        <v>201</v>
      </c>
      <c r="K58" s="8"/>
      <c r="L58" s="8"/>
    </row>
    <row r="59" spans="1:12" x14ac:dyDescent="0.25">
      <c r="A59" t="s">
        <v>83</v>
      </c>
      <c r="K59" s="8"/>
      <c r="L59" s="8"/>
    </row>
    <row r="60" spans="1:12" x14ac:dyDescent="0.25">
      <c r="A60" t="s">
        <v>84</v>
      </c>
      <c r="K60" s="8"/>
      <c r="L60" s="8"/>
    </row>
    <row r="61" spans="1:12" x14ac:dyDescent="0.25">
      <c r="A61" t="s">
        <v>69</v>
      </c>
      <c r="K61" s="8"/>
      <c r="L61" s="8"/>
    </row>
    <row r="62" spans="1:12" x14ac:dyDescent="0.25">
      <c r="A62" t="s">
        <v>70</v>
      </c>
      <c r="K62" s="8"/>
      <c r="L62" s="8"/>
    </row>
    <row r="63" spans="1:12" x14ac:dyDescent="0.25">
      <c r="A63" t="s">
        <v>44</v>
      </c>
      <c r="F63">
        <v>231</v>
      </c>
      <c r="I63">
        <v>2309</v>
      </c>
      <c r="K63" s="8"/>
      <c r="L63" s="8"/>
    </row>
    <row r="64" spans="1:12" x14ac:dyDescent="0.25">
      <c r="A64" t="s">
        <v>24</v>
      </c>
      <c r="K64" s="8">
        <v>7001</v>
      </c>
      <c r="L64" s="8"/>
    </row>
    <row r="65" spans="1:12" x14ac:dyDescent="0.25">
      <c r="A65" t="s">
        <v>25</v>
      </c>
      <c r="I65">
        <v>133</v>
      </c>
      <c r="K65" s="8"/>
      <c r="L65" s="8"/>
    </row>
    <row r="66" spans="1:12" x14ac:dyDescent="0.25">
      <c r="A66" t="s">
        <v>90</v>
      </c>
      <c r="I66">
        <v>12</v>
      </c>
      <c r="K66" s="8"/>
      <c r="L66" s="8"/>
    </row>
    <row r="67" spans="1:12" x14ac:dyDescent="0.25">
      <c r="A67" t="s">
        <v>26</v>
      </c>
      <c r="I67">
        <v>50</v>
      </c>
      <c r="K67" s="8">
        <v>2945</v>
      </c>
      <c r="L67" s="8"/>
    </row>
    <row r="68" spans="1:12" x14ac:dyDescent="0.25">
      <c r="A68" t="s">
        <v>71</v>
      </c>
      <c r="E68">
        <v>509</v>
      </c>
      <c r="H68">
        <v>40</v>
      </c>
      <c r="I68">
        <v>149</v>
      </c>
      <c r="K68" s="8"/>
      <c r="L68" s="8"/>
    </row>
    <row r="69" spans="1:12" x14ac:dyDescent="0.25">
      <c r="A69" t="s">
        <v>27</v>
      </c>
      <c r="K69" s="8">
        <v>1772</v>
      </c>
      <c r="L69" s="8"/>
    </row>
    <row r="70" spans="1:12" x14ac:dyDescent="0.25">
      <c r="A70" t="s">
        <v>85</v>
      </c>
      <c r="C70">
        <v>477</v>
      </c>
      <c r="D70">
        <v>2122</v>
      </c>
      <c r="F70">
        <v>354897</v>
      </c>
      <c r="G70">
        <v>12</v>
      </c>
      <c r="L70" s="8"/>
    </row>
    <row r="71" spans="1:12" x14ac:dyDescent="0.25">
      <c r="A71" t="s">
        <v>28</v>
      </c>
      <c r="I71">
        <v>203</v>
      </c>
      <c r="K71" s="8">
        <v>31473</v>
      </c>
      <c r="L71" s="8"/>
    </row>
    <row r="72" spans="1:12" x14ac:dyDescent="0.25">
      <c r="A72" t="s">
        <v>29</v>
      </c>
      <c r="K72" s="8">
        <v>4948</v>
      </c>
      <c r="L72" s="8"/>
    </row>
    <row r="73" spans="1:12" x14ac:dyDescent="0.25">
      <c r="A73" t="s">
        <v>72</v>
      </c>
      <c r="K73" s="8"/>
      <c r="L73" s="8"/>
    </row>
    <row r="74" spans="1:12" x14ac:dyDescent="0.25">
      <c r="A74" t="s">
        <v>30</v>
      </c>
      <c r="J74">
        <v>50</v>
      </c>
      <c r="K74" s="8"/>
      <c r="L74" s="8"/>
    </row>
    <row r="75" spans="1:12" x14ac:dyDescent="0.25">
      <c r="A75" t="s">
        <v>73</v>
      </c>
      <c r="I75">
        <v>270</v>
      </c>
    </row>
    <row r="76" spans="1:12" x14ac:dyDescent="0.25">
      <c r="A76" t="s">
        <v>31</v>
      </c>
      <c r="K76" s="8">
        <v>285</v>
      </c>
    </row>
    <row r="77" spans="1:12" x14ac:dyDescent="0.25">
      <c r="A77" t="s">
        <v>32</v>
      </c>
      <c r="G77">
        <v>347</v>
      </c>
      <c r="K77" s="8">
        <v>73664</v>
      </c>
      <c r="L77" s="8"/>
    </row>
    <row r="78" spans="1:12" x14ac:dyDescent="0.25">
      <c r="A78" t="s">
        <v>33</v>
      </c>
      <c r="K78" s="8">
        <v>6339</v>
      </c>
      <c r="L78" s="8"/>
    </row>
    <row r="79" spans="1:12" x14ac:dyDescent="0.25">
      <c r="A79" t="s">
        <v>34</v>
      </c>
      <c r="K79" s="8"/>
      <c r="L79" s="8"/>
    </row>
    <row r="80" spans="1:12" x14ac:dyDescent="0.25">
      <c r="A80" t="s">
        <v>74</v>
      </c>
      <c r="K80" s="8"/>
      <c r="L80" s="8"/>
    </row>
    <row r="81" spans="1:12" x14ac:dyDescent="0.25">
      <c r="A81" t="s">
        <v>35</v>
      </c>
      <c r="K81" s="8">
        <v>91357</v>
      </c>
    </row>
    <row r="82" spans="1:12" x14ac:dyDescent="0.25">
      <c r="A82" t="s">
        <v>75</v>
      </c>
      <c r="K82" s="8"/>
      <c r="L82" s="8"/>
    </row>
    <row r="83" spans="1:12" x14ac:dyDescent="0.25">
      <c r="A83" t="s">
        <v>76</v>
      </c>
      <c r="K83" s="8"/>
      <c r="L83" s="8"/>
    </row>
    <row r="84" spans="1:12" x14ac:dyDescent="0.25">
      <c r="A84" t="s">
        <v>36</v>
      </c>
    </row>
    <row r="85" spans="1:12" x14ac:dyDescent="0.25">
      <c r="A85" t="s">
        <v>77</v>
      </c>
      <c r="I85">
        <v>146</v>
      </c>
    </row>
    <row r="86" spans="1:12" x14ac:dyDescent="0.25">
      <c r="A86" t="s">
        <v>37</v>
      </c>
    </row>
    <row r="87" spans="1:12" x14ac:dyDescent="0.25">
      <c r="A87" t="s">
        <v>78</v>
      </c>
    </row>
    <row r="88" spans="1:12" x14ac:dyDescent="0.25">
      <c r="A88" t="s">
        <v>38</v>
      </c>
      <c r="K88">
        <v>60702</v>
      </c>
    </row>
    <row r="89" spans="1:12" x14ac:dyDescent="0.25">
      <c r="A89" t="s">
        <v>39</v>
      </c>
      <c r="K89">
        <v>78317</v>
      </c>
    </row>
    <row r="90" spans="1:12" x14ac:dyDescent="0.25">
      <c r="A90" t="s">
        <v>42</v>
      </c>
    </row>
    <row r="91" spans="1:12" x14ac:dyDescent="0.25">
      <c r="A91" t="s">
        <v>46</v>
      </c>
      <c r="K91" s="8">
        <v>78</v>
      </c>
    </row>
    <row r="92" spans="1:12" x14ac:dyDescent="0.25">
      <c r="A92" t="s">
        <v>86</v>
      </c>
    </row>
    <row r="93" spans="1:12" x14ac:dyDescent="0.25">
      <c r="A93" t="s">
        <v>87</v>
      </c>
    </row>
    <row r="94" spans="1:12" x14ac:dyDescent="0.25">
      <c r="A94" t="s">
        <v>77</v>
      </c>
    </row>
    <row r="95" spans="1:12" x14ac:dyDescent="0.25">
      <c r="A95" t="s">
        <v>88</v>
      </c>
    </row>
    <row r="97" spans="2:12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6"/>
  <sheetViews>
    <sheetView topLeftCell="A25" workbookViewId="0">
      <pane xSplit="1" topLeftCell="AL1" activePane="topRight" state="frozen"/>
      <selection pane="topRight" activeCell="AN56" sqref="AN56"/>
    </sheetView>
  </sheetViews>
  <sheetFormatPr defaultRowHeight="15" x14ac:dyDescent="0.25"/>
  <cols>
    <col min="1" max="1" width="19.140625" bestFit="1" customWidth="1"/>
    <col min="2" max="10" width="8.28515625" bestFit="1" customWidth="1"/>
    <col min="11" max="29" width="9.28515625" bestFit="1" customWidth="1"/>
    <col min="30" max="33" width="10" bestFit="1" customWidth="1"/>
    <col min="34" max="41" width="9.28515625" bestFit="1" customWidth="1"/>
    <col min="42" max="50" width="10" bestFit="1" customWidth="1"/>
    <col min="51" max="54" width="11" bestFit="1" customWidth="1"/>
  </cols>
  <sheetData>
    <row r="1" spans="1:81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s="12" t="s">
        <v>178</v>
      </c>
      <c r="AN1" s="12" t="s">
        <v>180</v>
      </c>
      <c r="AO1" s="12" t="s">
        <v>181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185</v>
      </c>
      <c r="BD1" t="s">
        <v>186</v>
      </c>
    </row>
    <row r="2" spans="1:81" x14ac:dyDescent="0.25">
      <c r="A2" s="11" t="s">
        <v>40</v>
      </c>
      <c r="B2" s="8">
        <v>771888</v>
      </c>
      <c r="C2" s="13">
        <v>24081</v>
      </c>
      <c r="D2" s="8">
        <v>30774</v>
      </c>
      <c r="E2" s="13">
        <v>13687</v>
      </c>
      <c r="F2" s="13">
        <v>492475</v>
      </c>
      <c r="G2" s="13">
        <v>463178</v>
      </c>
      <c r="H2" s="13">
        <v>33007</v>
      </c>
      <c r="I2" s="13">
        <v>704</v>
      </c>
      <c r="J2" s="13">
        <v>27</v>
      </c>
      <c r="K2" s="13">
        <v>3289</v>
      </c>
      <c r="L2" s="13">
        <v>98642</v>
      </c>
      <c r="M2" s="13">
        <v>411</v>
      </c>
      <c r="N2" s="13">
        <v>19549</v>
      </c>
      <c r="O2" s="13">
        <v>132447</v>
      </c>
      <c r="P2" s="13">
        <v>157732</v>
      </c>
      <c r="Q2" s="13">
        <v>98519</v>
      </c>
      <c r="R2" s="13">
        <v>3</v>
      </c>
      <c r="S2" s="13">
        <v>228816</v>
      </c>
      <c r="T2" s="13">
        <v>344</v>
      </c>
      <c r="U2" s="13">
        <v>185874</v>
      </c>
      <c r="V2" s="13">
        <v>6531</v>
      </c>
      <c r="W2" s="13">
        <v>60144</v>
      </c>
      <c r="X2" s="8">
        <v>827</v>
      </c>
      <c r="Y2" s="8">
        <v>5138</v>
      </c>
      <c r="Z2" s="8">
        <v>2947</v>
      </c>
      <c r="AA2" s="8">
        <v>24813</v>
      </c>
      <c r="AB2" s="8">
        <v>1329</v>
      </c>
      <c r="AC2" s="8">
        <v>28</v>
      </c>
      <c r="AD2" s="8">
        <v>6691</v>
      </c>
      <c r="AE2" s="8">
        <v>2017</v>
      </c>
      <c r="AF2" s="8">
        <v>47</v>
      </c>
      <c r="AG2" s="8">
        <v>208</v>
      </c>
      <c r="AH2" s="8">
        <v>6621</v>
      </c>
      <c r="AI2" s="8">
        <v>148</v>
      </c>
      <c r="AJ2" s="8">
        <v>143</v>
      </c>
      <c r="AK2" s="8">
        <v>5723</v>
      </c>
      <c r="AL2" s="8">
        <v>1333</v>
      </c>
      <c r="AM2" s="8">
        <v>1715</v>
      </c>
      <c r="AN2" s="8">
        <v>36232</v>
      </c>
      <c r="AO2" s="8">
        <v>54448</v>
      </c>
      <c r="AP2" s="8">
        <v>51006</v>
      </c>
      <c r="AQ2" s="8">
        <v>126031</v>
      </c>
      <c r="AR2" s="8">
        <v>30512</v>
      </c>
      <c r="AS2" s="8">
        <v>61303</v>
      </c>
      <c r="AT2" s="8">
        <v>8971</v>
      </c>
      <c r="AU2" s="8">
        <v>176276</v>
      </c>
      <c r="AV2" s="8">
        <v>425</v>
      </c>
      <c r="AW2" s="8">
        <v>987</v>
      </c>
      <c r="AX2" s="8">
        <v>188</v>
      </c>
      <c r="AY2" s="8">
        <v>7103</v>
      </c>
      <c r="AZ2" s="8">
        <v>19198</v>
      </c>
      <c r="BA2" s="8">
        <v>5604</v>
      </c>
      <c r="BB2" s="8">
        <v>25220</v>
      </c>
      <c r="BC2" s="8">
        <v>167</v>
      </c>
      <c r="BD2" s="8">
        <v>8238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</row>
    <row r="3" spans="1:81" x14ac:dyDescent="0.25">
      <c r="A3" t="s">
        <v>18</v>
      </c>
      <c r="B3" s="8">
        <v>771870</v>
      </c>
      <c r="C3" s="13">
        <v>24079</v>
      </c>
      <c r="D3" s="8">
        <v>30774</v>
      </c>
      <c r="E3" s="13"/>
      <c r="F3" s="13">
        <v>472485</v>
      </c>
      <c r="G3" s="8"/>
      <c r="H3" s="13">
        <v>22897</v>
      </c>
      <c r="I3" s="13">
        <v>704</v>
      </c>
      <c r="J3" s="13"/>
      <c r="K3" s="13">
        <v>3289</v>
      </c>
      <c r="L3" s="13">
        <v>98642</v>
      </c>
      <c r="M3" s="13"/>
      <c r="N3" s="8"/>
      <c r="O3" s="8">
        <v>12130</v>
      </c>
      <c r="P3" s="13"/>
      <c r="Q3" s="13"/>
      <c r="R3" s="13"/>
      <c r="S3" s="13">
        <v>228816</v>
      </c>
      <c r="T3" s="13">
        <v>344</v>
      </c>
      <c r="U3" s="8">
        <v>10</v>
      </c>
      <c r="V3" s="8"/>
      <c r="W3" s="8"/>
      <c r="X3" s="8"/>
      <c r="Y3" s="8"/>
      <c r="Z3" s="8"/>
      <c r="AA3" s="8"/>
      <c r="AB3" s="8">
        <v>480</v>
      </c>
      <c r="AC3" s="8"/>
      <c r="AD3" s="8"/>
      <c r="AE3" s="8"/>
      <c r="AF3" s="8"/>
      <c r="AG3" s="8"/>
      <c r="AH3" s="8"/>
      <c r="AI3" s="8"/>
      <c r="AJ3" s="8"/>
      <c r="AK3" s="8"/>
      <c r="AL3" s="8">
        <v>837</v>
      </c>
      <c r="AM3" s="8">
        <v>11</v>
      </c>
      <c r="AN3" s="8">
        <v>5349</v>
      </c>
      <c r="AO3" s="8">
        <v>180</v>
      </c>
      <c r="AP3" s="8"/>
      <c r="AQ3" s="8"/>
      <c r="AR3" s="8"/>
      <c r="AS3" s="8">
        <v>504</v>
      </c>
      <c r="AT3" s="8"/>
      <c r="AU3" s="8">
        <v>1580</v>
      </c>
      <c r="AV3" s="8">
        <v>425</v>
      </c>
      <c r="AW3" s="8">
        <v>24</v>
      </c>
      <c r="AX3" s="8"/>
      <c r="AY3" s="8"/>
      <c r="AZ3" s="8">
        <v>1384</v>
      </c>
      <c r="BA3" s="8">
        <v>5604</v>
      </c>
      <c r="BB3" s="8">
        <v>90</v>
      </c>
      <c r="BC3" s="8"/>
      <c r="BD3" s="8">
        <v>1094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1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>
        <v>5723</v>
      </c>
      <c r="AL4" s="8"/>
      <c r="AM4" s="8"/>
      <c r="AN4" s="8">
        <v>1201</v>
      </c>
      <c r="AO4" s="8">
        <v>20316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>
        <v>266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</row>
    <row r="5" spans="1:81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</row>
    <row r="6" spans="1:81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</row>
    <row r="7" spans="1:81" x14ac:dyDescent="0.25">
      <c r="A7" t="s">
        <v>58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>
        <v>31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</row>
    <row r="8" spans="1:81" x14ac:dyDescent="0.25">
      <c r="A8" t="s">
        <v>155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</row>
    <row r="9" spans="1:81" x14ac:dyDescent="0.25">
      <c r="A9" t="s">
        <v>21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</row>
    <row r="10" spans="1:81" x14ac:dyDescent="0.25">
      <c r="A10" t="s">
        <v>22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>
        <v>16593</v>
      </c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</row>
    <row r="11" spans="1:81" x14ac:dyDescent="0.25">
      <c r="A11" t="s">
        <v>66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</row>
    <row r="12" spans="1:81" x14ac:dyDescent="0.25">
      <c r="A12" t="s">
        <v>184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>
        <v>4558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</row>
    <row r="13" spans="1:81" x14ac:dyDescent="0.25">
      <c r="A13" t="s">
        <v>52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>
        <v>276</v>
      </c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</row>
    <row r="14" spans="1:81" x14ac:dyDescent="0.25">
      <c r="A14" t="s">
        <v>62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>
        <v>5247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>
        <v>189</v>
      </c>
      <c r="AV14" s="8"/>
      <c r="AW14" s="8"/>
      <c r="AX14" s="8"/>
      <c r="AY14" s="8"/>
      <c r="AZ14" s="8"/>
      <c r="BA14" s="8"/>
      <c r="BB14" s="8">
        <v>8537</v>
      </c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</row>
    <row r="15" spans="1:81" x14ac:dyDescent="0.25">
      <c r="A15" t="s">
        <v>20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>
        <v>2173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</row>
    <row r="16" spans="1:81" x14ac:dyDescent="0.25">
      <c r="A16" t="s">
        <v>49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</row>
    <row r="17" spans="1:81" x14ac:dyDescent="0.25">
      <c r="A17" t="s">
        <v>15</v>
      </c>
      <c r="B17" s="8"/>
      <c r="C17" s="8"/>
      <c r="D17" s="8"/>
      <c r="E17" s="8"/>
      <c r="F17" s="8"/>
      <c r="G17" s="8">
        <v>22269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</row>
    <row r="18" spans="1:81" x14ac:dyDescent="0.25">
      <c r="A18" t="s">
        <v>4</v>
      </c>
      <c r="B18" s="8"/>
      <c r="C18" s="8"/>
      <c r="D18" s="8"/>
      <c r="E18" s="8"/>
      <c r="F18" s="8"/>
      <c r="G18" s="8">
        <v>52532</v>
      </c>
      <c r="H18" s="8"/>
      <c r="I18" s="8"/>
      <c r="J18" s="13"/>
      <c r="K18" s="8"/>
      <c r="L18" s="8"/>
      <c r="M18" s="13"/>
      <c r="N18" s="13">
        <v>9405</v>
      </c>
      <c r="O18" s="8">
        <v>111640</v>
      </c>
      <c r="P18" s="8"/>
      <c r="Q18" s="8">
        <v>74329</v>
      </c>
      <c r="R18" s="8"/>
      <c r="S18" s="8"/>
      <c r="T18" s="8"/>
      <c r="U18" s="8">
        <v>135387</v>
      </c>
      <c r="V18" s="8">
        <v>669</v>
      </c>
      <c r="W18" s="13"/>
      <c r="X18" s="8"/>
      <c r="Y18" s="8"/>
      <c r="Z18" s="8"/>
      <c r="AA18" s="8">
        <v>280</v>
      </c>
      <c r="AB18" s="8"/>
      <c r="AD18">
        <v>212</v>
      </c>
      <c r="AE18" s="8">
        <v>63</v>
      </c>
      <c r="AF18" s="8">
        <v>21</v>
      </c>
      <c r="AG18" s="8"/>
      <c r="AH18" s="8"/>
      <c r="AI18" s="8"/>
      <c r="AJ18" s="8">
        <v>143</v>
      </c>
      <c r="AK18" s="8"/>
      <c r="AL18" s="8"/>
      <c r="AM18" s="8"/>
      <c r="AN18" s="8">
        <v>1218</v>
      </c>
      <c r="AO18" s="8">
        <v>1593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</row>
    <row r="19" spans="1:81" x14ac:dyDescent="0.25">
      <c r="A19" t="s">
        <v>17</v>
      </c>
      <c r="B19" s="8"/>
      <c r="C19" s="8">
        <v>2</v>
      </c>
      <c r="D19" s="8"/>
      <c r="E19" s="8"/>
      <c r="F19" s="8"/>
      <c r="G19" s="8">
        <v>8</v>
      </c>
      <c r="H19" s="8"/>
      <c r="I19" s="8"/>
      <c r="J19" s="8">
        <v>27</v>
      </c>
      <c r="K19" s="8"/>
      <c r="L19" s="8"/>
      <c r="M19" s="8"/>
      <c r="N19" s="8"/>
      <c r="O19" s="8"/>
      <c r="P19" s="8"/>
      <c r="Q19" s="8"/>
      <c r="R19" s="8">
        <v>3</v>
      </c>
      <c r="S19" s="8"/>
      <c r="T19" s="8"/>
      <c r="U19" s="8">
        <v>67</v>
      </c>
      <c r="V19" s="8"/>
      <c r="W19" s="8"/>
      <c r="X19" s="8"/>
      <c r="Y19" s="8">
        <v>2050</v>
      </c>
      <c r="Z19" s="8"/>
      <c r="AA19" s="8"/>
      <c r="AB19" s="8"/>
      <c r="AE19" s="8"/>
      <c r="AF19" s="8"/>
      <c r="AG19" s="8"/>
      <c r="AH19" s="8"/>
      <c r="AI19" s="8"/>
      <c r="AJ19" s="8"/>
      <c r="AK19" s="8"/>
      <c r="AL19" s="8">
        <v>5</v>
      </c>
      <c r="AM19" s="8"/>
      <c r="AN19" s="8">
        <v>908</v>
      </c>
      <c r="AO19" s="8">
        <v>2</v>
      </c>
      <c r="AP19" s="8"/>
      <c r="AQ19" s="8">
        <v>778</v>
      </c>
      <c r="AR19" s="8"/>
      <c r="AS19" s="8"/>
      <c r="AT19" s="8"/>
      <c r="AU19" s="8">
        <v>490</v>
      </c>
      <c r="AV19" s="8"/>
      <c r="AW19" s="8"/>
      <c r="AX19" s="8">
        <v>88</v>
      </c>
      <c r="AY19" s="8">
        <v>1507</v>
      </c>
      <c r="AZ19" s="8">
        <v>262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</row>
    <row r="20" spans="1:81" x14ac:dyDescent="0.25">
      <c r="A20" t="s">
        <v>179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>
        <v>145234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</row>
    <row r="21" spans="1:81" x14ac:dyDescent="0.25">
      <c r="A21" t="s">
        <v>10</v>
      </c>
      <c r="B21" s="8"/>
      <c r="C21" s="8"/>
      <c r="D21" s="8"/>
      <c r="E21" s="8"/>
      <c r="F21" s="8"/>
      <c r="G21" s="8">
        <v>6650</v>
      </c>
      <c r="H21" s="8"/>
      <c r="I21" s="8"/>
      <c r="J21" s="8"/>
      <c r="K21" s="8"/>
      <c r="L21" s="8"/>
      <c r="M21" s="8"/>
      <c r="N21" s="8">
        <v>10144</v>
      </c>
      <c r="O21" s="8">
        <v>8677</v>
      </c>
      <c r="P21" s="8"/>
      <c r="Q21" s="8"/>
      <c r="R21" s="8"/>
      <c r="S21" s="8"/>
      <c r="T21" s="8"/>
      <c r="U21" s="13">
        <v>7843</v>
      </c>
      <c r="V21" s="13">
        <v>5447</v>
      </c>
      <c r="W21" s="8"/>
      <c r="X21" s="8">
        <v>827</v>
      </c>
      <c r="Y21" s="8">
        <v>3042</v>
      </c>
      <c r="Z21" s="8">
        <v>900</v>
      </c>
      <c r="AA21" s="8">
        <v>24473</v>
      </c>
      <c r="AB21" s="8">
        <v>776</v>
      </c>
      <c r="AC21" s="8">
        <v>28</v>
      </c>
      <c r="AD21" s="8">
        <v>6446</v>
      </c>
      <c r="AE21" s="8">
        <v>1954</v>
      </c>
      <c r="AF21" s="8">
        <v>26</v>
      </c>
      <c r="AG21" s="8">
        <v>208</v>
      </c>
      <c r="AH21" s="8"/>
      <c r="AI21" s="8">
        <v>26</v>
      </c>
      <c r="AJ21" s="8"/>
      <c r="AK21" s="8"/>
      <c r="AL21" s="8">
        <v>293</v>
      </c>
      <c r="AM21" s="8"/>
      <c r="AN21" s="8">
        <v>25665</v>
      </c>
      <c r="AO21" s="8">
        <v>7701</v>
      </c>
      <c r="AP21" s="8">
        <v>50456</v>
      </c>
      <c r="AQ21" s="8">
        <v>124884</v>
      </c>
      <c r="AR21" s="8">
        <v>27830</v>
      </c>
      <c r="AS21" s="8">
        <v>41462</v>
      </c>
      <c r="AT21" s="8">
        <v>8971</v>
      </c>
      <c r="AU21" s="8">
        <v>25126</v>
      </c>
      <c r="AV21" s="8"/>
      <c r="AW21" s="8">
        <v>963</v>
      </c>
      <c r="AX21" s="8">
        <v>100</v>
      </c>
      <c r="AY21" s="8">
        <v>162</v>
      </c>
      <c r="AZ21" s="8">
        <v>7472</v>
      </c>
      <c r="BA21" s="8"/>
      <c r="BB21" s="8"/>
      <c r="BC21" s="8"/>
      <c r="BD21" s="8">
        <v>326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</row>
    <row r="22" spans="1:81" x14ac:dyDescent="0.25">
      <c r="A22" t="s">
        <v>2</v>
      </c>
      <c r="B22" s="8">
        <v>18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>
        <v>220</v>
      </c>
      <c r="AZ22" s="8">
        <v>1300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</row>
    <row r="23" spans="1:81" x14ac:dyDescent="0.25">
      <c r="A23" t="s">
        <v>6</v>
      </c>
      <c r="B23" s="8"/>
      <c r="C23" s="8"/>
      <c r="D23" s="8"/>
      <c r="E23" s="8">
        <v>4760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558</v>
      </c>
      <c r="AA23" s="8"/>
      <c r="AB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>
        <v>5012</v>
      </c>
      <c r="AP23" s="8"/>
      <c r="AQ23" s="8">
        <v>216</v>
      </c>
      <c r="AR23" s="8"/>
      <c r="AS23" s="8">
        <v>144</v>
      </c>
      <c r="AT23" s="8"/>
      <c r="AU23" s="8">
        <v>75</v>
      </c>
      <c r="AV23" s="8"/>
      <c r="AW23" s="8"/>
      <c r="AX23" s="8"/>
      <c r="AY23" s="8"/>
      <c r="AZ23" s="8"/>
      <c r="BA23" s="8"/>
      <c r="BB23" s="8"/>
      <c r="BC23" s="8"/>
      <c r="BD23" s="8">
        <v>109</v>
      </c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</row>
    <row r="24" spans="1:81" x14ac:dyDescent="0.25">
      <c r="A24" t="s">
        <v>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</row>
    <row r="25" spans="1:81" x14ac:dyDescent="0.25">
      <c r="A25" t="s">
        <v>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</row>
    <row r="26" spans="1:81" x14ac:dyDescent="0.25">
      <c r="A26" t="s">
        <v>142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</row>
    <row r="27" spans="1:81" x14ac:dyDescent="0.25">
      <c r="A27" t="s">
        <v>47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</row>
    <row r="28" spans="1:81" x14ac:dyDescent="0.25">
      <c r="A28" t="s">
        <v>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>
        <v>7000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</row>
    <row r="29" spans="1:81" x14ac:dyDescent="0.25">
      <c r="A29" t="s">
        <v>183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</row>
    <row r="30" spans="1:81" x14ac:dyDescent="0.25">
      <c r="A30" t="s">
        <v>14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</row>
    <row r="31" spans="1:81" x14ac:dyDescent="0.25">
      <c r="A31" t="s">
        <v>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>
        <v>656</v>
      </c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</row>
    <row r="32" spans="1:81" x14ac:dyDescent="0.25">
      <c r="A32" t="s">
        <v>143</v>
      </c>
      <c r="B32" s="8"/>
      <c r="C32" s="8"/>
      <c r="D32" s="8"/>
      <c r="E32" s="8">
        <v>8927</v>
      </c>
      <c r="F32" s="8">
        <v>19990</v>
      </c>
      <c r="G32" s="8">
        <v>304521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>
        <v>4955</v>
      </c>
      <c r="V32" s="8"/>
      <c r="W32" s="8"/>
      <c r="X32" s="8"/>
      <c r="Y32" s="8">
        <v>46</v>
      </c>
      <c r="Z32" s="8">
        <v>571</v>
      </c>
      <c r="AA32" s="8"/>
      <c r="AB32" s="8">
        <v>73</v>
      </c>
      <c r="AD32" s="8">
        <v>33</v>
      </c>
      <c r="AE32" s="8"/>
      <c r="AF32" s="8"/>
      <c r="AG32" s="8"/>
      <c r="AH32" s="8"/>
      <c r="AI32" s="8">
        <v>122</v>
      </c>
      <c r="AJ32" s="8"/>
      <c r="AK32" s="8"/>
      <c r="AL32" s="8">
        <v>6</v>
      </c>
      <c r="AM32" s="8">
        <v>929</v>
      </c>
      <c r="AN32" s="8">
        <v>1235</v>
      </c>
      <c r="AO32" s="8">
        <v>1315</v>
      </c>
      <c r="AP32" s="8">
        <v>250</v>
      </c>
      <c r="AQ32" s="8">
        <v>153</v>
      </c>
      <c r="AR32" s="8">
        <v>1205</v>
      </c>
      <c r="AS32" s="8">
        <v>1604</v>
      </c>
      <c r="AT32" s="8"/>
      <c r="AU32" s="8">
        <v>300</v>
      </c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</row>
    <row r="33" spans="1:81" x14ac:dyDescent="0.25">
      <c r="A33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42649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>
        <v>10403</v>
      </c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</row>
    <row r="34" spans="1:81" x14ac:dyDescent="0.25">
      <c r="A34" t="s">
        <v>23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</row>
    <row r="35" spans="1:81" x14ac:dyDescent="0.25">
      <c r="A35" t="s">
        <v>31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>
        <v>578</v>
      </c>
      <c r="AN35" s="8"/>
      <c r="AO35" s="8">
        <v>306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</row>
    <row r="36" spans="1:81" x14ac:dyDescent="0.25">
      <c r="A36" t="s">
        <v>107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>
        <v>23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</row>
    <row r="37" spans="1:81" x14ac:dyDescent="0.25">
      <c r="A37" t="s">
        <v>100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v>6621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</row>
    <row r="38" spans="1:81" x14ac:dyDescent="0.25">
      <c r="A38" t="s">
        <v>188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</row>
    <row r="39" spans="1:81" x14ac:dyDescent="0.25">
      <c r="A39" t="s">
        <v>73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>
        <v>625</v>
      </c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</row>
    <row r="40" spans="1:81" x14ac:dyDescent="0.25">
      <c r="A40" t="s">
        <v>109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</row>
    <row r="41" spans="1:81" x14ac:dyDescent="0.25">
      <c r="A41" t="s">
        <v>187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</row>
    <row r="42" spans="1:81" x14ac:dyDescent="0.25">
      <c r="A42" t="s">
        <v>30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3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</row>
    <row r="43" spans="1:81" x14ac:dyDescent="0.25">
      <c r="A43" t="s">
        <v>26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3</v>
      </c>
      <c r="AM43" s="8"/>
      <c r="AN43" s="8"/>
      <c r="AO43" s="8">
        <v>268</v>
      </c>
      <c r="AP43" s="8"/>
      <c r="AQ43" s="8"/>
      <c r="AR43" s="8">
        <v>1477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</row>
    <row r="44" spans="1:81" x14ac:dyDescent="0.25">
      <c r="A44" t="s">
        <v>27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</row>
    <row r="45" spans="1:81" x14ac:dyDescent="0.25">
      <c r="A45" t="s">
        <v>28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388</v>
      </c>
      <c r="V45" s="8">
        <v>415</v>
      </c>
      <c r="W45" s="13"/>
      <c r="X45" s="8"/>
      <c r="Y45" s="8"/>
      <c r="Z45" s="8">
        <v>918</v>
      </c>
      <c r="AA45" s="8">
        <v>60</v>
      </c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>
        <v>189</v>
      </c>
      <c r="AM45" s="8">
        <v>197</v>
      </c>
      <c r="AN45" s="8"/>
      <c r="AO45" s="8">
        <v>329</v>
      </c>
      <c r="AP45" s="8">
        <v>300</v>
      </c>
      <c r="AQ45" s="8"/>
      <c r="AR45" s="8"/>
      <c r="AS45" s="8">
        <v>17589</v>
      </c>
      <c r="AT45" s="8"/>
      <c r="AU45" s="8">
        <v>2101</v>
      </c>
      <c r="AV45" s="8"/>
      <c r="AW45" s="8"/>
      <c r="AX45" s="8"/>
      <c r="AY45" s="8"/>
      <c r="AZ45" s="8">
        <v>8780</v>
      </c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</row>
    <row r="46" spans="1:81" x14ac:dyDescent="0.25">
      <c r="A46" t="s">
        <v>33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>
        <v>22856</v>
      </c>
      <c r="V46" s="8"/>
      <c r="W46" s="8">
        <v>3838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>
        <v>1181</v>
      </c>
      <c r="AV46" s="8"/>
      <c r="AW46" s="8"/>
      <c r="AX46" s="8"/>
      <c r="AY46" s="8"/>
      <c r="AZ46" s="8"/>
      <c r="BA46" s="8"/>
      <c r="BB46" s="8"/>
      <c r="BC46" s="8">
        <v>167</v>
      </c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</row>
    <row r="47" spans="1:81" x14ac:dyDescent="0.25">
      <c r="A47" t="s">
        <v>35</v>
      </c>
      <c r="B47" s="8"/>
      <c r="C47" s="8"/>
      <c r="D47" s="8"/>
      <c r="E47" s="8"/>
      <c r="F47" s="8"/>
      <c r="G47" s="8">
        <v>77198</v>
      </c>
      <c r="H47" s="13">
        <v>10110</v>
      </c>
      <c r="I47" s="13"/>
      <c r="J47" s="13"/>
      <c r="K47" s="8"/>
      <c r="L47" s="8"/>
      <c r="M47" s="13">
        <v>411</v>
      </c>
      <c r="N47" s="13"/>
      <c r="O47" s="8"/>
      <c r="P47" s="13">
        <v>157732</v>
      </c>
      <c r="Q47" s="8">
        <v>24190</v>
      </c>
      <c r="R47" s="8"/>
      <c r="S47" s="8"/>
      <c r="T47" s="8"/>
      <c r="U47" s="8">
        <v>6672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</row>
    <row r="48" spans="1:81" x14ac:dyDescent="0.25">
      <c r="A48" t="s">
        <v>146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3"/>
      <c r="O48" s="8"/>
      <c r="P48" s="8"/>
      <c r="Q48" s="8"/>
      <c r="R48" s="8"/>
      <c r="S48" s="8"/>
      <c r="T48" s="8"/>
      <c r="U48" s="8">
        <v>276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>
        <v>6167</v>
      </c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</row>
    <row r="49" spans="1:81" x14ac:dyDescent="0.25">
      <c r="A49" t="s">
        <v>38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13657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</row>
    <row r="50" spans="1:81" x14ac:dyDescent="0.25">
      <c r="A50" t="s">
        <v>87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</row>
    <row r="51" spans="1:81" x14ac:dyDescent="0.25">
      <c r="A51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</row>
    <row r="52" spans="1:81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</row>
    <row r="53" spans="1:81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Z53" s="8"/>
      <c r="BA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</row>
    <row r="54" spans="1:81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</row>
    <row r="55" spans="1:8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</row>
    <row r="56" spans="1:81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6"/>
  <sheetViews>
    <sheetView topLeftCell="A19" workbookViewId="0">
      <pane xSplit="1" topLeftCell="B1" activePane="topRight" state="frozen"/>
      <selection pane="topRight" activeCell="B53" sqref="B53"/>
    </sheetView>
  </sheetViews>
  <sheetFormatPr defaultRowHeight="15" x14ac:dyDescent="0.25"/>
  <cols>
    <col min="1" max="1" width="19.140625" bestFit="1" customWidth="1"/>
    <col min="2" max="2" width="9.140625" bestFit="1" customWidth="1"/>
    <col min="3" max="10" width="8.28515625" bestFit="1" customWidth="1"/>
    <col min="11" max="29" width="9.28515625" bestFit="1" customWidth="1"/>
    <col min="30" max="33" width="10" bestFit="1" customWidth="1"/>
    <col min="34" max="38" width="9.28515625" bestFit="1" customWidth="1"/>
    <col min="39" max="47" width="10" bestFit="1" customWidth="1"/>
    <col min="48" max="52" width="11" bestFit="1" customWidth="1"/>
    <col min="53" max="54" width="13.85546875" bestFit="1" customWidth="1"/>
  </cols>
  <sheetData>
    <row r="1" spans="1:78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189</v>
      </c>
      <c r="BA1" t="s">
        <v>185</v>
      </c>
      <c r="BB1" t="s">
        <v>186</v>
      </c>
    </row>
    <row r="2" spans="1:78" x14ac:dyDescent="0.25">
      <c r="A2" s="11" t="s">
        <v>40</v>
      </c>
      <c r="B2" s="8">
        <v>1355714</v>
      </c>
      <c r="C2" s="13">
        <v>26756</v>
      </c>
      <c r="D2" s="8">
        <v>5918</v>
      </c>
      <c r="E2" s="13">
        <v>9027</v>
      </c>
      <c r="F2" s="13">
        <v>570090</v>
      </c>
      <c r="G2" s="13">
        <v>358519</v>
      </c>
      <c r="H2" s="13">
        <v>145255</v>
      </c>
      <c r="I2" s="13">
        <v>25813</v>
      </c>
      <c r="J2" s="13">
        <v>69486</v>
      </c>
      <c r="K2" s="13">
        <v>11698</v>
      </c>
      <c r="L2" s="13">
        <v>43542</v>
      </c>
      <c r="M2" s="13">
        <v>52764</v>
      </c>
      <c r="N2" s="13">
        <v>59118</v>
      </c>
      <c r="O2" s="13">
        <v>10262</v>
      </c>
      <c r="P2" s="13">
        <v>847</v>
      </c>
      <c r="Q2" s="13">
        <v>225099</v>
      </c>
      <c r="R2" s="13">
        <v>1861</v>
      </c>
      <c r="S2" s="13">
        <v>251309</v>
      </c>
      <c r="T2" s="13">
        <v>7605</v>
      </c>
      <c r="U2" s="13">
        <v>101210</v>
      </c>
      <c r="V2" s="13">
        <v>151</v>
      </c>
      <c r="W2" s="13">
        <v>1557</v>
      </c>
      <c r="X2" s="8">
        <v>2919</v>
      </c>
      <c r="Y2" s="8">
        <v>18175</v>
      </c>
      <c r="Z2" s="8">
        <v>3339</v>
      </c>
      <c r="AA2" s="8">
        <v>6341</v>
      </c>
      <c r="AB2" s="8">
        <v>1140</v>
      </c>
      <c r="AC2" s="8">
        <v>127</v>
      </c>
      <c r="AD2" s="8">
        <v>181</v>
      </c>
      <c r="AE2" s="8">
        <v>8382</v>
      </c>
      <c r="AF2" s="8">
        <v>382</v>
      </c>
      <c r="AG2" s="8">
        <v>62</v>
      </c>
      <c r="AH2" s="8">
        <v>108</v>
      </c>
      <c r="AI2" s="8">
        <v>3354</v>
      </c>
      <c r="AJ2" s="8">
        <v>4847</v>
      </c>
      <c r="AK2" s="8">
        <v>37742</v>
      </c>
      <c r="AL2" s="8">
        <v>57485</v>
      </c>
      <c r="AM2" s="8">
        <v>2282</v>
      </c>
      <c r="AN2" s="8">
        <v>83568</v>
      </c>
      <c r="AO2" s="8">
        <v>14696</v>
      </c>
      <c r="AP2" s="8">
        <v>8407</v>
      </c>
      <c r="AQ2" s="8">
        <v>65483</v>
      </c>
      <c r="AR2" s="8">
        <v>131</v>
      </c>
      <c r="AS2" s="8">
        <v>355686</v>
      </c>
      <c r="AT2" s="8">
        <v>1061</v>
      </c>
      <c r="AU2" s="8">
        <v>15504</v>
      </c>
      <c r="AV2" s="8">
        <v>124</v>
      </c>
      <c r="AW2" s="8">
        <v>17876</v>
      </c>
      <c r="AX2" s="8">
        <v>41262</v>
      </c>
      <c r="AY2" s="8">
        <v>1727</v>
      </c>
      <c r="AZ2" s="8">
        <v>4093</v>
      </c>
      <c r="BA2" s="8">
        <v>1086</v>
      </c>
      <c r="BB2" s="8">
        <v>46003</v>
      </c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pans="1:78" x14ac:dyDescent="0.25">
      <c r="A3" t="s">
        <v>18</v>
      </c>
      <c r="B3" s="8">
        <v>1247077</v>
      </c>
      <c r="C3" s="13">
        <v>26435</v>
      </c>
      <c r="D3" s="8">
        <v>5918</v>
      </c>
      <c r="E3" s="13"/>
      <c r="F3" s="13">
        <v>569485</v>
      </c>
      <c r="G3" s="8"/>
      <c r="H3" s="13">
        <v>46522</v>
      </c>
      <c r="I3" s="13"/>
      <c r="J3" s="13">
        <v>69486</v>
      </c>
      <c r="K3" s="13"/>
      <c r="L3" s="13"/>
      <c r="M3" s="13"/>
      <c r="N3" s="8"/>
      <c r="O3" s="8">
        <v>942</v>
      </c>
      <c r="P3" s="13">
        <v>567</v>
      </c>
      <c r="Q3" s="13">
        <v>225099</v>
      </c>
      <c r="R3" s="13">
        <v>1861</v>
      </c>
      <c r="S3" s="13"/>
      <c r="T3" s="13"/>
      <c r="U3" s="8"/>
      <c r="V3" s="8"/>
      <c r="W3" s="8">
        <v>550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>
        <v>1600</v>
      </c>
      <c r="AK3" s="8">
        <v>4687</v>
      </c>
      <c r="AL3" s="8">
        <v>10407</v>
      </c>
      <c r="AM3" s="8"/>
      <c r="AN3" s="8"/>
      <c r="AO3" s="8"/>
      <c r="AP3" s="8"/>
      <c r="AQ3" s="8"/>
      <c r="AR3" s="8"/>
      <c r="AS3" s="8">
        <v>333</v>
      </c>
      <c r="AT3" s="8">
        <v>791</v>
      </c>
      <c r="AU3" s="8"/>
      <c r="AV3" s="8"/>
      <c r="AW3" s="8"/>
      <c r="AX3" s="8">
        <v>1604</v>
      </c>
      <c r="AY3" s="8">
        <v>1727</v>
      </c>
      <c r="AZ3" s="8"/>
      <c r="BA3" s="8"/>
      <c r="BB3" s="8">
        <v>3742</v>
      </c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pans="1:78" x14ac:dyDescent="0.25">
      <c r="A4" t="s">
        <v>19</v>
      </c>
      <c r="B4" s="1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>
        <v>15759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>
        <v>548</v>
      </c>
      <c r="BB4" s="8">
        <v>1508</v>
      </c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pans="1:78" x14ac:dyDescent="0.25">
      <c r="A5" t="s">
        <v>55</v>
      </c>
      <c r="B5" s="13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spans="1:78" x14ac:dyDescent="0.25">
      <c r="A6" t="s">
        <v>56</v>
      </c>
      <c r="B6" s="1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 spans="1:78" x14ac:dyDescent="0.25">
      <c r="A7" t="s">
        <v>58</v>
      </c>
      <c r="B7" s="13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8" spans="1:78" x14ac:dyDescent="0.25">
      <c r="A8" t="s">
        <v>155</v>
      </c>
      <c r="B8" s="13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</row>
    <row r="9" spans="1:78" x14ac:dyDescent="0.25">
      <c r="A9" t="s">
        <v>21</v>
      </c>
      <c r="B9" s="1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>
        <v>253</v>
      </c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</row>
    <row r="10" spans="1:78" x14ac:dyDescent="0.25">
      <c r="A10" t="s">
        <v>22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>
        <v>1593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</row>
    <row r="11" spans="1:78" x14ac:dyDescent="0.25">
      <c r="A11" t="s">
        <v>66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 spans="1:78" x14ac:dyDescent="0.25">
      <c r="A12" t="s">
        <v>184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spans="1:78" x14ac:dyDescent="0.25">
      <c r="A13" t="s">
        <v>52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W13" s="8">
        <v>600</v>
      </c>
      <c r="AX13" s="8"/>
      <c r="AY13" s="8"/>
      <c r="AZ13" s="8"/>
      <c r="BA13" s="8"/>
      <c r="BB13" s="8">
        <v>2293</v>
      </c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 spans="1:78" x14ac:dyDescent="0.25">
      <c r="A14" t="s">
        <v>62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>
        <v>13959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W14" s="8"/>
      <c r="AX14" s="8"/>
      <c r="AY14" s="8"/>
      <c r="AZ14" s="8">
        <v>2500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 spans="1:78" x14ac:dyDescent="0.25">
      <c r="A15" t="s">
        <v>20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>
        <v>2752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</row>
    <row r="16" spans="1:78" x14ac:dyDescent="0.25">
      <c r="A16" t="s">
        <v>23</v>
      </c>
      <c r="B16" s="8">
        <v>100387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</row>
    <row r="17" spans="1:78" x14ac:dyDescent="0.25">
      <c r="A17" t="s">
        <v>49</v>
      </c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</row>
    <row r="18" spans="1:78" x14ac:dyDescent="0.25">
      <c r="A18" t="s">
        <v>15</v>
      </c>
      <c r="B18" s="8"/>
      <c r="C18" s="8"/>
      <c r="D18" s="8"/>
      <c r="E18" s="8"/>
      <c r="F18" s="8"/>
      <c r="G18" s="8">
        <v>37716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</row>
    <row r="19" spans="1:78" x14ac:dyDescent="0.25">
      <c r="A19" t="s">
        <v>4</v>
      </c>
      <c r="B19" s="8"/>
      <c r="C19" s="8"/>
      <c r="D19" s="8"/>
      <c r="E19" s="8"/>
      <c r="F19" s="8"/>
      <c r="G19" s="8">
        <v>91447</v>
      </c>
      <c r="H19" s="8"/>
      <c r="I19" s="8"/>
      <c r="J19" s="13"/>
      <c r="K19" s="8"/>
      <c r="L19" s="8">
        <v>33088</v>
      </c>
      <c r="M19" s="13"/>
      <c r="N19" s="13">
        <v>27752</v>
      </c>
      <c r="O19" s="8"/>
      <c r="P19" s="8"/>
      <c r="Q19" s="8"/>
      <c r="R19" s="8"/>
      <c r="S19" s="8">
        <v>90633</v>
      </c>
      <c r="T19" s="8">
        <v>1215</v>
      </c>
      <c r="U19" s="8"/>
      <c r="V19" s="8">
        <v>1</v>
      </c>
      <c r="W19" s="13">
        <v>7</v>
      </c>
      <c r="X19" s="8"/>
      <c r="Y19" s="8">
        <v>56</v>
      </c>
      <c r="Z19" s="8"/>
      <c r="AA19" s="8">
        <v>134</v>
      </c>
      <c r="AB19" s="8">
        <v>453</v>
      </c>
      <c r="AE19" s="8"/>
      <c r="AF19" s="8">
        <v>281</v>
      </c>
      <c r="AG19" s="8"/>
      <c r="AH19" s="8"/>
      <c r="AI19" s="8"/>
      <c r="AJ19" s="8"/>
      <c r="AK19" s="8">
        <v>1590</v>
      </c>
      <c r="AL19" s="8">
        <v>45</v>
      </c>
      <c r="AM19" s="8"/>
      <c r="AN19" s="8">
        <v>1096</v>
      </c>
      <c r="AO19" s="8"/>
      <c r="AP19" s="8"/>
      <c r="AQ19" s="8"/>
      <c r="AR19" s="8"/>
      <c r="AS19" s="8"/>
      <c r="AT19" s="8"/>
      <c r="AU19" s="8"/>
      <c r="AW19" s="8"/>
      <c r="AX19" s="8">
        <v>156</v>
      </c>
      <c r="AY19" s="8"/>
      <c r="AZ19" s="8"/>
      <c r="BA19" s="8">
        <v>200</v>
      </c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</row>
    <row r="20" spans="1:78" x14ac:dyDescent="0.25">
      <c r="A20" t="s">
        <v>17</v>
      </c>
      <c r="B20" s="8"/>
      <c r="C20" s="8"/>
      <c r="D20" s="8"/>
      <c r="E20" s="8"/>
      <c r="F20" s="8"/>
      <c r="G20" s="8">
        <v>2971</v>
      </c>
      <c r="H20" s="8">
        <v>191</v>
      </c>
      <c r="I20" s="8"/>
      <c r="J20" s="8"/>
      <c r="K20" s="8"/>
      <c r="L20" s="8">
        <v>224</v>
      </c>
      <c r="M20" s="8">
        <v>6042</v>
      </c>
      <c r="N20" s="8"/>
      <c r="O20" s="8"/>
      <c r="P20" s="8">
        <v>280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>
        <v>131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>
        <v>753</v>
      </c>
      <c r="AV20" s="8">
        <v>71</v>
      </c>
      <c r="AW20" s="8">
        <v>3436</v>
      </c>
      <c r="AX20" s="8">
        <v>1295</v>
      </c>
      <c r="AY20" s="8"/>
      <c r="AZ20" s="8"/>
      <c r="BA20" s="8"/>
      <c r="BB20" s="8">
        <v>48</v>
      </c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</row>
    <row r="21" spans="1:78" x14ac:dyDescent="0.25">
      <c r="A21" t="s">
        <v>179</v>
      </c>
      <c r="B21" s="8"/>
      <c r="C21" s="8"/>
      <c r="D21" s="8"/>
      <c r="E21" s="8"/>
      <c r="F21" s="8"/>
      <c r="G21" s="8"/>
      <c r="H21" s="8"/>
      <c r="I21" s="8"/>
      <c r="J21" s="8"/>
      <c r="K21" s="13">
        <v>11698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</row>
    <row r="22" spans="1:78" x14ac:dyDescent="0.25">
      <c r="A22" t="s">
        <v>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v>10230</v>
      </c>
      <c r="M22" s="8"/>
      <c r="N22" s="8"/>
      <c r="O22" s="8"/>
      <c r="P22" s="8"/>
      <c r="Q22" s="8"/>
      <c r="R22" s="8"/>
      <c r="S22" s="8">
        <v>3925</v>
      </c>
      <c r="T22" s="8">
        <v>6370</v>
      </c>
      <c r="U22" s="13">
        <v>12</v>
      </c>
      <c r="V22" s="13">
        <v>150</v>
      </c>
      <c r="W22" s="8">
        <v>964</v>
      </c>
      <c r="X22" s="8">
        <v>2852</v>
      </c>
      <c r="Y22" s="8">
        <v>18119</v>
      </c>
      <c r="Z22" s="8">
        <v>3339</v>
      </c>
      <c r="AA22" s="8">
        <v>6189</v>
      </c>
      <c r="AB22" s="8">
        <v>556</v>
      </c>
      <c r="AC22" s="8">
        <v>127</v>
      </c>
      <c r="AD22" s="8">
        <v>181</v>
      </c>
      <c r="AE22" s="8"/>
      <c r="AF22" s="8">
        <v>101</v>
      </c>
      <c r="AG22" s="8">
        <v>62</v>
      </c>
      <c r="AH22" s="8"/>
      <c r="AI22" s="8">
        <v>3128</v>
      </c>
      <c r="AJ22" s="8">
        <v>95</v>
      </c>
      <c r="AK22" s="8">
        <v>21882</v>
      </c>
      <c r="AL22" s="8">
        <v>2150</v>
      </c>
      <c r="AM22" s="8">
        <v>2282</v>
      </c>
      <c r="AN22" s="8"/>
      <c r="AO22" s="8">
        <v>12607</v>
      </c>
      <c r="AP22" s="8">
        <v>8010</v>
      </c>
      <c r="AQ22" s="8">
        <v>15425</v>
      </c>
      <c r="AR22" s="8">
        <v>131</v>
      </c>
      <c r="AS22" s="8">
        <v>291034</v>
      </c>
      <c r="AT22" s="8">
        <v>270</v>
      </c>
      <c r="AU22" s="8">
        <v>14751</v>
      </c>
      <c r="AV22" s="8">
        <v>53</v>
      </c>
      <c r="AW22" s="8">
        <v>817</v>
      </c>
      <c r="AX22" s="8">
        <v>34378</v>
      </c>
      <c r="AY22" s="8"/>
      <c r="AZ22" s="8"/>
      <c r="BA22" s="8">
        <v>338</v>
      </c>
      <c r="BB22" s="8">
        <v>11383</v>
      </c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</row>
    <row r="23" spans="1:78" x14ac:dyDescent="0.25">
      <c r="A23" t="s">
        <v>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D23" s="8"/>
      <c r="AE23" s="8"/>
      <c r="AF23" s="8"/>
      <c r="AG23" s="8"/>
      <c r="AH23" s="8"/>
      <c r="AI23" s="8"/>
      <c r="AJ23" s="8"/>
      <c r="AK23" s="8"/>
      <c r="AL23" s="8">
        <v>1464</v>
      </c>
      <c r="AM23" s="8"/>
      <c r="AN23" s="8"/>
      <c r="AO23" s="8"/>
      <c r="AP23" s="8"/>
      <c r="AQ23" s="8"/>
      <c r="AR23" s="8"/>
      <c r="AS23" s="8">
        <v>62816</v>
      </c>
      <c r="AT23" s="8"/>
      <c r="AU23" s="8"/>
      <c r="AW23" s="8">
        <v>11753</v>
      </c>
      <c r="AX23" s="8">
        <v>924</v>
      </c>
      <c r="AY23" s="8"/>
      <c r="AZ23" s="8"/>
      <c r="BA23" s="8"/>
      <c r="BB23" s="8">
        <v>194</v>
      </c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</row>
    <row r="24" spans="1:78" x14ac:dyDescent="0.25">
      <c r="A24" t="s">
        <v>6</v>
      </c>
      <c r="B24" s="8">
        <v>8250</v>
      </c>
      <c r="C24" s="8"/>
      <c r="D24" s="8"/>
      <c r="E24" s="8">
        <v>4620</v>
      </c>
      <c r="F24" s="8">
        <v>605</v>
      </c>
      <c r="G24" s="8"/>
      <c r="H24" s="8">
        <v>77569</v>
      </c>
      <c r="I24" s="8"/>
      <c r="J24" s="8"/>
      <c r="K24" s="8"/>
      <c r="L24" s="8"/>
      <c r="M24" s="8"/>
      <c r="N24" s="8">
        <v>13003</v>
      </c>
      <c r="O24" s="8"/>
      <c r="P24" s="8"/>
      <c r="Q24" s="8"/>
      <c r="R24" s="8"/>
      <c r="S24" s="8">
        <v>118906</v>
      </c>
      <c r="T24" s="8"/>
      <c r="U24" s="8"/>
      <c r="V24" s="8"/>
      <c r="W24" s="8"/>
      <c r="X24" s="8"/>
      <c r="Y24" s="8"/>
      <c r="Z24" s="8"/>
      <c r="AA24" s="8"/>
      <c r="AB24" s="8"/>
      <c r="AD24" s="8"/>
      <c r="AE24" s="8"/>
      <c r="AF24" s="8"/>
      <c r="AG24" s="8"/>
      <c r="AH24" s="8"/>
      <c r="AI24" s="8"/>
      <c r="AJ24" s="8">
        <v>2900</v>
      </c>
      <c r="AK24" s="8">
        <v>679</v>
      </c>
      <c r="AL24" s="8">
        <v>17643</v>
      </c>
      <c r="AM24" s="8"/>
      <c r="AN24" s="8"/>
      <c r="AO24" s="8"/>
      <c r="AP24" s="8"/>
      <c r="AQ24" s="8"/>
      <c r="AR24" s="8"/>
      <c r="AS24" s="8">
        <v>138</v>
      </c>
      <c r="AT24" s="8"/>
      <c r="AU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</row>
    <row r="25" spans="1:78" x14ac:dyDescent="0.25">
      <c r="A25" t="s">
        <v>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D25" s="8"/>
      <c r="AE25" s="8"/>
      <c r="AF25" s="8"/>
      <c r="AG25" s="8"/>
      <c r="AH25" s="8"/>
      <c r="AI25" s="8"/>
      <c r="AJ25" s="8"/>
      <c r="AK25" s="8">
        <v>160</v>
      </c>
      <c r="AL25" s="8"/>
      <c r="AM25" s="8"/>
      <c r="AN25" s="8">
        <v>82472</v>
      </c>
      <c r="AO25" s="8"/>
      <c r="AP25" s="8"/>
      <c r="AQ25" s="8"/>
      <c r="AR25" s="8"/>
      <c r="AS25" s="8"/>
      <c r="AT25" s="8"/>
      <c r="AU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</row>
    <row r="26" spans="1:78" x14ac:dyDescent="0.25">
      <c r="A26" t="s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D26" s="8"/>
      <c r="AE26" s="8"/>
      <c r="AF26" s="8"/>
      <c r="AG26" s="8"/>
      <c r="AH26" s="8"/>
      <c r="AI26" s="8"/>
      <c r="AJ26" s="8">
        <v>219</v>
      </c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</row>
    <row r="27" spans="1:78" x14ac:dyDescent="0.25">
      <c r="A27" t="s">
        <v>142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</row>
    <row r="28" spans="1:78" x14ac:dyDescent="0.25">
      <c r="A28" t="s">
        <v>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</row>
    <row r="29" spans="1:78" x14ac:dyDescent="0.25">
      <c r="A29" t="s">
        <v>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</row>
    <row r="30" spans="1:78" x14ac:dyDescent="0.25">
      <c r="A30" t="s">
        <v>183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</row>
    <row r="31" spans="1:78" x14ac:dyDescent="0.25">
      <c r="A31" t="s">
        <v>14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</row>
    <row r="32" spans="1:78" x14ac:dyDescent="0.25">
      <c r="A32" t="s">
        <v>16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 spans="1:78" x14ac:dyDescent="0.25">
      <c r="A33" t="s">
        <v>143</v>
      </c>
      <c r="B33" s="8"/>
      <c r="C33" s="8"/>
      <c r="D33" s="8"/>
      <c r="E33" s="8">
        <v>4407</v>
      </c>
      <c r="F33" s="8"/>
      <c r="G33" s="8">
        <v>218380</v>
      </c>
      <c r="H33" s="8">
        <v>19500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36</v>
      </c>
      <c r="X33" s="8">
        <v>1</v>
      </c>
      <c r="Y33" s="8"/>
      <c r="Z33" s="8"/>
      <c r="AA33" s="8">
        <v>18</v>
      </c>
      <c r="AB33" s="8"/>
      <c r="AD33" s="8"/>
      <c r="AE33" s="8"/>
      <c r="AF33" s="8"/>
      <c r="AG33" s="8"/>
      <c r="AH33" s="8"/>
      <c r="AI33" s="8"/>
      <c r="AJ33" s="8"/>
      <c r="AK33" s="8">
        <v>2197</v>
      </c>
      <c r="AL33" s="8">
        <v>3819</v>
      </c>
      <c r="AM33" s="8"/>
      <c r="AN33" s="8"/>
      <c r="AO33" s="8"/>
      <c r="AP33" s="8"/>
      <c r="AQ33" s="8"/>
      <c r="AR33" s="8"/>
      <c r="AS33" s="8"/>
      <c r="AT33" s="8"/>
      <c r="AU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</row>
    <row r="34" spans="1:78" x14ac:dyDescent="0.25">
      <c r="A34" t="s"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>
        <v>57164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>
        <v>2017</v>
      </c>
      <c r="AM34" s="8"/>
      <c r="AN34" s="8"/>
      <c r="AO34" s="8"/>
      <c r="AP34" s="8"/>
      <c r="AQ34" s="8"/>
      <c r="AR34" s="8"/>
      <c r="AS34" s="8"/>
      <c r="AT34" s="8"/>
      <c r="AU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</row>
    <row r="35" spans="1:78" x14ac:dyDescent="0.25">
      <c r="A35" t="s">
        <v>31</v>
      </c>
      <c r="B35" s="8"/>
      <c r="C35" s="8"/>
      <c r="D35" s="8"/>
      <c r="E35" s="8"/>
      <c r="F35" s="8"/>
      <c r="G35" s="8"/>
      <c r="I35" s="8">
        <v>25813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>
        <v>33</v>
      </c>
      <c r="AK35" s="8"/>
      <c r="AL35" s="8">
        <v>179</v>
      </c>
      <c r="AM35" s="8"/>
      <c r="AN35" s="8"/>
      <c r="AO35" s="8"/>
      <c r="AP35" s="8"/>
      <c r="AQ35" s="8"/>
      <c r="AR35" s="8"/>
      <c r="AS35" s="8"/>
      <c r="AT35" s="8"/>
      <c r="AU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</row>
    <row r="36" spans="1:78" x14ac:dyDescent="0.25">
      <c r="A36" t="s">
        <v>107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 spans="1:78" x14ac:dyDescent="0.25">
      <c r="A37" t="s">
        <v>100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>
        <v>8382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</row>
    <row r="38" spans="1:78" x14ac:dyDescent="0.25">
      <c r="A38" t="s">
        <v>188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</row>
    <row r="39" spans="1:78" x14ac:dyDescent="0.25">
      <c r="A39" t="s">
        <v>73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W39" s="8">
        <v>959</v>
      </c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</row>
    <row r="40" spans="1:78" x14ac:dyDescent="0.25">
      <c r="A40" t="s">
        <v>109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</row>
    <row r="41" spans="1:78" x14ac:dyDescent="0.25">
      <c r="A41" t="s">
        <v>187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 spans="1:78" x14ac:dyDescent="0.25">
      <c r="A42" t="s">
        <v>30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3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W42" s="8">
        <v>311</v>
      </c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 spans="1:78" x14ac:dyDescent="0.25">
      <c r="A43" t="s">
        <v>26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>
        <v>517</v>
      </c>
      <c r="AM43" s="8"/>
      <c r="AN43" s="8"/>
      <c r="AO43" s="8"/>
      <c r="AP43" s="8">
        <v>397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>
        <v>516</v>
      </c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</row>
    <row r="44" spans="1:78" x14ac:dyDescent="0.25">
      <c r="A44" t="s">
        <v>27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</row>
    <row r="45" spans="1:78" x14ac:dyDescent="0.25">
      <c r="A45" t="s">
        <v>28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>
        <v>20</v>
      </c>
      <c r="U45" s="8"/>
      <c r="V45" s="8"/>
      <c r="W45" s="13"/>
      <c r="X45" s="8">
        <v>66</v>
      </c>
      <c r="Y45" s="8"/>
      <c r="Z45" s="8"/>
      <c r="AA45" s="8"/>
      <c r="AB45" s="8"/>
      <c r="AC45" s="8"/>
      <c r="AD45" s="8"/>
      <c r="AE45" s="8"/>
      <c r="AF45" s="8"/>
      <c r="AG45" s="8"/>
      <c r="AH45" s="8">
        <v>108</v>
      </c>
      <c r="AI45" s="8">
        <v>226</v>
      </c>
      <c r="AJ45" s="8"/>
      <c r="AK45" s="8">
        <v>6547</v>
      </c>
      <c r="AL45" s="8">
        <v>3485</v>
      </c>
      <c r="AM45" s="8"/>
      <c r="AN45" s="8"/>
      <c r="AO45" s="8">
        <v>2089</v>
      </c>
      <c r="AP45" s="8"/>
      <c r="AQ45" s="8">
        <v>50058</v>
      </c>
      <c r="AR45" s="8"/>
      <c r="AS45" s="8">
        <v>1365</v>
      </c>
      <c r="AT45" s="8"/>
      <c r="AU45" s="8"/>
      <c r="AV45" s="8"/>
      <c r="AW45" s="8"/>
      <c r="AX45" s="8">
        <v>2905</v>
      </c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</row>
    <row r="46" spans="1:78" x14ac:dyDescent="0.25">
      <c r="A46" t="s">
        <v>33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21134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</row>
    <row r="47" spans="1:78" x14ac:dyDescent="0.25">
      <c r="A47" t="s">
        <v>35</v>
      </c>
      <c r="B47" s="8"/>
      <c r="C47" s="8">
        <v>321</v>
      </c>
      <c r="D47" s="8"/>
      <c r="E47" s="8"/>
      <c r="F47" s="8"/>
      <c r="G47" s="8">
        <v>8005</v>
      </c>
      <c r="H47" s="13">
        <v>1473</v>
      </c>
      <c r="I47" s="13"/>
      <c r="J47" s="13"/>
      <c r="K47" s="8"/>
      <c r="L47" s="8"/>
      <c r="M47" s="13">
        <v>46722</v>
      </c>
      <c r="N47" s="13">
        <v>18363</v>
      </c>
      <c r="O47" s="8"/>
      <c r="P47" s="1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</row>
    <row r="48" spans="1:78" x14ac:dyDescent="0.25">
      <c r="A48" t="s">
        <v>146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3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>
        <v>26066</v>
      </c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 spans="1:78" x14ac:dyDescent="0.25">
      <c r="A49" t="s">
        <v>38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v>9320</v>
      </c>
      <c r="P49" s="8"/>
      <c r="Q49" s="8"/>
      <c r="R49" s="8"/>
      <c r="S49" s="8"/>
      <c r="T49" s="8"/>
      <c r="U49" s="8">
        <v>44034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</row>
    <row r="50" spans="1:78" x14ac:dyDescent="0.25">
      <c r="A50" t="s">
        <v>87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</row>
    <row r="51" spans="1:78" x14ac:dyDescent="0.25">
      <c r="A51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</row>
    <row r="52" spans="1:78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</row>
    <row r="53" spans="1:78" x14ac:dyDescent="0.25">
      <c r="B53" s="8"/>
      <c r="D53" s="8"/>
      <c r="E53" s="8"/>
      <c r="F53" s="8"/>
      <c r="G53" s="8"/>
      <c r="H53" s="8"/>
      <c r="I53" s="8"/>
      <c r="J53" s="8"/>
      <c r="K53" s="8"/>
      <c r="L53" s="8"/>
      <c r="M53" s="8"/>
      <c r="O53" s="8"/>
      <c r="P53" s="8"/>
      <c r="Q53" s="8"/>
      <c r="R53" s="8"/>
      <c r="S53" s="8"/>
      <c r="U53" s="8"/>
      <c r="V53" s="8"/>
      <c r="W53" s="8"/>
      <c r="X53" s="8"/>
      <c r="Y53" s="8"/>
      <c r="Z53" s="8"/>
      <c r="AA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</row>
    <row r="54" spans="1:78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spans="1:78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spans="1:78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9"/>
  <sheetViews>
    <sheetView workbookViewId="0">
      <pane xSplit="1" topLeftCell="AG1" activePane="topRight" state="frozen"/>
      <selection pane="topRight" activeCell="AI35" sqref="AI35"/>
    </sheetView>
  </sheetViews>
  <sheetFormatPr defaultRowHeight="15" x14ac:dyDescent="0.25"/>
  <cols>
    <col min="1" max="1" width="25.5703125" bestFit="1" customWidth="1"/>
    <col min="2" max="3" width="9.140625" bestFit="1" customWidth="1"/>
    <col min="4" max="10" width="8.28515625" bestFit="1" customWidth="1"/>
    <col min="11" max="38" width="9.28515625" bestFit="1" customWidth="1"/>
    <col min="39" max="47" width="10" bestFit="1" customWidth="1"/>
    <col min="48" max="51" width="11" bestFit="1" customWidth="1"/>
    <col min="53" max="53" width="13.85546875" bestFit="1" customWidth="1"/>
  </cols>
  <sheetData>
    <row r="1" spans="1:59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185</v>
      </c>
      <c r="BA1" t="s">
        <v>186</v>
      </c>
    </row>
    <row r="2" spans="1:59" x14ac:dyDescent="0.25">
      <c r="A2" s="14" t="s">
        <v>40</v>
      </c>
      <c r="B2" s="8">
        <v>1851241</v>
      </c>
      <c r="C2" s="13">
        <v>80100</v>
      </c>
      <c r="D2" s="13">
        <v>2180</v>
      </c>
      <c r="E2" s="13">
        <v>424098</v>
      </c>
      <c r="F2" s="13">
        <v>407538</v>
      </c>
      <c r="G2" s="13">
        <v>99891</v>
      </c>
      <c r="H2" s="13">
        <v>2850</v>
      </c>
      <c r="I2" s="13">
        <v>5600</v>
      </c>
      <c r="J2" s="13">
        <v>49306</v>
      </c>
      <c r="K2" s="13">
        <v>40102</v>
      </c>
      <c r="L2" s="13">
        <v>24743</v>
      </c>
      <c r="M2" s="13">
        <v>48180</v>
      </c>
      <c r="N2" s="13">
        <v>49797</v>
      </c>
      <c r="O2" s="13">
        <v>45544</v>
      </c>
      <c r="P2" s="13">
        <v>32452</v>
      </c>
      <c r="Q2" s="13">
        <v>274318</v>
      </c>
      <c r="R2" s="13">
        <v>2441</v>
      </c>
      <c r="S2" s="13">
        <v>233866</v>
      </c>
      <c r="T2" s="13">
        <v>5795</v>
      </c>
      <c r="U2" s="13">
        <v>98951</v>
      </c>
      <c r="V2" s="13">
        <v>502</v>
      </c>
      <c r="W2" s="13">
        <v>2218</v>
      </c>
      <c r="X2" s="13">
        <v>7473</v>
      </c>
      <c r="Y2" s="13">
        <v>13393</v>
      </c>
      <c r="Z2" s="13">
        <v>198</v>
      </c>
      <c r="AA2" s="13">
        <v>51</v>
      </c>
      <c r="AB2" s="13">
        <v>6761</v>
      </c>
      <c r="AC2" s="13">
        <v>1021</v>
      </c>
      <c r="AD2" s="13">
        <v>568</v>
      </c>
      <c r="AE2" s="13">
        <v>375</v>
      </c>
      <c r="AF2" s="13">
        <v>783</v>
      </c>
      <c r="AG2" s="13">
        <v>15</v>
      </c>
      <c r="AH2" s="13">
        <v>114</v>
      </c>
      <c r="AI2" s="13">
        <v>7348</v>
      </c>
      <c r="AJ2" s="13">
        <v>10763</v>
      </c>
      <c r="AK2" s="13">
        <v>40590</v>
      </c>
      <c r="AL2" s="13">
        <v>58751</v>
      </c>
      <c r="AM2" s="13">
        <v>4952</v>
      </c>
      <c r="AN2" s="13">
        <v>34952</v>
      </c>
      <c r="AO2" s="8">
        <v>11576</v>
      </c>
      <c r="AP2" s="8">
        <v>4147</v>
      </c>
      <c r="AQ2" s="8">
        <v>33696</v>
      </c>
      <c r="AR2" s="8">
        <v>560</v>
      </c>
      <c r="AS2" s="8">
        <v>272645</v>
      </c>
      <c r="AT2" s="8">
        <v>75</v>
      </c>
      <c r="AU2" s="8">
        <v>3086</v>
      </c>
      <c r="AV2" s="8">
        <v>125</v>
      </c>
      <c r="AW2" s="8">
        <v>2029</v>
      </c>
      <c r="AX2" s="8">
        <v>4136</v>
      </c>
      <c r="AY2" s="8">
        <v>128</v>
      </c>
      <c r="AZ2" s="8">
        <v>507</v>
      </c>
      <c r="BA2" s="8">
        <v>24356</v>
      </c>
      <c r="BB2" s="8"/>
      <c r="BC2" s="8"/>
      <c r="BD2" s="8"/>
      <c r="BE2" s="8"/>
      <c r="BF2" s="8"/>
      <c r="BG2" s="8"/>
    </row>
    <row r="3" spans="1:59" x14ac:dyDescent="0.25">
      <c r="A3" s="15" t="s">
        <v>18</v>
      </c>
      <c r="B3" s="13">
        <v>1741319</v>
      </c>
      <c r="C3" s="8">
        <v>80100</v>
      </c>
      <c r="D3" s="13">
        <v>2180</v>
      </c>
      <c r="E3" s="8">
        <v>422211</v>
      </c>
      <c r="F3" s="8">
        <v>7423</v>
      </c>
      <c r="G3" s="8">
        <v>22063</v>
      </c>
      <c r="H3" s="13">
        <v>2850</v>
      </c>
      <c r="I3" s="13">
        <v>5600</v>
      </c>
      <c r="J3" s="13">
        <v>49306</v>
      </c>
      <c r="K3" s="8"/>
      <c r="L3" s="8"/>
      <c r="M3" s="8"/>
      <c r="N3" s="8"/>
      <c r="O3" s="8">
        <v>16543</v>
      </c>
      <c r="P3" s="8">
        <v>3366</v>
      </c>
      <c r="Q3" s="13">
        <v>274318</v>
      </c>
      <c r="R3" s="13">
        <v>2441</v>
      </c>
      <c r="S3" s="13">
        <v>21</v>
      </c>
      <c r="T3" s="8"/>
      <c r="U3" s="8"/>
      <c r="V3" s="8"/>
      <c r="W3" s="8"/>
      <c r="X3" s="8">
        <v>3710</v>
      </c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>
        <v>994</v>
      </c>
      <c r="AK3" s="8">
        <v>3668</v>
      </c>
      <c r="AL3" s="8">
        <v>675</v>
      </c>
      <c r="AM3" s="8"/>
      <c r="AN3" s="8"/>
      <c r="AO3" s="8"/>
      <c r="AP3" s="8"/>
      <c r="AQ3" s="8"/>
      <c r="AR3" s="8"/>
      <c r="AS3" s="8">
        <v>1725</v>
      </c>
      <c r="AT3" s="8">
        <v>75</v>
      </c>
      <c r="AU3" s="8"/>
      <c r="AV3" s="8"/>
      <c r="AW3" s="8"/>
      <c r="AX3" s="8"/>
      <c r="AY3" s="8">
        <v>128</v>
      </c>
      <c r="BA3" s="8">
        <v>416</v>
      </c>
      <c r="BB3" s="8"/>
      <c r="BC3" s="8"/>
      <c r="BD3" s="8"/>
      <c r="BE3" s="8"/>
      <c r="BF3" s="8"/>
      <c r="BG3" s="8"/>
    </row>
    <row r="4" spans="1:59" x14ac:dyDescent="0.25">
      <c r="A4" s="15" t="s">
        <v>19</v>
      </c>
      <c r="B4" s="13"/>
      <c r="C4" s="8"/>
      <c r="D4" s="13"/>
      <c r="E4" s="8"/>
      <c r="F4" s="8"/>
      <c r="G4" s="8"/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>
        <v>3007</v>
      </c>
      <c r="AL4" s="8">
        <v>4992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>
        <v>136</v>
      </c>
      <c r="BA4" s="8">
        <v>3353</v>
      </c>
      <c r="BB4" s="8"/>
      <c r="BC4" s="8"/>
      <c r="BD4" s="8"/>
      <c r="BE4" s="8"/>
      <c r="BF4" s="8"/>
      <c r="BG4" s="8"/>
    </row>
    <row r="5" spans="1:59" x14ac:dyDescent="0.25">
      <c r="A5" s="15" t="s">
        <v>155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>
        <v>3714</v>
      </c>
      <c r="BB5" s="8"/>
      <c r="BC5" s="8"/>
      <c r="BD5" s="8"/>
      <c r="BE5" s="8"/>
      <c r="BF5" s="8"/>
      <c r="BG5" s="8"/>
    </row>
    <row r="6" spans="1:59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8"/>
      <c r="Q6" s="13"/>
      <c r="R6" s="13"/>
      <c r="S6" s="13">
        <v>1694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spans="1:59" x14ac:dyDescent="0.25">
      <c r="A7" s="15" t="s">
        <v>20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>
        <v>250</v>
      </c>
      <c r="BA7" s="8"/>
      <c r="BB7" s="8"/>
      <c r="BC7" s="8"/>
      <c r="BD7" s="8"/>
      <c r="BE7" s="8"/>
      <c r="BF7" s="8"/>
      <c r="BG7" s="8"/>
    </row>
    <row r="8" spans="1:59" x14ac:dyDescent="0.25">
      <c r="A8" s="15" t="s">
        <v>56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>
        <v>490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 spans="1:59" x14ac:dyDescent="0.25">
      <c r="A9" t="s">
        <v>23</v>
      </c>
      <c r="B9" s="13">
        <v>102467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x14ac:dyDescent="0.25">
      <c r="A10" s="15" t="s">
        <v>184</v>
      </c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>
        <v>535</v>
      </c>
      <c r="AX10" s="8"/>
      <c r="AY10" s="8"/>
      <c r="AZ10" s="8"/>
      <c r="BA10" s="8"/>
      <c r="BB10" s="8"/>
      <c r="BC10" s="8"/>
      <c r="BD10" s="8"/>
      <c r="BE10" s="8"/>
      <c r="BF10" s="8"/>
      <c r="BG10" s="8"/>
    </row>
    <row r="11" spans="1:59" x14ac:dyDescent="0.25">
      <c r="A11" s="15" t="s">
        <v>52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>
        <v>165</v>
      </c>
      <c r="AX11" s="8"/>
      <c r="AY11" s="8"/>
      <c r="AZ11" s="8"/>
      <c r="BA11" s="8">
        <v>552</v>
      </c>
      <c r="BB11" s="8"/>
      <c r="BC11" s="8"/>
      <c r="BD11" s="8"/>
      <c r="BE11" s="8"/>
      <c r="BF11" s="8"/>
      <c r="BG11" s="8"/>
    </row>
    <row r="12" spans="1:59" x14ac:dyDescent="0.25">
      <c r="A12" t="s">
        <v>15</v>
      </c>
      <c r="B12" s="13"/>
      <c r="C12" s="8"/>
      <c r="D12" s="8"/>
      <c r="E12" s="8"/>
      <c r="F12" s="8">
        <v>42228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>
        <v>322</v>
      </c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spans="1:59" x14ac:dyDescent="0.25">
      <c r="A13" t="s">
        <v>4</v>
      </c>
      <c r="B13" s="13"/>
      <c r="C13" s="8"/>
      <c r="D13" s="8"/>
      <c r="E13" s="8"/>
      <c r="F13" s="8">
        <v>30423</v>
      </c>
      <c r="G13" s="8"/>
      <c r="H13" s="8"/>
      <c r="I13" s="8"/>
      <c r="J13" s="8"/>
      <c r="K13" s="13">
        <v>40102</v>
      </c>
      <c r="L13" s="13">
        <v>24743</v>
      </c>
      <c r="M13" s="8">
        <v>37808</v>
      </c>
      <c r="N13" s="8"/>
      <c r="O13" s="8">
        <v>25366</v>
      </c>
      <c r="P13" s="8"/>
      <c r="Q13" s="8"/>
      <c r="R13" s="13"/>
      <c r="S13" s="13">
        <v>140423</v>
      </c>
      <c r="T13" s="8">
        <v>2528</v>
      </c>
      <c r="U13" s="8"/>
      <c r="V13" s="8"/>
      <c r="W13" s="8"/>
      <c r="X13" s="8"/>
      <c r="Y13" s="8">
        <v>525</v>
      </c>
      <c r="Z13" s="8"/>
      <c r="AA13" s="8"/>
      <c r="AB13" s="8">
        <v>1107</v>
      </c>
      <c r="AC13" s="8">
        <v>32</v>
      </c>
      <c r="AD13" s="8">
        <v>545</v>
      </c>
      <c r="AE13" s="8"/>
      <c r="AF13" s="8"/>
      <c r="AG13" s="8"/>
      <c r="AH13" s="8"/>
      <c r="AI13" s="8">
        <v>9</v>
      </c>
      <c r="AJ13" s="8"/>
      <c r="AK13" s="8">
        <v>1043</v>
      </c>
      <c r="AL13" s="8">
        <v>1128</v>
      </c>
      <c r="AM13" s="8"/>
      <c r="AN13" s="8">
        <v>6741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x14ac:dyDescent="0.25">
      <c r="A14" t="s">
        <v>17</v>
      </c>
      <c r="B14" s="13"/>
      <c r="C14" s="8"/>
      <c r="D14" s="8"/>
      <c r="E14" s="8"/>
      <c r="F14" s="8"/>
      <c r="G14" s="8">
        <v>1101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>
        <v>2</v>
      </c>
      <c r="X14" s="8">
        <v>39</v>
      </c>
      <c r="Y14" s="8"/>
      <c r="Z14" s="8">
        <v>24</v>
      </c>
      <c r="AA14" s="8">
        <v>32</v>
      </c>
      <c r="AB14" s="8"/>
      <c r="AC14" s="8">
        <v>52</v>
      </c>
      <c r="AD14" s="8"/>
      <c r="AE14" s="8"/>
      <c r="AF14" s="8"/>
      <c r="AG14" s="8"/>
      <c r="AH14" s="8"/>
      <c r="AI14" s="8"/>
      <c r="AJ14" s="8"/>
      <c r="AK14" s="8">
        <v>3843</v>
      </c>
      <c r="AL14" s="8">
        <v>193</v>
      </c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>
        <v>1023</v>
      </c>
      <c r="AY14" s="8"/>
      <c r="AZ14" s="8"/>
      <c r="BA14" s="8"/>
      <c r="BB14" s="8"/>
      <c r="BC14" s="8"/>
      <c r="BD14" s="8"/>
      <c r="BE14" s="8"/>
      <c r="BF14" s="8"/>
      <c r="BG14" s="8"/>
    </row>
    <row r="15" spans="1:59" x14ac:dyDescent="0.25">
      <c r="A15" t="s">
        <v>10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>
        <v>8836</v>
      </c>
      <c r="N15" s="8"/>
      <c r="O15" s="8"/>
      <c r="P15" s="8"/>
      <c r="Q15" s="8"/>
      <c r="R15" s="13"/>
      <c r="S15" s="13"/>
      <c r="T15" s="8">
        <v>3181</v>
      </c>
      <c r="U15" s="8">
        <v>1423</v>
      </c>
      <c r="V15" s="13">
        <v>502</v>
      </c>
      <c r="W15" s="8">
        <v>2216</v>
      </c>
      <c r="X15" s="8">
        <v>1302</v>
      </c>
      <c r="Y15" s="8">
        <v>12707</v>
      </c>
      <c r="Z15" s="8">
        <v>174</v>
      </c>
      <c r="AA15" s="8">
        <v>19</v>
      </c>
      <c r="AB15" s="8">
        <v>5654</v>
      </c>
      <c r="AC15" s="8">
        <v>937</v>
      </c>
      <c r="AD15" s="8">
        <v>23</v>
      </c>
      <c r="AE15" s="8">
        <v>375</v>
      </c>
      <c r="AF15" s="8"/>
      <c r="AG15" s="8">
        <v>15</v>
      </c>
      <c r="AH15" s="8">
        <v>114</v>
      </c>
      <c r="AI15" s="8">
        <v>6906</v>
      </c>
      <c r="AJ15" s="8"/>
      <c r="AK15" s="8">
        <v>23512</v>
      </c>
      <c r="AL15" s="8">
        <v>2571</v>
      </c>
      <c r="AM15" s="13">
        <v>4952</v>
      </c>
      <c r="AN15" s="8">
        <v>8540</v>
      </c>
      <c r="AO15" s="8">
        <v>11571</v>
      </c>
      <c r="AP15" s="8">
        <v>3940</v>
      </c>
      <c r="AQ15" s="8">
        <v>7518</v>
      </c>
      <c r="AR15" s="8">
        <v>560</v>
      </c>
      <c r="AS15" s="8">
        <v>141395</v>
      </c>
      <c r="AT15" s="8"/>
      <c r="AU15" s="8">
        <v>3086</v>
      </c>
      <c r="AV15" s="8">
        <v>40</v>
      </c>
      <c r="AW15" s="8"/>
      <c r="AX15" s="8">
        <v>1618</v>
      </c>
      <c r="AY15" s="8"/>
      <c r="AZ15" s="8">
        <v>121</v>
      </c>
      <c r="BA15" s="8">
        <v>15353</v>
      </c>
      <c r="BB15" s="8"/>
      <c r="BC15" s="8"/>
      <c r="BD15" s="8"/>
      <c r="BE15" s="8"/>
      <c r="BF15" s="8"/>
      <c r="BG15" s="8"/>
    </row>
    <row r="16" spans="1:59" x14ac:dyDescent="0.25">
      <c r="A16" t="s">
        <v>2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13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13"/>
      <c r="AN16" s="8"/>
      <c r="AO16" s="8"/>
      <c r="AP16" s="8"/>
      <c r="AQ16" s="8"/>
      <c r="AR16" s="8"/>
      <c r="AS16" s="8">
        <v>126251</v>
      </c>
      <c r="AT16" s="8"/>
      <c r="AU16" s="8"/>
      <c r="AV16" s="8"/>
      <c r="AW16" s="8">
        <v>498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x14ac:dyDescent="0.25">
      <c r="A17" t="s">
        <v>6</v>
      </c>
      <c r="B17" s="13">
        <v>7455</v>
      </c>
      <c r="C17" s="8"/>
      <c r="D17" s="8"/>
      <c r="E17" s="8"/>
      <c r="F17" s="8"/>
      <c r="G17" s="8">
        <v>40156</v>
      </c>
      <c r="H17" s="8"/>
      <c r="I17" s="8"/>
      <c r="J17" s="8"/>
      <c r="K17" s="8"/>
      <c r="L17" s="8"/>
      <c r="M17" s="8"/>
      <c r="N17" s="8"/>
      <c r="O17" s="8"/>
      <c r="P17" s="8">
        <v>285</v>
      </c>
      <c r="Q17" s="8"/>
      <c r="R17" s="13"/>
      <c r="S17" s="13">
        <v>77912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>
        <v>2439</v>
      </c>
      <c r="AL17" s="8">
        <v>46731</v>
      </c>
      <c r="AM17" s="8"/>
      <c r="AN17" s="8"/>
      <c r="AO17" s="8">
        <v>5</v>
      </c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>
        <v>968</v>
      </c>
      <c r="BB17" s="8"/>
      <c r="BC17" s="8"/>
      <c r="BD17" s="8"/>
      <c r="BE17" s="8"/>
      <c r="BF17" s="8"/>
      <c r="BG17" s="8"/>
    </row>
    <row r="18" spans="1:59" x14ac:dyDescent="0.25">
      <c r="A18" t="s">
        <v>7</v>
      </c>
      <c r="B18" s="1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3"/>
      <c r="S18" s="1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>
        <v>177</v>
      </c>
      <c r="AL18" s="8"/>
      <c r="AM18" s="8"/>
      <c r="AN18" s="8">
        <v>19671</v>
      </c>
      <c r="AO18" s="8"/>
      <c r="AP18" s="8"/>
      <c r="AQ18" s="8">
        <v>1096</v>
      </c>
      <c r="AR18" s="8"/>
      <c r="AS18" s="8">
        <v>1618</v>
      </c>
      <c r="AT18" s="8"/>
      <c r="AU18" s="8"/>
      <c r="AV18" s="8">
        <v>85</v>
      </c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x14ac:dyDescent="0.25">
      <c r="A19" t="s">
        <v>1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3"/>
      <c r="S19" s="1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>
        <v>376</v>
      </c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x14ac:dyDescent="0.25">
      <c r="A20" t="s">
        <v>16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3"/>
      <c r="S20" s="13"/>
      <c r="T20" s="8">
        <v>32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x14ac:dyDescent="0.25">
      <c r="A21" t="s">
        <v>143</v>
      </c>
      <c r="B21" s="13"/>
      <c r="C21" s="8"/>
      <c r="D21" s="8"/>
      <c r="E21" s="8"/>
      <c r="F21" s="8">
        <v>273723</v>
      </c>
      <c r="G21" s="8">
        <v>20090</v>
      </c>
      <c r="H21" s="8"/>
      <c r="I21" s="8"/>
      <c r="J21" s="8"/>
      <c r="K21" s="8"/>
      <c r="L21" s="8"/>
      <c r="M21" s="8"/>
      <c r="N21" s="8"/>
      <c r="O21" s="8"/>
      <c r="P21" s="8">
        <v>4325</v>
      </c>
      <c r="Q21" s="8"/>
      <c r="R21" s="13"/>
      <c r="S21" s="13"/>
      <c r="T21" s="8"/>
      <c r="U21" s="8"/>
      <c r="V21" s="8"/>
      <c r="W21" s="8"/>
      <c r="X21" s="8">
        <v>212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2286</v>
      </c>
      <c r="AK21" s="8">
        <v>965</v>
      </c>
      <c r="AL21" s="8">
        <v>230</v>
      </c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spans="1:59" x14ac:dyDescent="0.25">
      <c r="A22" t="s">
        <v>32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>
        <v>42188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</row>
    <row r="23" spans="1:59" x14ac:dyDescent="0.25">
      <c r="A23" t="s">
        <v>107</v>
      </c>
      <c r="B23" s="1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>
        <v>7</v>
      </c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</row>
    <row r="24" spans="1:59" x14ac:dyDescent="0.25">
      <c r="A24" t="s">
        <v>100</v>
      </c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>
        <v>2317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>
        <v>783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>
        <v>341</v>
      </c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x14ac:dyDescent="0.25">
      <c r="A25" t="s">
        <v>26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>
        <v>54</v>
      </c>
      <c r="U25" s="8"/>
      <c r="V25" s="8"/>
      <c r="W25" s="8"/>
      <c r="X25" s="8"/>
      <c r="Y25" s="8">
        <v>139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>
        <v>188</v>
      </c>
      <c r="AM25" s="8"/>
      <c r="AN25" s="8"/>
      <c r="AO25" s="8"/>
      <c r="AP25" s="8">
        <v>207</v>
      </c>
      <c r="AQ25" s="8"/>
      <c r="AR25" s="8"/>
      <c r="AS25" s="8"/>
      <c r="AT25" s="8"/>
      <c r="AU25" s="8"/>
      <c r="AV25" s="8"/>
      <c r="AW25" s="8"/>
      <c r="AX25" s="8">
        <v>848</v>
      </c>
      <c r="AY25" s="8"/>
      <c r="AZ25" s="8"/>
      <c r="BA25" s="8"/>
      <c r="BB25" s="8"/>
      <c r="BC25" s="8"/>
      <c r="BD25" s="8"/>
      <c r="BE25" s="8"/>
      <c r="BF25" s="8"/>
      <c r="BG25" s="8"/>
    </row>
    <row r="26" spans="1:59" x14ac:dyDescent="0.25">
      <c r="A26" t="s">
        <v>28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>
        <v>11</v>
      </c>
      <c r="Y26" s="8">
        <v>22</v>
      </c>
      <c r="Z26" s="8"/>
      <c r="AA26" s="8"/>
      <c r="AB26" s="8"/>
      <c r="AC26" s="8"/>
      <c r="AD26" s="8"/>
      <c r="AE26" s="8"/>
      <c r="AF26" s="8"/>
      <c r="AG26" s="8"/>
      <c r="AH26" s="8"/>
      <c r="AI26" s="8">
        <v>430</v>
      </c>
      <c r="AJ26" s="8">
        <v>6785</v>
      </c>
      <c r="AK26" s="8">
        <v>1161</v>
      </c>
      <c r="AL26" s="8">
        <v>2036</v>
      </c>
      <c r="AM26" s="8"/>
      <c r="AN26" s="8"/>
      <c r="AO26" s="8"/>
      <c r="AP26" s="8"/>
      <c r="AQ26" s="8">
        <v>25082</v>
      </c>
      <c r="AR26" s="8"/>
      <c r="AS26" s="8">
        <v>1656</v>
      </c>
      <c r="AT26" s="8"/>
      <c r="AU26" s="8"/>
      <c r="AV26" s="8"/>
      <c r="AW26" s="8"/>
      <c r="AX26" s="8">
        <v>647</v>
      </c>
      <c r="AY26" s="8"/>
      <c r="AZ26" s="8"/>
      <c r="BA26" s="8"/>
      <c r="BB26" s="8"/>
      <c r="BC26" s="8"/>
      <c r="BD26" s="8"/>
      <c r="BE26" s="8"/>
      <c r="BF26" s="8"/>
      <c r="BG26" s="8"/>
    </row>
    <row r="27" spans="1:59" x14ac:dyDescent="0.25">
      <c r="A27" t="s">
        <v>33</v>
      </c>
      <c r="B27" s="13"/>
      <c r="C27" s="8"/>
      <c r="D27" s="8"/>
      <c r="E27" s="8"/>
      <c r="F27" s="8"/>
      <c r="G27" s="8">
        <v>13204</v>
      </c>
      <c r="H27" s="8"/>
      <c r="I27" s="8"/>
      <c r="J27" s="8"/>
      <c r="K27" s="8"/>
      <c r="L27" s="8"/>
      <c r="M27" s="8"/>
      <c r="N27" s="8"/>
      <c r="O27" s="8"/>
      <c r="P27" s="8">
        <v>830</v>
      </c>
      <c r="Q27" s="8"/>
      <c r="R27" s="13"/>
      <c r="S27" s="13">
        <v>11499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</row>
    <row r="28" spans="1:59" x14ac:dyDescent="0.25">
      <c r="A28" t="s">
        <v>35</v>
      </c>
      <c r="B28" s="13"/>
      <c r="C28" s="8"/>
      <c r="D28" s="8"/>
      <c r="E28" s="8">
        <v>1887</v>
      </c>
      <c r="F28" s="8">
        <v>53741</v>
      </c>
      <c r="G28" s="8">
        <v>3277</v>
      </c>
      <c r="H28" s="8"/>
      <c r="I28" s="8"/>
      <c r="J28" s="8"/>
      <c r="K28" s="8"/>
      <c r="L28" s="8"/>
      <c r="M28" s="8">
        <v>1536</v>
      </c>
      <c r="N28" s="13">
        <v>49797</v>
      </c>
      <c r="O28" s="8">
        <v>3635</v>
      </c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</row>
    <row r="29" spans="1:59" x14ac:dyDescent="0.25">
      <c r="A29" t="s">
        <v>38</v>
      </c>
      <c r="B29" s="1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>
        <v>23646</v>
      </c>
      <c r="Q29" s="8"/>
      <c r="R29" s="13"/>
      <c r="S29" s="13"/>
      <c r="T29" s="8"/>
      <c r="U29" s="8">
        <v>55340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spans="1:59" x14ac:dyDescent="0.25">
      <c r="A30" t="s">
        <v>39</v>
      </c>
      <c r="B30" s="1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>
        <v>2199</v>
      </c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>
        <v>775</v>
      </c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spans="1:59" x14ac:dyDescent="0.25"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</row>
    <row r="32" spans="1:59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</row>
    <row r="33" spans="2:59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</row>
    <row r="34" spans="2:59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13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</row>
    <row r="35" spans="2:59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</row>
    <row r="36" spans="2:59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</row>
    <row r="37" spans="2:59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13"/>
      <c r="AC37" s="8"/>
      <c r="AD37" s="8"/>
      <c r="AE37" s="8"/>
      <c r="AF37" s="13"/>
      <c r="AG37" s="8"/>
      <c r="AH37" s="8"/>
      <c r="AI37" s="8"/>
      <c r="AJ37" s="8"/>
      <c r="AK37" s="8"/>
      <c r="AL37" s="8"/>
      <c r="AM37" s="8"/>
      <c r="AN37" s="13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</row>
    <row r="38" spans="2:59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13"/>
      <c r="AC38" s="8"/>
      <c r="AD38" s="8"/>
      <c r="AE38" s="8"/>
      <c r="AF38" s="13"/>
      <c r="AG38" s="8"/>
      <c r="AH38" s="8"/>
      <c r="AI38" s="8"/>
      <c r="AJ38" s="8"/>
      <c r="AK38" s="8"/>
      <c r="AL38" s="8"/>
      <c r="AM38" s="8"/>
      <c r="AN38" s="13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</row>
    <row r="39" spans="2:59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</row>
    <row r="40" spans="2:59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pans="2:59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</row>
    <row r="42" spans="2:59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</row>
    <row r="43" spans="2:59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</row>
    <row r="44" spans="2:59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</row>
    <row r="45" spans="2:59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</row>
    <row r="46" spans="2:59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</row>
    <row r="47" spans="2:59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13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</row>
    <row r="48" spans="2:59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</row>
    <row r="49" spans="2:5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</row>
    <row r="50" spans="2:5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</row>
    <row r="51" spans="2:5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</row>
    <row r="52" spans="2:5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</row>
    <row r="53" spans="2:5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3"/>
      <c r="O53" s="8"/>
      <c r="P53" s="8"/>
      <c r="Q53" s="8"/>
      <c r="R53" s="8"/>
      <c r="S53" s="8"/>
      <c r="T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</row>
    <row r="54" spans="2:5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3"/>
      <c r="O54" s="8"/>
      <c r="P54" s="8"/>
      <c r="Q54" s="8"/>
      <c r="R54" s="8"/>
      <c r="S54" s="8"/>
      <c r="T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</row>
    <row r="55" spans="2:5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3"/>
      <c r="O55" s="8"/>
      <c r="P55" s="8"/>
      <c r="Q55" s="8"/>
      <c r="R55" s="8"/>
      <c r="S55" s="8"/>
      <c r="T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</row>
    <row r="56" spans="2:5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</row>
    <row r="57" spans="2:5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</row>
    <row r="58" spans="2:5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</row>
    <row r="59" spans="2:5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</row>
    <row r="60" spans="2:5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</row>
    <row r="61" spans="2:5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</row>
    <row r="62" spans="2:5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</row>
    <row r="63" spans="2:5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</row>
    <row r="64" spans="2:5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</row>
    <row r="65" spans="2:5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</row>
    <row r="66" spans="2:5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</row>
    <row r="67" spans="2:5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</row>
    <row r="68" spans="2:5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</row>
    <row r="69" spans="2:5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</row>
    <row r="70" spans="2:5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</row>
    <row r="71" spans="2:5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</row>
    <row r="72" spans="2:5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</row>
    <row r="73" spans="2:5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</row>
    <row r="74" spans="2:5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</row>
    <row r="75" spans="2:5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</row>
    <row r="76" spans="2:5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</row>
    <row r="77" spans="2:5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</row>
    <row r="78" spans="2:5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</row>
    <row r="79" spans="2:5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</row>
    <row r="80" spans="2:5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</row>
    <row r="81" spans="2:5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</row>
    <row r="82" spans="2:5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</row>
    <row r="83" spans="2:5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</row>
    <row r="84" spans="2:5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</row>
    <row r="85" spans="2:5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</row>
    <row r="86" spans="2:5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</row>
    <row r="87" spans="2:5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</row>
    <row r="88" spans="2:5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</row>
    <row r="89" spans="2:5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4"/>
  <sheetViews>
    <sheetView workbookViewId="0">
      <pane xSplit="1" topLeftCell="B1" activePane="topRight" state="frozen"/>
      <selection pane="topRight" activeCell="U37" sqref="U37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41" width="9.28515625" bestFit="1" customWidth="1"/>
    <col min="42" max="50" width="10" bestFit="1" customWidth="1"/>
    <col min="51" max="52" width="11" bestFit="1" customWidth="1"/>
    <col min="53" max="54" width="13.85546875" bestFit="1" customWidth="1"/>
  </cols>
  <sheetData>
    <row r="1" spans="1:57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s="12" t="s">
        <v>178</v>
      </c>
      <c r="AN1" s="12" t="s">
        <v>180</v>
      </c>
      <c r="AO1" s="12" t="s">
        <v>181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157</v>
      </c>
      <c r="AY1" t="s">
        <v>158</v>
      </c>
      <c r="AZ1" t="s">
        <v>159</v>
      </c>
      <c r="BA1" t="s">
        <v>185</v>
      </c>
      <c r="BB1" t="s">
        <v>186</v>
      </c>
    </row>
    <row r="2" spans="1:57" x14ac:dyDescent="0.25">
      <c r="A2" s="14" t="s">
        <v>40</v>
      </c>
      <c r="B2" s="8">
        <v>1150640</v>
      </c>
      <c r="C2" s="13">
        <v>70728</v>
      </c>
      <c r="D2" s="13">
        <v>8518</v>
      </c>
      <c r="E2" s="13">
        <v>9026</v>
      </c>
      <c r="F2" s="13">
        <v>316483</v>
      </c>
      <c r="G2" s="13">
        <v>190775</v>
      </c>
      <c r="H2" s="13">
        <v>13730</v>
      </c>
      <c r="I2" s="13">
        <v>658</v>
      </c>
      <c r="J2" s="13">
        <v>4363</v>
      </c>
      <c r="K2" s="13">
        <v>4478</v>
      </c>
      <c r="L2" s="13">
        <v>33835</v>
      </c>
      <c r="M2" s="13">
        <v>46566</v>
      </c>
      <c r="N2" s="13">
        <v>4219</v>
      </c>
      <c r="O2" s="13">
        <v>43799</v>
      </c>
      <c r="P2" s="13">
        <v>25374</v>
      </c>
      <c r="Q2" s="13">
        <v>21281</v>
      </c>
      <c r="R2" s="13">
        <v>322</v>
      </c>
      <c r="S2" s="13">
        <v>197012</v>
      </c>
      <c r="T2" s="13">
        <v>847</v>
      </c>
      <c r="U2" s="13">
        <v>85464</v>
      </c>
      <c r="V2" s="13">
        <v>30</v>
      </c>
      <c r="W2" s="13">
        <v>5</v>
      </c>
      <c r="X2" s="13">
        <v>5529</v>
      </c>
      <c r="Y2" s="13">
        <v>101601</v>
      </c>
      <c r="Z2" s="13">
        <v>3304</v>
      </c>
      <c r="AA2" s="13">
        <v>2240</v>
      </c>
      <c r="AB2" s="13">
        <v>10296</v>
      </c>
      <c r="AC2" s="13">
        <v>984</v>
      </c>
      <c r="AD2" s="13">
        <v>6</v>
      </c>
      <c r="AE2" s="13">
        <v>2481</v>
      </c>
      <c r="AF2" s="13">
        <v>1609</v>
      </c>
      <c r="AG2" s="13">
        <v>337</v>
      </c>
      <c r="AH2" s="13">
        <v>96</v>
      </c>
      <c r="AI2" s="13">
        <v>1865</v>
      </c>
      <c r="AJ2" s="13">
        <v>160</v>
      </c>
      <c r="AK2" s="13">
        <v>362</v>
      </c>
      <c r="AL2" s="13">
        <v>6614</v>
      </c>
      <c r="AM2" s="13">
        <v>11889</v>
      </c>
      <c r="AN2" s="13">
        <v>21730</v>
      </c>
      <c r="AO2" s="8">
        <v>22813</v>
      </c>
      <c r="AP2" s="8">
        <v>10341</v>
      </c>
      <c r="AQ2" s="8">
        <v>7164</v>
      </c>
      <c r="AR2" s="8">
        <v>46865</v>
      </c>
      <c r="AS2" s="8">
        <v>11359</v>
      </c>
      <c r="AT2" s="8">
        <v>36279</v>
      </c>
      <c r="AU2" s="8">
        <v>4471</v>
      </c>
      <c r="AV2" s="8">
        <v>241257</v>
      </c>
      <c r="AW2" s="8">
        <v>782</v>
      </c>
      <c r="AX2" s="8">
        <v>2079</v>
      </c>
      <c r="AY2" s="8">
        <v>19448</v>
      </c>
      <c r="AZ2" s="8">
        <v>108</v>
      </c>
      <c r="BA2" s="8">
        <v>196</v>
      </c>
      <c r="BB2" s="8">
        <v>29768</v>
      </c>
      <c r="BC2" s="8"/>
      <c r="BD2" s="8"/>
      <c r="BE2" s="8"/>
    </row>
    <row r="3" spans="1:57" x14ac:dyDescent="0.25">
      <c r="A3" s="15" t="s">
        <v>18</v>
      </c>
      <c r="B3" s="13">
        <v>1030702</v>
      </c>
      <c r="C3" s="8">
        <v>68140</v>
      </c>
      <c r="D3" s="13">
        <v>8518</v>
      </c>
      <c r="E3" s="8"/>
      <c r="F3" s="13">
        <v>316483</v>
      </c>
      <c r="G3" s="8"/>
      <c r="H3" s="13">
        <v>5060</v>
      </c>
      <c r="I3" s="13">
        <v>658</v>
      </c>
      <c r="J3" s="13">
        <v>4363</v>
      </c>
      <c r="K3" s="13">
        <v>4478</v>
      </c>
      <c r="L3" s="8"/>
      <c r="M3" s="8"/>
      <c r="N3" s="8">
        <v>1534</v>
      </c>
      <c r="O3" s="8"/>
      <c r="P3" s="8">
        <v>13660</v>
      </c>
      <c r="Q3" s="13">
        <v>1139</v>
      </c>
      <c r="R3" s="13">
        <v>322</v>
      </c>
      <c r="S3" s="13">
        <v>197012</v>
      </c>
      <c r="T3" s="13">
        <v>847</v>
      </c>
      <c r="U3" s="8"/>
      <c r="V3" s="8">
        <v>30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>
        <v>5311</v>
      </c>
      <c r="AP3" s="8"/>
      <c r="AQ3" s="8"/>
      <c r="AR3" s="8"/>
      <c r="AS3" s="8"/>
      <c r="AT3" s="8"/>
      <c r="AU3" s="8"/>
      <c r="AV3" s="8">
        <v>466</v>
      </c>
      <c r="AW3" s="8">
        <v>782</v>
      </c>
      <c r="AX3" s="8"/>
      <c r="AY3" s="8"/>
      <c r="AZ3" s="8">
        <v>108</v>
      </c>
      <c r="BA3" s="8">
        <v>131</v>
      </c>
      <c r="BB3" s="8">
        <v>3032</v>
      </c>
      <c r="BC3" s="8"/>
      <c r="BD3" s="8"/>
      <c r="BE3" s="8"/>
    </row>
    <row r="4" spans="1:57" x14ac:dyDescent="0.25">
      <c r="A4" s="15" t="s">
        <v>19</v>
      </c>
      <c r="B4" s="13"/>
      <c r="C4" s="8"/>
      <c r="D4" s="13"/>
      <c r="E4" s="8"/>
      <c r="F4" s="8"/>
      <c r="G4" s="8"/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>
        <v>2655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>
        <v>1650</v>
      </c>
      <c r="BC4" s="8"/>
      <c r="BD4" s="8"/>
      <c r="BE4" s="8"/>
    </row>
    <row r="5" spans="1:57" x14ac:dyDescent="0.25">
      <c r="A5" s="15" t="s">
        <v>155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>
        <v>11237</v>
      </c>
      <c r="BC5" s="8"/>
      <c r="BD5" s="8"/>
      <c r="BE5" s="8"/>
    </row>
    <row r="6" spans="1:57" x14ac:dyDescent="0.25">
      <c r="A6" s="15" t="s">
        <v>21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8"/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>
        <v>162</v>
      </c>
      <c r="BC6" s="8"/>
      <c r="BD6" s="8"/>
      <c r="BE6" s="8"/>
    </row>
    <row r="7" spans="1:57" x14ac:dyDescent="0.25">
      <c r="A7" s="15" t="s">
        <v>62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</row>
    <row r="8" spans="1:57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>
        <v>439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</row>
    <row r="9" spans="1:57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</row>
    <row r="10" spans="1:57" x14ac:dyDescent="0.25">
      <c r="A10" t="s">
        <v>23</v>
      </c>
      <c r="B10" s="13">
        <v>100399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</row>
    <row r="11" spans="1:57" x14ac:dyDescent="0.25">
      <c r="A11" s="15" t="s">
        <v>184</v>
      </c>
      <c r="B11" s="1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</row>
    <row r="12" spans="1:57" x14ac:dyDescent="0.25">
      <c r="A12" s="15" t="s">
        <v>52</v>
      </c>
      <c r="B12" s="1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>
        <v>200</v>
      </c>
      <c r="AY12" s="8"/>
      <c r="AZ12" s="8"/>
      <c r="BA12" s="8"/>
      <c r="BB12" s="8">
        <v>587</v>
      </c>
      <c r="BC12" s="8"/>
      <c r="BD12" s="8"/>
      <c r="BE12" s="8"/>
    </row>
    <row r="13" spans="1:57" x14ac:dyDescent="0.25">
      <c r="A13" t="s">
        <v>15</v>
      </c>
      <c r="B13" s="13"/>
      <c r="C13" s="8"/>
      <c r="D13" s="8"/>
      <c r="E13" s="8"/>
      <c r="F13" s="8"/>
      <c r="G13" s="8">
        <v>3639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25">
      <c r="A14" t="s">
        <v>4</v>
      </c>
      <c r="B14" s="13"/>
      <c r="C14" s="8"/>
      <c r="D14" s="8"/>
      <c r="E14" s="8"/>
      <c r="F14" s="8"/>
      <c r="G14" s="8">
        <v>63310</v>
      </c>
      <c r="H14" s="8"/>
      <c r="I14" s="8"/>
      <c r="J14" s="8"/>
      <c r="K14" s="13"/>
      <c r="L14" s="13">
        <v>24177</v>
      </c>
      <c r="M14" s="8">
        <v>46566</v>
      </c>
      <c r="N14" s="8">
        <v>725</v>
      </c>
      <c r="O14" s="8"/>
      <c r="P14" s="8">
        <v>5308</v>
      </c>
      <c r="Q14" s="8"/>
      <c r="R14" s="13"/>
      <c r="S14" s="13"/>
      <c r="T14" s="8"/>
      <c r="U14" s="8">
        <v>84575</v>
      </c>
      <c r="V14" s="8"/>
      <c r="W14" s="8"/>
      <c r="X14" s="8">
        <v>2037</v>
      </c>
      <c r="Y14" s="8"/>
      <c r="Z14" s="8">
        <v>5</v>
      </c>
      <c r="AA14" s="8"/>
      <c r="AB14" s="8">
        <v>159</v>
      </c>
      <c r="AC14" s="8">
        <v>158</v>
      </c>
      <c r="AD14" s="8"/>
      <c r="AE14" s="8"/>
      <c r="AF14" s="8"/>
      <c r="AG14" s="8">
        <v>229</v>
      </c>
      <c r="AH14" s="8"/>
      <c r="AI14" s="8"/>
      <c r="AJ14" s="8">
        <v>78</v>
      </c>
      <c r="AK14" s="8">
        <v>78</v>
      </c>
      <c r="AL14" s="8">
        <v>204</v>
      </c>
      <c r="AM14" s="8">
        <v>784</v>
      </c>
      <c r="AN14" s="8">
        <v>1242</v>
      </c>
      <c r="AO14" s="8">
        <v>161</v>
      </c>
      <c r="AP14" s="8"/>
      <c r="AQ14" s="8">
        <v>3170</v>
      </c>
      <c r="AR14" s="8"/>
      <c r="AS14" s="8"/>
      <c r="AT14" s="8">
        <v>1978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25">
      <c r="A15" t="s">
        <v>17</v>
      </c>
      <c r="B15" s="13"/>
      <c r="C15" s="8">
        <v>2588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>
        <v>765</v>
      </c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>
        <v>185</v>
      </c>
      <c r="AW15" s="8"/>
      <c r="AX15" s="8">
        <v>672</v>
      </c>
      <c r="AY15" s="8">
        <v>174</v>
      </c>
      <c r="AZ15" s="8"/>
      <c r="BA15" s="8"/>
      <c r="BB15" s="8"/>
      <c r="BC15" s="8"/>
      <c r="BD15" s="8"/>
      <c r="BE15" s="8"/>
    </row>
    <row r="16" spans="1:57" x14ac:dyDescent="0.25">
      <c r="A16" t="s">
        <v>179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>
        <v>9658</v>
      </c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25">
      <c r="A17" t="s">
        <v>10</v>
      </c>
      <c r="B17" s="13"/>
      <c r="C17" s="8"/>
      <c r="D17" s="8"/>
      <c r="E17" s="8"/>
      <c r="F17" s="8"/>
      <c r="G17" s="8">
        <v>21698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13"/>
      <c r="W17" s="8">
        <v>5</v>
      </c>
      <c r="X17" s="8">
        <v>3492</v>
      </c>
      <c r="Y17" s="8"/>
      <c r="Z17" s="8">
        <v>3299</v>
      </c>
      <c r="AA17" s="8">
        <v>1324</v>
      </c>
      <c r="AB17" s="8">
        <v>10137</v>
      </c>
      <c r="AC17" s="8">
        <v>826</v>
      </c>
      <c r="AD17" s="8">
        <v>6</v>
      </c>
      <c r="AE17" s="8">
        <v>2481</v>
      </c>
      <c r="AF17" s="8">
        <v>1609</v>
      </c>
      <c r="AG17" s="8">
        <v>108</v>
      </c>
      <c r="AH17" s="8">
        <v>96</v>
      </c>
      <c r="AI17" s="8"/>
      <c r="AJ17" s="8">
        <v>82</v>
      </c>
      <c r="AK17" s="8">
        <v>284</v>
      </c>
      <c r="AL17" s="8">
        <v>6364</v>
      </c>
      <c r="AM17" s="13"/>
      <c r="AN17" s="8">
        <v>17156</v>
      </c>
      <c r="AO17" s="8">
        <v>2540</v>
      </c>
      <c r="AP17" s="8">
        <v>10341</v>
      </c>
      <c r="AQ17" s="8">
        <v>3994</v>
      </c>
      <c r="AR17" s="8">
        <v>46865</v>
      </c>
      <c r="AS17" s="8">
        <v>11359</v>
      </c>
      <c r="AT17" s="8">
        <v>21329</v>
      </c>
      <c r="AU17" s="8">
        <v>4471</v>
      </c>
      <c r="AV17" s="8">
        <v>183242</v>
      </c>
      <c r="AW17" s="8"/>
      <c r="AX17" s="8">
        <v>864</v>
      </c>
      <c r="AY17" s="8">
        <v>18240</v>
      </c>
      <c r="AZ17" s="8"/>
      <c r="BA17" s="8"/>
      <c r="BB17" s="8">
        <v>12974</v>
      </c>
      <c r="BC17" s="8"/>
      <c r="BD17" s="8"/>
      <c r="BE17" s="8"/>
    </row>
    <row r="18" spans="1:57" x14ac:dyDescent="0.25">
      <c r="A18" t="s">
        <v>2</v>
      </c>
      <c r="B18" s="1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3"/>
      <c r="S18" s="13"/>
      <c r="T18" s="8"/>
      <c r="U18" s="8"/>
      <c r="V18" s="13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13"/>
      <c r="AN18" s="8"/>
      <c r="AO18" s="8"/>
      <c r="AP18" s="8"/>
      <c r="AQ18" s="8"/>
      <c r="AR18" s="8"/>
      <c r="AS18" s="8"/>
      <c r="AT18" s="8"/>
      <c r="AU18" s="8"/>
      <c r="AV18" s="8">
        <v>54468</v>
      </c>
      <c r="AW18" s="8"/>
      <c r="AX18" s="8"/>
      <c r="AY18" s="8">
        <v>141</v>
      </c>
      <c r="AZ18" s="8"/>
      <c r="BA18" s="8"/>
      <c r="BB18" s="8"/>
      <c r="BC18" s="8"/>
      <c r="BD18" s="8"/>
      <c r="BE18" s="8"/>
    </row>
    <row r="19" spans="1:57" x14ac:dyDescent="0.25">
      <c r="A19" t="s">
        <v>6</v>
      </c>
      <c r="B19" s="13">
        <v>17272</v>
      </c>
      <c r="C19" s="8"/>
      <c r="D19" s="8"/>
      <c r="E19" s="8"/>
      <c r="F19" s="8"/>
      <c r="G19" s="8"/>
      <c r="H19" s="8">
        <v>5567</v>
      </c>
      <c r="I19" s="8"/>
      <c r="J19" s="8"/>
      <c r="K19" s="8"/>
      <c r="L19" s="8"/>
      <c r="M19" s="8"/>
      <c r="N19" s="8"/>
      <c r="O19" s="8"/>
      <c r="P19" s="8"/>
      <c r="Q19" s="8"/>
      <c r="R19" s="13"/>
      <c r="S19" s="13"/>
      <c r="T19" s="8"/>
      <c r="U19" s="8"/>
      <c r="V19" s="8"/>
      <c r="W19" s="8"/>
      <c r="X19" s="8"/>
      <c r="Y19" s="8"/>
      <c r="Z19" s="8"/>
      <c r="AA19" s="8">
        <v>527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>
        <v>1579</v>
      </c>
      <c r="AO19" s="8">
        <v>2430</v>
      </c>
      <c r="AP19" s="8"/>
      <c r="AQ19" s="8"/>
      <c r="AR19" s="8"/>
      <c r="AS19" s="8"/>
      <c r="AT19" s="8"/>
      <c r="AU19" s="8"/>
      <c r="AV19" s="8"/>
      <c r="AW19" s="8"/>
      <c r="AX19" s="8">
        <v>343</v>
      </c>
      <c r="AY19" s="8"/>
      <c r="AZ19" s="8"/>
      <c r="BA19" s="8">
        <v>65</v>
      </c>
      <c r="BB19" s="8">
        <v>126</v>
      </c>
      <c r="BC19" s="8"/>
      <c r="BD19" s="8"/>
      <c r="BE19" s="8"/>
    </row>
    <row r="20" spans="1:57" x14ac:dyDescent="0.25">
      <c r="A20" t="s">
        <v>7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>
        <v>5401</v>
      </c>
      <c r="Q20" s="8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>
        <v>893</v>
      </c>
      <c r="AZ20" s="8"/>
      <c r="BA20" s="8"/>
      <c r="BB20" s="8"/>
      <c r="BC20" s="8"/>
      <c r="BD20" s="8"/>
      <c r="BE20" s="8"/>
    </row>
    <row r="21" spans="1:57" x14ac:dyDescent="0.25">
      <c r="A21" t="s">
        <v>1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3"/>
      <c r="S21" s="1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>
        <v>3498</v>
      </c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25">
      <c r="A22" t="s">
        <v>16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>
        <v>512</v>
      </c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25">
      <c r="A23" t="s">
        <v>143</v>
      </c>
      <c r="B23" s="13"/>
      <c r="C23" s="8"/>
      <c r="D23" s="8"/>
      <c r="E23" s="13">
        <v>9026</v>
      </c>
      <c r="F23" s="8"/>
      <c r="G23" s="8">
        <v>94310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>
        <v>1057</v>
      </c>
      <c r="AN23" s="8">
        <v>178</v>
      </c>
      <c r="AO23" s="8">
        <v>59</v>
      </c>
      <c r="AP23" s="8"/>
      <c r="AQ23" s="8"/>
      <c r="AR23" s="8"/>
      <c r="AS23" s="8"/>
      <c r="AT23" s="8"/>
      <c r="AU23" s="8"/>
      <c r="AV23" s="8">
        <v>1159</v>
      </c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25">
      <c r="A24" t="s">
        <v>14</v>
      </c>
      <c r="B24" s="13"/>
      <c r="C24" s="8"/>
      <c r="D24" s="8"/>
      <c r="E24" s="13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>
        <v>320</v>
      </c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25">
      <c r="A25" t="s">
        <v>32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>
        <v>14001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>
        <v>9416</v>
      </c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25">
      <c r="A26" t="s">
        <v>31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>
        <v>39</v>
      </c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25">
      <c r="A27" t="s">
        <v>107</v>
      </c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25">
      <c r="A28" t="s">
        <v>100</v>
      </c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>
        <v>1865</v>
      </c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25">
      <c r="A29" t="s">
        <v>26</v>
      </c>
      <c r="B29" s="1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>
        <v>86</v>
      </c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25">
      <c r="A30" t="s">
        <v>28</v>
      </c>
      <c r="B30" s="1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>
        <v>450</v>
      </c>
      <c r="V30" s="8"/>
      <c r="W30" s="8"/>
      <c r="X30" s="8"/>
      <c r="Y30" s="8"/>
      <c r="Z30" s="8"/>
      <c r="AA30" s="8">
        <v>69</v>
      </c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>
        <v>46</v>
      </c>
      <c r="AM30" s="8">
        <v>6550</v>
      </c>
      <c r="AN30" s="8">
        <v>1063</v>
      </c>
      <c r="AO30" s="8"/>
      <c r="AP30" s="8"/>
      <c r="AQ30" s="8"/>
      <c r="AR30" s="8"/>
      <c r="AS30" s="8"/>
      <c r="AT30" s="8">
        <v>12972</v>
      </c>
      <c r="AU30" s="8"/>
      <c r="AV30" s="8">
        <v>1564</v>
      </c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25">
      <c r="A31" t="s">
        <v>33</v>
      </c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>
        <v>1296</v>
      </c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>
        <v>173</v>
      </c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25">
      <c r="A32" t="s">
        <v>35</v>
      </c>
      <c r="B32" s="13"/>
      <c r="C32" s="8"/>
      <c r="D32" s="8"/>
      <c r="E32" s="8"/>
      <c r="F32" s="8"/>
      <c r="G32" s="8">
        <v>7818</v>
      </c>
      <c r="H32" s="8">
        <v>3103</v>
      </c>
      <c r="I32" s="8"/>
      <c r="J32" s="8"/>
      <c r="K32" s="8"/>
      <c r="L32" s="8"/>
      <c r="M32" s="8"/>
      <c r="N32" s="13">
        <v>1960</v>
      </c>
      <c r="O32" s="13">
        <v>43799</v>
      </c>
      <c r="P32" s="8">
        <v>240</v>
      </c>
      <c r="Q32" s="8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>
        <v>116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25">
      <c r="A33" t="s">
        <v>146</v>
      </c>
      <c r="B33" s="13">
        <v>2267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3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25">
      <c r="A34" t="s">
        <v>38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18846</v>
      </c>
      <c r="R34" s="13"/>
      <c r="S34" s="13"/>
      <c r="T34" s="8"/>
      <c r="U34" s="8"/>
      <c r="V34" s="8"/>
      <c r="W34" s="8"/>
      <c r="X34" s="8"/>
      <c r="Y34" s="8">
        <v>87600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25">
      <c r="A35" t="s">
        <v>39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25"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25">
      <c r="B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13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13"/>
      <c r="AC42" s="8"/>
      <c r="AD42" s="8"/>
      <c r="AE42" s="8"/>
      <c r="AF42" s="13"/>
      <c r="AG42" s="8"/>
      <c r="AH42" s="8"/>
      <c r="AI42" s="8"/>
      <c r="AJ42" s="8"/>
      <c r="AK42" s="8"/>
      <c r="AL42" s="8"/>
      <c r="AM42" s="8"/>
      <c r="AN42" s="13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13"/>
      <c r="AC43" s="8"/>
      <c r="AD43" s="8"/>
      <c r="AE43" s="8"/>
      <c r="AF43" s="13"/>
      <c r="AG43" s="8"/>
      <c r="AH43" s="8"/>
      <c r="AI43" s="8"/>
      <c r="AJ43" s="8"/>
      <c r="AK43" s="8"/>
      <c r="AL43" s="8"/>
      <c r="AM43" s="8"/>
      <c r="AN43" s="13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</row>
    <row r="44" spans="1:57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</row>
    <row r="45" spans="1:57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</row>
    <row r="46" spans="1:57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</row>
    <row r="47" spans="1:57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</row>
    <row r="48" spans="1:57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spans="2:57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spans="2:57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</row>
    <row r="51" spans="2:57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spans="2:57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13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</row>
    <row r="53" spans="2:57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spans="2:57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</row>
    <row r="55" spans="2:57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</row>
    <row r="56" spans="2:57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</row>
    <row r="57" spans="2:57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</row>
    <row r="58" spans="2:57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3"/>
      <c r="O58" s="8"/>
      <c r="P58" s="8"/>
      <c r="Q58" s="8"/>
      <c r="R58" s="8"/>
      <c r="S58" s="8"/>
      <c r="T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</row>
    <row r="59" spans="2:57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3"/>
      <c r="O59" s="8"/>
      <c r="P59" s="8"/>
      <c r="Q59" s="8"/>
      <c r="R59" s="8"/>
      <c r="S59" s="8"/>
      <c r="T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spans="2:57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13"/>
      <c r="O60" s="8"/>
      <c r="P60" s="8"/>
      <c r="Q60" s="8"/>
      <c r="R60" s="8"/>
      <c r="S60" s="8"/>
      <c r="T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</row>
    <row r="61" spans="2:57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</row>
    <row r="62" spans="2:57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</row>
    <row r="63" spans="2:57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</row>
    <row r="64" spans="2:57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</row>
    <row r="65" spans="2:57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</row>
    <row r="66" spans="2:57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</row>
    <row r="67" spans="2:57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</row>
    <row r="68" spans="2:57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</row>
    <row r="69" spans="2:57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</row>
    <row r="70" spans="2:57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</row>
    <row r="71" spans="2:57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</row>
    <row r="72" spans="2:57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</row>
    <row r="73" spans="2:57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</row>
    <row r="74" spans="2:57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</row>
    <row r="75" spans="2:57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</row>
    <row r="76" spans="2:57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</row>
    <row r="77" spans="2:57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</row>
    <row r="78" spans="2:57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</row>
    <row r="79" spans="2:57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</row>
    <row r="80" spans="2:57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</row>
    <row r="81" spans="2:57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</row>
    <row r="82" spans="2:57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</row>
    <row r="83" spans="2:57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</row>
    <row r="84" spans="2:57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</row>
    <row r="85" spans="2:57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</row>
    <row r="86" spans="2:57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</row>
    <row r="87" spans="2:57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</row>
    <row r="88" spans="2:57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</row>
    <row r="89" spans="2:57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</row>
    <row r="90" spans="2:57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</row>
    <row r="91" spans="2:57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</row>
    <row r="92" spans="2:57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</row>
    <row r="93" spans="2:57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</row>
    <row r="94" spans="2:57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"/>
  <sheetViews>
    <sheetView topLeftCell="A28" workbookViewId="0">
      <pane xSplit="1" topLeftCell="AC1" activePane="topRight" state="frozen"/>
      <selection pane="topRight" activeCell="AQ43" sqref="AQ43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38" width="9.28515625" bestFit="1" customWidth="1"/>
    <col min="39" max="47" width="10" bestFit="1" customWidth="1"/>
    <col min="48" max="48" width="11" bestFit="1" customWidth="1"/>
    <col min="49" max="50" width="13.85546875" bestFit="1" customWidth="1"/>
  </cols>
  <sheetData>
    <row r="1" spans="1:54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157</v>
      </c>
      <c r="AV1" t="s">
        <v>158</v>
      </c>
      <c r="AW1" t="s">
        <v>185</v>
      </c>
      <c r="AX1" t="s">
        <v>186</v>
      </c>
    </row>
    <row r="2" spans="1:54" x14ac:dyDescent="0.25">
      <c r="A2" s="14" t="s">
        <v>40</v>
      </c>
      <c r="B2" s="8">
        <v>689230</v>
      </c>
      <c r="C2" s="13">
        <v>34045</v>
      </c>
      <c r="D2" s="13">
        <v>162046</v>
      </c>
      <c r="E2" s="13">
        <v>314940</v>
      </c>
      <c r="F2" s="13">
        <v>55093</v>
      </c>
      <c r="G2" s="13">
        <v>1830</v>
      </c>
      <c r="H2" s="13">
        <v>48924</v>
      </c>
      <c r="I2" s="13">
        <v>44</v>
      </c>
      <c r="J2" s="13">
        <v>12415</v>
      </c>
      <c r="K2" s="13">
        <v>11673</v>
      </c>
      <c r="L2" s="13">
        <v>43987</v>
      </c>
      <c r="M2" s="13">
        <v>28053</v>
      </c>
      <c r="N2" s="13">
        <v>18265</v>
      </c>
      <c r="O2" s="13">
        <v>193033</v>
      </c>
      <c r="P2" s="13">
        <v>1500</v>
      </c>
      <c r="Q2" s="13">
        <v>47764</v>
      </c>
      <c r="R2" s="13">
        <v>112</v>
      </c>
      <c r="S2" s="13">
        <v>7484</v>
      </c>
      <c r="T2" s="13">
        <v>110351</v>
      </c>
      <c r="U2" s="13">
        <v>298</v>
      </c>
      <c r="V2" s="13">
        <v>1874</v>
      </c>
      <c r="W2" s="13">
        <v>1153</v>
      </c>
      <c r="X2" s="13">
        <v>22457</v>
      </c>
      <c r="Y2" s="13">
        <v>626</v>
      </c>
      <c r="Z2" s="13">
        <v>127</v>
      </c>
      <c r="AA2" s="13">
        <v>3377</v>
      </c>
      <c r="AB2" s="13">
        <v>309</v>
      </c>
      <c r="AC2" s="13">
        <v>55</v>
      </c>
      <c r="AD2" s="13">
        <v>120</v>
      </c>
      <c r="AE2" s="13">
        <v>2076</v>
      </c>
      <c r="AF2" s="13">
        <v>84</v>
      </c>
      <c r="AG2" s="13">
        <v>62</v>
      </c>
      <c r="AH2" s="13">
        <v>3</v>
      </c>
      <c r="AI2" s="13">
        <v>5056</v>
      </c>
      <c r="AJ2" s="13">
        <v>25823</v>
      </c>
      <c r="AK2" s="13">
        <v>13782</v>
      </c>
      <c r="AL2" s="13">
        <v>54539</v>
      </c>
      <c r="AM2" s="8">
        <v>53</v>
      </c>
      <c r="AN2" s="8">
        <v>192</v>
      </c>
      <c r="AO2" s="8">
        <v>91</v>
      </c>
      <c r="AP2" s="8">
        <v>12380</v>
      </c>
      <c r="AQ2" s="8">
        <v>169383</v>
      </c>
      <c r="AR2" s="8">
        <v>1381</v>
      </c>
      <c r="AS2" s="8">
        <v>806</v>
      </c>
      <c r="AT2" s="8">
        <v>1824</v>
      </c>
      <c r="AU2" s="8">
        <v>87709</v>
      </c>
      <c r="AV2" s="8">
        <v>433</v>
      </c>
      <c r="AW2" s="8">
        <v>2060</v>
      </c>
      <c r="AX2" s="8">
        <v>54440</v>
      </c>
      <c r="AY2" s="8"/>
      <c r="AZ2" s="8"/>
      <c r="BA2" s="8"/>
    </row>
    <row r="3" spans="1:54" x14ac:dyDescent="0.25">
      <c r="A3" s="15" t="s">
        <v>18</v>
      </c>
      <c r="B3" s="13">
        <v>678564</v>
      </c>
      <c r="C3" s="8">
        <v>34040</v>
      </c>
      <c r="D3" s="13">
        <v>162046</v>
      </c>
      <c r="E3" s="8"/>
      <c r="F3" s="13"/>
      <c r="G3" s="13">
        <v>1830</v>
      </c>
      <c r="H3" s="13">
        <v>48924</v>
      </c>
      <c r="I3" s="13"/>
      <c r="J3" s="13">
        <v>312</v>
      </c>
      <c r="K3" s="13"/>
      <c r="L3" s="8">
        <v>15618</v>
      </c>
      <c r="M3" s="8">
        <v>7508</v>
      </c>
      <c r="N3" s="8">
        <v>1155</v>
      </c>
      <c r="O3" s="13">
        <v>193033</v>
      </c>
      <c r="P3" s="13">
        <v>1500</v>
      </c>
      <c r="Q3" s="13"/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>
        <v>971</v>
      </c>
      <c r="AL3" s="8">
        <v>6963</v>
      </c>
      <c r="AM3" s="8"/>
      <c r="AN3" s="8"/>
      <c r="AO3" s="8"/>
      <c r="AP3" s="8">
        <v>121</v>
      </c>
      <c r="AQ3" s="8">
        <v>346</v>
      </c>
      <c r="AR3" s="8">
        <v>794</v>
      </c>
      <c r="AS3" s="8"/>
      <c r="AT3" s="8"/>
      <c r="AU3" s="8">
        <v>96</v>
      </c>
      <c r="AV3" s="8">
        <v>433</v>
      </c>
      <c r="AW3" s="8"/>
      <c r="AX3" s="8">
        <v>253</v>
      </c>
      <c r="AY3" s="8"/>
      <c r="AZ3" s="8"/>
      <c r="BA3" s="8"/>
      <c r="BB3" s="8"/>
    </row>
    <row r="4" spans="1:54" x14ac:dyDescent="0.25">
      <c r="A4" s="15" t="s">
        <v>19</v>
      </c>
      <c r="B4" s="13"/>
      <c r="C4" s="8"/>
      <c r="D4" s="13"/>
      <c r="E4" s="8"/>
      <c r="F4" s="8"/>
      <c r="G4" s="8"/>
      <c r="H4" s="13"/>
      <c r="I4" s="13"/>
      <c r="J4" s="13"/>
      <c r="K4" s="8"/>
      <c r="L4" s="8"/>
      <c r="M4" s="8"/>
      <c r="N4" s="8"/>
      <c r="O4" s="8"/>
      <c r="P4" s="8"/>
      <c r="Q4" s="13">
        <v>116</v>
      </c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>
        <v>9002</v>
      </c>
      <c r="AM4" s="8"/>
      <c r="AN4" s="8"/>
      <c r="AO4" s="8"/>
      <c r="AP4" s="8"/>
      <c r="AQ4" s="8">
        <v>5225</v>
      </c>
      <c r="AR4" s="8"/>
      <c r="AS4" s="8"/>
      <c r="AT4" s="8">
        <v>157</v>
      </c>
      <c r="AU4" s="8">
        <v>39</v>
      </c>
      <c r="AV4" s="8"/>
      <c r="AW4" s="8">
        <v>1159</v>
      </c>
      <c r="AX4" s="8">
        <v>4466</v>
      </c>
      <c r="AY4" s="8"/>
      <c r="AZ4" s="8"/>
      <c r="BA4" s="8"/>
      <c r="BB4" s="8"/>
    </row>
    <row r="5" spans="1:54" x14ac:dyDescent="0.25">
      <c r="A5" s="15" t="s">
        <v>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>
        <v>2238</v>
      </c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8"/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x14ac:dyDescent="0.25">
      <c r="A7" s="15" t="s">
        <v>22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>
        <v>40</v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>
        <v>149</v>
      </c>
      <c r="AU9" s="8"/>
      <c r="AV9" s="8"/>
      <c r="AW9" s="8"/>
      <c r="AX9" s="8">
        <v>146</v>
      </c>
      <c r="AY9" s="8"/>
      <c r="AZ9" s="8"/>
      <c r="BA9" s="8"/>
      <c r="BB9" s="8"/>
    </row>
    <row r="10" spans="1:54" x14ac:dyDescent="0.25">
      <c r="A10" s="15" t="s">
        <v>155</v>
      </c>
      <c r="B10" s="13"/>
      <c r="C10" s="8"/>
      <c r="D10" s="13"/>
      <c r="E10" s="8"/>
      <c r="F10" s="8"/>
      <c r="G10" s="8"/>
      <c r="H10" s="13"/>
      <c r="I10" s="13"/>
      <c r="J10" s="13"/>
      <c r="K10" s="8"/>
      <c r="L10" s="8"/>
      <c r="M10" s="8"/>
      <c r="N10" s="8"/>
      <c r="O10" s="8"/>
      <c r="P10" s="8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>
        <v>43655</v>
      </c>
      <c r="AY10" s="8"/>
      <c r="AZ10" s="8"/>
      <c r="BA10" s="8"/>
      <c r="BB10" s="8"/>
    </row>
    <row r="11" spans="1:54" x14ac:dyDescent="0.25">
      <c r="A11" s="15" t="s">
        <v>21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>
        <v>213</v>
      </c>
      <c r="AY11" s="8"/>
      <c r="AZ11" s="8"/>
      <c r="BA11" s="8"/>
      <c r="BB11" s="8"/>
    </row>
    <row r="12" spans="1:54" x14ac:dyDescent="0.25">
      <c r="A12" t="s">
        <v>23</v>
      </c>
      <c r="B12" s="13">
        <v>6395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x14ac:dyDescent="0.25">
      <c r="A13" s="15" t="s">
        <v>184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x14ac:dyDescent="0.25">
      <c r="A14" s="15" t="s">
        <v>52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>
        <v>1815</v>
      </c>
      <c r="AY14" s="8"/>
      <c r="AZ14" s="8"/>
      <c r="BA14" s="8"/>
      <c r="BB14" s="8"/>
    </row>
    <row r="15" spans="1:54" x14ac:dyDescent="0.25">
      <c r="A15" t="s">
        <v>15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>
        <v>439</v>
      </c>
      <c r="AX15" s="8"/>
      <c r="AY15" s="8"/>
      <c r="AZ15" s="8"/>
      <c r="BA15" s="8"/>
      <c r="BB15" s="8"/>
    </row>
    <row r="16" spans="1:54" x14ac:dyDescent="0.25">
      <c r="A16" t="s">
        <v>4</v>
      </c>
      <c r="B16" s="13"/>
      <c r="C16" s="8"/>
      <c r="D16" s="8"/>
      <c r="E16" s="8">
        <v>13501</v>
      </c>
      <c r="F16" s="8"/>
      <c r="G16" s="8"/>
      <c r="H16" s="8"/>
      <c r="I16" s="8"/>
      <c r="J16" s="8">
        <v>12103</v>
      </c>
      <c r="K16" s="13">
        <v>11673</v>
      </c>
      <c r="L16" s="13"/>
      <c r="M16" s="8"/>
      <c r="N16" s="8"/>
      <c r="O16" s="8"/>
      <c r="P16" s="8"/>
      <c r="Q16" s="8">
        <v>13260</v>
      </c>
      <c r="R16" s="13"/>
      <c r="S16" s="13">
        <v>1994</v>
      </c>
      <c r="T16" s="8"/>
      <c r="U16" s="8"/>
      <c r="V16" s="8"/>
      <c r="W16" s="8"/>
      <c r="X16" s="8">
        <v>251</v>
      </c>
      <c r="Y16" s="8"/>
      <c r="Z16" s="8"/>
      <c r="AA16" s="8"/>
      <c r="AB16" s="8"/>
      <c r="AC16" s="8"/>
      <c r="AD16" s="8"/>
      <c r="AE16" s="8"/>
      <c r="AF16" s="8">
        <v>51</v>
      </c>
      <c r="AG16" s="8"/>
      <c r="AH16" s="8"/>
      <c r="AI16" s="8"/>
      <c r="AJ16" s="8"/>
      <c r="AK16" s="8">
        <v>85</v>
      </c>
      <c r="AL16" s="8">
        <v>346</v>
      </c>
      <c r="AM16" s="8"/>
      <c r="AN16" s="8">
        <v>192</v>
      </c>
      <c r="AO16" s="8"/>
      <c r="AP16" s="8"/>
      <c r="AQ16" s="8"/>
      <c r="AR16" s="8"/>
      <c r="AS16" s="8"/>
      <c r="AT16" s="8"/>
      <c r="AU16" s="8"/>
      <c r="AV16" s="8"/>
      <c r="AW16" s="8">
        <v>214</v>
      </c>
      <c r="AX16" s="8"/>
      <c r="AY16" s="8"/>
      <c r="AZ16" s="8"/>
      <c r="BA16" s="8"/>
      <c r="BB16" s="8"/>
    </row>
    <row r="17" spans="1:54" x14ac:dyDescent="0.25">
      <c r="A17" t="s">
        <v>17</v>
      </c>
      <c r="B17" s="13"/>
      <c r="C17" s="8"/>
      <c r="D17" s="8"/>
      <c r="E17" s="8">
        <v>10485</v>
      </c>
      <c r="F17" s="8"/>
      <c r="G17" s="8"/>
      <c r="H17" s="8"/>
      <c r="I17" s="8"/>
      <c r="J17" s="8"/>
      <c r="K17" s="8"/>
      <c r="L17" s="8">
        <v>13802</v>
      </c>
      <c r="M17" s="8"/>
      <c r="N17" s="8"/>
      <c r="O17" s="8"/>
      <c r="P17" s="8"/>
      <c r="Q17" s="8"/>
      <c r="R17" s="13"/>
      <c r="S17" s="13"/>
      <c r="T17" s="8"/>
      <c r="U17" s="8"/>
      <c r="V17" s="8">
        <v>638</v>
      </c>
      <c r="W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>
        <v>418</v>
      </c>
      <c r="AR17" s="8"/>
      <c r="AS17" s="8"/>
      <c r="AT17" s="8"/>
      <c r="AU17" s="8">
        <v>2024</v>
      </c>
      <c r="AV17" s="8"/>
      <c r="AW17" s="8">
        <v>150</v>
      </c>
      <c r="AX17" s="8"/>
      <c r="AY17" s="8"/>
      <c r="AZ17" s="8"/>
      <c r="BA17" s="8"/>
      <c r="BB17" s="8"/>
    </row>
    <row r="18" spans="1:54" x14ac:dyDescent="0.25">
      <c r="A18" t="s">
        <v>179</v>
      </c>
      <c r="B18" s="13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3"/>
      <c r="S18" s="1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x14ac:dyDescent="0.25">
      <c r="A19" t="s">
        <v>10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>
        <v>6643</v>
      </c>
      <c r="N19" s="8"/>
      <c r="O19" s="8"/>
      <c r="P19" s="8"/>
      <c r="Q19" s="8"/>
      <c r="R19" s="13">
        <v>6</v>
      </c>
      <c r="S19" s="13">
        <v>5305</v>
      </c>
      <c r="T19" s="8"/>
      <c r="U19" s="8">
        <v>298</v>
      </c>
      <c r="V19" s="13">
        <v>1170</v>
      </c>
      <c r="W19" s="8">
        <v>1141</v>
      </c>
      <c r="X19" s="8">
        <v>22099</v>
      </c>
      <c r="Y19" s="8">
        <v>626</v>
      </c>
      <c r="Z19" s="8">
        <v>127</v>
      </c>
      <c r="AA19" s="8">
        <v>3377</v>
      </c>
      <c r="AB19" s="13">
        <v>309</v>
      </c>
      <c r="AC19" s="8">
        <v>55</v>
      </c>
      <c r="AD19" s="8">
        <v>120</v>
      </c>
      <c r="AE19" s="8"/>
      <c r="AF19" s="8">
        <v>33</v>
      </c>
      <c r="AG19" s="8">
        <v>62</v>
      </c>
      <c r="AH19" s="8"/>
      <c r="AI19" s="8">
        <v>4811</v>
      </c>
      <c r="AJ19" s="8"/>
      <c r="AK19" s="8">
        <v>8748</v>
      </c>
      <c r="AL19" s="8">
        <v>3741</v>
      </c>
      <c r="AM19" s="8">
        <v>53</v>
      </c>
      <c r="AN19" s="8"/>
      <c r="AO19" s="8">
        <v>91</v>
      </c>
      <c r="AP19" s="8">
        <v>10331</v>
      </c>
      <c r="AQ19" s="8">
        <v>143201</v>
      </c>
      <c r="AR19" s="8">
        <v>587</v>
      </c>
      <c r="AS19" s="8">
        <v>806</v>
      </c>
      <c r="AT19" s="8">
        <v>876</v>
      </c>
      <c r="AU19" s="8">
        <v>85396</v>
      </c>
      <c r="AV19" s="8"/>
      <c r="AW19" s="8">
        <v>69</v>
      </c>
      <c r="AX19" s="8">
        <v>3892</v>
      </c>
      <c r="AY19" s="8"/>
      <c r="AZ19" s="8"/>
      <c r="BA19" s="8"/>
      <c r="BB19" s="8"/>
    </row>
    <row r="20" spans="1:54" x14ac:dyDescent="0.25">
      <c r="A20" t="s">
        <v>2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3"/>
      <c r="S20" s="13"/>
      <c r="T20" s="8"/>
      <c r="U20" s="8"/>
      <c r="V20" s="13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>
        <v>15594</v>
      </c>
      <c r="AR20" s="8"/>
      <c r="AS20" s="8"/>
      <c r="AT20" s="8"/>
      <c r="AU20" s="8">
        <v>154</v>
      </c>
      <c r="AV20" s="8"/>
      <c r="AW20" s="8"/>
      <c r="AX20" s="8"/>
      <c r="AY20" s="8"/>
      <c r="AZ20" s="8"/>
      <c r="BA20" s="8"/>
      <c r="BB20" s="8"/>
    </row>
    <row r="21" spans="1:54" x14ac:dyDescent="0.25">
      <c r="A21" t="s">
        <v>6</v>
      </c>
      <c r="B21" s="13">
        <v>4271</v>
      </c>
      <c r="C21" s="8"/>
      <c r="D21" s="8"/>
      <c r="E21" s="8"/>
      <c r="F21" s="8">
        <v>33378</v>
      </c>
      <c r="G21" s="8"/>
      <c r="H21" s="8"/>
      <c r="I21" s="8"/>
      <c r="J21" s="8"/>
      <c r="K21" s="8"/>
      <c r="L21" s="8"/>
      <c r="M21" s="8"/>
      <c r="N21" s="8">
        <v>4624</v>
      </c>
      <c r="O21" s="8"/>
      <c r="P21" s="8"/>
      <c r="Q21" s="8">
        <v>14871</v>
      </c>
      <c r="R21" s="13"/>
      <c r="S21" s="1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246</v>
      </c>
      <c r="AK21" s="8">
        <v>153</v>
      </c>
      <c r="AL21" s="8">
        <v>6966</v>
      </c>
      <c r="AM21" s="8"/>
      <c r="AN21" s="8"/>
      <c r="AO21" s="8"/>
      <c r="AP21" s="8"/>
      <c r="AQ21" s="8"/>
      <c r="AR21" s="8"/>
      <c r="AS21" s="8"/>
      <c r="AT21" s="8">
        <v>71</v>
      </c>
      <c r="AU21" s="8"/>
      <c r="AV21" s="8"/>
      <c r="AW21" s="8">
        <v>29</v>
      </c>
      <c r="AX21" s="8"/>
      <c r="AY21" s="8"/>
      <c r="AZ21" s="8"/>
      <c r="BA21" s="8"/>
      <c r="BB21" s="8"/>
    </row>
    <row r="22" spans="1:54" x14ac:dyDescent="0.25">
      <c r="A22" t="s">
        <v>7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>
        <v>106</v>
      </c>
      <c r="S22" s="1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x14ac:dyDescent="0.25">
      <c r="A23" t="s">
        <v>1</v>
      </c>
      <c r="B23" s="1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>
        <v>5511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x14ac:dyDescent="0.25">
      <c r="A24" t="s">
        <v>47</v>
      </c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>
        <v>2989</v>
      </c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x14ac:dyDescent="0.25">
      <c r="A25" t="s">
        <v>183</v>
      </c>
      <c r="B25" s="13"/>
      <c r="C25" s="8"/>
      <c r="D25" s="8"/>
      <c r="E25" s="8">
        <v>4338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>
        <v>10200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</row>
    <row r="26" spans="1:54" x14ac:dyDescent="0.25">
      <c r="A26" t="s">
        <v>16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>
        <v>4500</v>
      </c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x14ac:dyDescent="0.25">
      <c r="A27" t="s">
        <v>143</v>
      </c>
      <c r="B27" s="13"/>
      <c r="C27" s="8"/>
      <c r="D27" s="8"/>
      <c r="E27" s="13">
        <v>246997</v>
      </c>
      <c r="F27" s="8">
        <v>4658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>
        <v>9246</v>
      </c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>
        <v>3</v>
      </c>
      <c r="AI27" s="8"/>
      <c r="AJ27" s="8">
        <v>637</v>
      </c>
      <c r="AK27" s="8">
        <v>826</v>
      </c>
      <c r="AL27" s="8">
        <v>22424</v>
      </c>
      <c r="AM27" s="8"/>
      <c r="AN27" s="8"/>
      <c r="AO27" s="8"/>
      <c r="AP27" s="8"/>
      <c r="AQ27" s="8">
        <v>445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x14ac:dyDescent="0.25">
      <c r="A28" t="s">
        <v>14</v>
      </c>
      <c r="B28" s="13"/>
      <c r="C28" s="8"/>
      <c r="D28" s="8"/>
      <c r="E28" s="13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x14ac:dyDescent="0.25">
      <c r="A29" t="s">
        <v>32</v>
      </c>
      <c r="B29" s="1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>
        <v>27078</v>
      </c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>
        <v>4562</v>
      </c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x14ac:dyDescent="0.25">
      <c r="A30" t="s">
        <v>31</v>
      </c>
      <c r="B30" s="1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x14ac:dyDescent="0.25">
      <c r="A31" t="s">
        <v>107</v>
      </c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x14ac:dyDescent="0.25">
      <c r="A32" t="s">
        <v>100</v>
      </c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13">
        <v>2076</v>
      </c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x14ac:dyDescent="0.25">
      <c r="A33" t="s">
        <v>73</v>
      </c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>
        <v>571</v>
      </c>
      <c r="AU33" s="8"/>
      <c r="AV33" s="8"/>
      <c r="AW33" s="8"/>
      <c r="AX33" s="8"/>
      <c r="AY33" s="8"/>
      <c r="AZ33" s="8"/>
      <c r="BA33" s="8"/>
      <c r="BB33" s="8"/>
    </row>
    <row r="34" spans="1:54" x14ac:dyDescent="0.25">
      <c r="A34" t="s">
        <v>26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x14ac:dyDescent="0.25">
      <c r="A35" t="s">
        <v>27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>
        <v>300</v>
      </c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x14ac:dyDescent="0.25">
      <c r="A36" t="s">
        <v>28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150</v>
      </c>
      <c r="R36" s="13"/>
      <c r="S36" s="13">
        <v>185</v>
      </c>
      <c r="T36" s="8"/>
      <c r="U36" s="8"/>
      <c r="V36" s="8">
        <v>66</v>
      </c>
      <c r="W36" s="8">
        <v>12</v>
      </c>
      <c r="X36" s="8">
        <v>107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>
        <v>245</v>
      </c>
      <c r="AJ36" s="8">
        <v>6200</v>
      </c>
      <c r="AK36" s="8">
        <v>2999</v>
      </c>
      <c r="AL36" s="8">
        <v>235</v>
      </c>
      <c r="AM36" s="8"/>
      <c r="AN36" s="8"/>
      <c r="AO36" s="8"/>
      <c r="AP36" s="8">
        <v>1928</v>
      </c>
      <c r="AQ36" s="8">
        <v>4154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x14ac:dyDescent="0.25">
      <c r="A37" t="s">
        <v>33</v>
      </c>
      <c r="B37" s="13"/>
      <c r="C37" s="8"/>
      <c r="D37" s="8"/>
      <c r="E37" s="8"/>
      <c r="F37" s="8">
        <v>50</v>
      </c>
      <c r="G37" s="8"/>
      <c r="H37" s="8"/>
      <c r="I37" s="8"/>
      <c r="J37" s="8"/>
      <c r="K37" s="8"/>
      <c r="L37" s="8"/>
      <c r="M37" s="8"/>
      <c r="N37" s="8">
        <v>2477</v>
      </c>
      <c r="O37" s="8"/>
      <c r="P37" s="8"/>
      <c r="Q37" s="8">
        <v>3383</v>
      </c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x14ac:dyDescent="0.25">
      <c r="A38" t="s">
        <v>35</v>
      </c>
      <c r="B38" s="13"/>
      <c r="C38" s="8">
        <v>5</v>
      </c>
      <c r="D38" s="8"/>
      <c r="E38" s="8">
        <v>39619</v>
      </c>
      <c r="F38" s="8">
        <v>17007</v>
      </c>
      <c r="G38" s="8"/>
      <c r="H38" s="8"/>
      <c r="I38" s="13">
        <v>44</v>
      </c>
      <c r="J38" s="8"/>
      <c r="K38" s="8"/>
      <c r="L38" s="8">
        <v>14567</v>
      </c>
      <c r="M38" s="8">
        <v>13902</v>
      </c>
      <c r="N38" s="13"/>
      <c r="O38" s="13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x14ac:dyDescent="0.25">
      <c r="A39" t="s">
        <v>38</v>
      </c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>
        <v>10009</v>
      </c>
      <c r="O39" s="8"/>
      <c r="P39" s="8"/>
      <c r="Q39" s="8"/>
      <c r="R39" s="13"/>
      <c r="S39" s="13"/>
      <c r="T39" s="8">
        <v>80881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x14ac:dyDescent="0.25">
      <c r="A40" t="s">
        <v>146</v>
      </c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3"/>
      <c r="O40" s="8"/>
      <c r="P40" s="8"/>
      <c r="Q40" s="8"/>
      <c r="R40" s="13"/>
      <c r="S40" s="13"/>
      <c r="T40" s="8">
        <v>2392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x14ac:dyDescent="0.25">
      <c r="A41" t="s">
        <v>39</v>
      </c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</row>
    <row r="42" spans="1:54" x14ac:dyDescent="0.25"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</row>
    <row r="43" spans="1:54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F43" s="8"/>
      <c r="AG43" s="8"/>
      <c r="AH43" s="8"/>
      <c r="AI43" s="8"/>
      <c r="AJ43" s="8"/>
      <c r="AL43" s="8"/>
      <c r="AM43" s="8"/>
      <c r="AN43" s="8"/>
      <c r="AO43" s="8"/>
      <c r="AP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spans="1:5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spans="1:54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13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6" spans="1:54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</row>
    <row r="47" spans="1:54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:5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13"/>
      <c r="AC48" s="8"/>
      <c r="AD48" s="8"/>
      <c r="AE48" s="8"/>
      <c r="AF48" s="13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2:5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13"/>
      <c r="AC49" s="8"/>
      <c r="AD49" s="8"/>
      <c r="AE49" s="8"/>
      <c r="AF49" s="13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</row>
    <row r="50" spans="2:53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</row>
    <row r="51" spans="2:53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</row>
    <row r="52" spans="2:53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</row>
    <row r="53" spans="2:53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2:53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</row>
    <row r="55" spans="2:53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</row>
    <row r="56" spans="2:53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</row>
    <row r="57" spans="2:53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</row>
    <row r="58" spans="2:53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13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</row>
    <row r="59" spans="2:53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</row>
    <row r="60" spans="2:53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2:53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</row>
    <row r="62" spans="2:53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</row>
    <row r="63" spans="2:53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</row>
    <row r="64" spans="2:53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13"/>
      <c r="O64" s="8"/>
      <c r="P64" s="8"/>
      <c r="Q64" s="8"/>
      <c r="R64" s="8"/>
      <c r="S64" s="8"/>
      <c r="T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</row>
    <row r="65" spans="2:53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13"/>
      <c r="O65" s="8"/>
      <c r="P65" s="8"/>
      <c r="Q65" s="8"/>
      <c r="R65" s="8"/>
      <c r="S65" s="8"/>
      <c r="T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2:53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3"/>
      <c r="O66" s="8"/>
      <c r="P66" s="8"/>
      <c r="Q66" s="8"/>
      <c r="R66" s="8"/>
      <c r="S66" s="8"/>
      <c r="T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</row>
    <row r="67" spans="2:53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</row>
    <row r="68" spans="2:53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</row>
    <row r="69" spans="2:53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</row>
    <row r="70" spans="2:53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</row>
    <row r="71" spans="2:53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2:53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</row>
    <row r="73" spans="2:53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</row>
    <row r="74" spans="2:53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2:53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spans="2:53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</row>
    <row r="77" spans="2:53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</row>
    <row r="78" spans="2:53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</row>
    <row r="79" spans="2:53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2:53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2:53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</row>
    <row r="82" spans="2:53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</row>
    <row r="83" spans="2:53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</row>
    <row r="84" spans="2:53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</row>
    <row r="85" spans="2:53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</row>
    <row r="86" spans="2:53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2:53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</row>
    <row r="88" spans="2:53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</row>
    <row r="89" spans="2:53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</row>
    <row r="90" spans="2:53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2:53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2:53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</row>
    <row r="93" spans="2:53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2:53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</row>
    <row r="95" spans="2:53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</row>
    <row r="96" spans="2:53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</row>
    <row r="97" spans="2:53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</row>
    <row r="98" spans="2:53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2:53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</row>
    <row r="100" spans="2:53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"/>
  <sheetViews>
    <sheetView topLeftCell="A19" workbookViewId="0">
      <pane xSplit="1" topLeftCell="AA1" activePane="topRight" state="frozen"/>
      <selection pane="topRight" activeCell="AU48" sqref="AU48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34" width="9.28515625" bestFit="1" customWidth="1"/>
    <col min="35" max="43" width="10" bestFit="1" customWidth="1"/>
    <col min="44" max="46" width="11" bestFit="1" customWidth="1"/>
    <col min="47" max="48" width="13.85546875" bestFit="1" customWidth="1"/>
  </cols>
  <sheetData>
    <row r="1" spans="1:50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157</v>
      </c>
      <c r="AR1" t="s">
        <v>158</v>
      </c>
      <c r="AS1" t="s">
        <v>159</v>
      </c>
      <c r="AT1" t="s">
        <v>160</v>
      </c>
      <c r="AU1" t="s">
        <v>185</v>
      </c>
      <c r="AV1" t="s">
        <v>186</v>
      </c>
    </row>
    <row r="2" spans="1:50" x14ac:dyDescent="0.25">
      <c r="A2" s="14" t="s">
        <v>40</v>
      </c>
      <c r="B2" s="8">
        <v>198602</v>
      </c>
      <c r="C2" s="13">
        <v>41492</v>
      </c>
      <c r="D2" s="13">
        <v>25577</v>
      </c>
      <c r="E2" s="13">
        <v>4728</v>
      </c>
      <c r="F2" s="13">
        <v>25454</v>
      </c>
      <c r="G2" s="13">
        <v>152377</v>
      </c>
      <c r="H2" s="13">
        <v>4408</v>
      </c>
      <c r="I2" s="13">
        <v>20</v>
      </c>
      <c r="J2" s="13">
        <v>121452</v>
      </c>
      <c r="K2" s="13">
        <v>20805</v>
      </c>
      <c r="L2" s="13">
        <v>12357</v>
      </c>
      <c r="M2" s="13">
        <v>4161</v>
      </c>
      <c r="N2" s="13">
        <v>24709</v>
      </c>
      <c r="O2" s="13">
        <v>19520</v>
      </c>
      <c r="P2" s="13">
        <v>39777</v>
      </c>
      <c r="Q2" s="13">
        <v>54450</v>
      </c>
      <c r="R2" s="13">
        <v>100</v>
      </c>
      <c r="S2" s="13">
        <v>50</v>
      </c>
      <c r="T2" s="13">
        <v>1617</v>
      </c>
      <c r="U2" s="13">
        <v>79431</v>
      </c>
      <c r="V2" s="13">
        <v>51</v>
      </c>
      <c r="W2" s="13">
        <v>6577</v>
      </c>
      <c r="X2" s="13">
        <v>849</v>
      </c>
      <c r="Y2" s="13">
        <v>4645</v>
      </c>
      <c r="Z2" s="13">
        <v>55</v>
      </c>
      <c r="AA2" s="13">
        <v>748</v>
      </c>
      <c r="AB2" s="13">
        <v>323</v>
      </c>
      <c r="AC2" s="13">
        <v>43</v>
      </c>
      <c r="AD2" s="13">
        <v>44</v>
      </c>
      <c r="AE2" s="13">
        <v>357</v>
      </c>
      <c r="AF2" s="13">
        <v>2169</v>
      </c>
      <c r="AG2" s="13">
        <v>4331</v>
      </c>
      <c r="AH2" s="13">
        <v>10004</v>
      </c>
      <c r="AI2" s="8">
        <v>1914</v>
      </c>
      <c r="AJ2" s="8">
        <v>460</v>
      </c>
      <c r="AK2" s="8">
        <v>7136</v>
      </c>
      <c r="AL2" s="8">
        <v>1559</v>
      </c>
      <c r="AM2" s="8">
        <v>690</v>
      </c>
      <c r="AN2" s="8">
        <v>68</v>
      </c>
      <c r="AO2" s="8">
        <v>145712</v>
      </c>
      <c r="AP2" s="8">
        <v>823</v>
      </c>
      <c r="AQ2" s="8">
        <v>2286</v>
      </c>
      <c r="AR2" s="8">
        <v>18452</v>
      </c>
      <c r="AS2" s="8">
        <v>95600</v>
      </c>
      <c r="AT2" s="8">
        <v>1304</v>
      </c>
      <c r="AU2" s="8">
        <v>1287</v>
      </c>
      <c r="AV2" s="8">
        <v>21162</v>
      </c>
      <c r="AW2" s="8"/>
    </row>
    <row r="3" spans="1:50" x14ac:dyDescent="0.25">
      <c r="A3" s="15" t="s">
        <v>18</v>
      </c>
      <c r="B3" s="13">
        <v>175884</v>
      </c>
      <c r="C3" s="13">
        <v>41492</v>
      </c>
      <c r="D3" s="13">
        <v>25577</v>
      </c>
      <c r="E3" s="8"/>
      <c r="F3" s="13">
        <v>25454</v>
      </c>
      <c r="G3" s="13"/>
      <c r="H3" s="13"/>
      <c r="I3" s="13">
        <v>20</v>
      </c>
      <c r="J3" s="13">
        <v>121452</v>
      </c>
      <c r="K3" s="13"/>
      <c r="L3" s="8"/>
      <c r="M3" s="8"/>
      <c r="N3" s="8">
        <v>19650</v>
      </c>
      <c r="O3" s="13"/>
      <c r="P3" s="13">
        <v>39777</v>
      </c>
      <c r="Q3" s="13"/>
      <c r="R3" s="13">
        <v>100</v>
      </c>
      <c r="S3" s="13"/>
      <c r="T3" s="13"/>
      <c r="U3" s="8"/>
      <c r="V3" s="8">
        <v>42</v>
      </c>
      <c r="W3" s="8">
        <v>100</v>
      </c>
      <c r="X3" s="8">
        <v>485</v>
      </c>
      <c r="Y3" s="8"/>
      <c r="Z3" s="8"/>
      <c r="AA3" s="8"/>
      <c r="AB3" s="8"/>
      <c r="AC3" s="8"/>
      <c r="AD3" s="8"/>
      <c r="AE3" s="8"/>
      <c r="AF3" s="8"/>
      <c r="AG3" s="8">
        <v>333</v>
      </c>
      <c r="AH3" s="8">
        <v>466</v>
      </c>
      <c r="AI3" s="8"/>
      <c r="AJ3" s="8"/>
      <c r="AK3" s="8"/>
      <c r="AL3" s="8"/>
      <c r="AM3" s="8">
        <v>26</v>
      </c>
      <c r="AN3" s="8"/>
      <c r="AO3" s="8">
        <v>3138</v>
      </c>
      <c r="AP3" s="8">
        <v>131</v>
      </c>
      <c r="AQ3" s="8">
        <v>2182</v>
      </c>
      <c r="AR3" s="8"/>
      <c r="AS3" s="8">
        <v>10514</v>
      </c>
      <c r="AT3" s="8">
        <v>1304</v>
      </c>
      <c r="AU3" s="8"/>
      <c r="AV3" s="8">
        <v>454</v>
      </c>
      <c r="AW3" s="8"/>
      <c r="AX3" s="8"/>
    </row>
    <row r="4" spans="1:50" x14ac:dyDescent="0.25">
      <c r="A4" s="15" t="s">
        <v>19</v>
      </c>
      <c r="B4" s="13"/>
      <c r="C4" s="8"/>
      <c r="D4" s="13"/>
      <c r="E4" s="8"/>
      <c r="F4" s="8"/>
      <c r="G4" s="8"/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>
        <v>1946</v>
      </c>
      <c r="AI4" s="8"/>
      <c r="AJ4" s="8"/>
      <c r="AK4" s="8"/>
      <c r="AL4" s="8"/>
      <c r="AM4" s="8"/>
      <c r="AN4" s="8"/>
      <c r="AO4" s="8">
        <v>3093</v>
      </c>
      <c r="AP4" s="8"/>
      <c r="AQ4" s="8"/>
      <c r="AR4" s="8"/>
      <c r="AS4" s="8"/>
      <c r="AT4" s="8"/>
      <c r="AU4" s="8">
        <v>365</v>
      </c>
      <c r="AV4" s="8">
        <v>2383</v>
      </c>
      <c r="AW4" s="8"/>
      <c r="AX4" s="8"/>
    </row>
    <row r="5" spans="1:50" x14ac:dyDescent="0.25">
      <c r="A5" s="15" t="s">
        <v>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8"/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</row>
    <row r="7" spans="1:50" x14ac:dyDescent="0.25">
      <c r="A7" s="15" t="s">
        <v>22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 spans="1:50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50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x14ac:dyDescent="0.25">
      <c r="A10" s="15" t="s">
        <v>155</v>
      </c>
      <c r="B10" s="13"/>
      <c r="C10" s="8"/>
      <c r="D10" s="13"/>
      <c r="E10" s="8"/>
      <c r="F10" s="8"/>
      <c r="G10" s="8"/>
      <c r="H10" s="13"/>
      <c r="I10" s="13"/>
      <c r="J10" s="13"/>
      <c r="K10" s="8"/>
      <c r="L10" s="8"/>
      <c r="M10" s="8"/>
      <c r="N10" s="8"/>
      <c r="O10" s="8"/>
      <c r="P10" s="8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>
        <v>9661</v>
      </c>
      <c r="AW10" s="8"/>
      <c r="AX10" s="8"/>
    </row>
    <row r="11" spans="1:50" x14ac:dyDescent="0.25">
      <c r="A11" s="15" t="s">
        <v>21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50" x14ac:dyDescent="0.25">
      <c r="A12" s="15" t="s">
        <v>58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8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>
        <v>216</v>
      </c>
      <c r="AS12" s="8"/>
      <c r="AT12" s="8"/>
      <c r="AU12" s="8"/>
      <c r="AV12" s="8"/>
      <c r="AW12" s="8"/>
      <c r="AX12" s="8"/>
    </row>
    <row r="13" spans="1:50" x14ac:dyDescent="0.25">
      <c r="A13" t="s">
        <v>23</v>
      </c>
      <c r="B13" s="13">
        <v>16448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50" x14ac:dyDescent="0.25">
      <c r="A14" s="15" t="s">
        <v>184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>
        <v>837</v>
      </c>
      <c r="AV14" s="8"/>
      <c r="AW14" s="8"/>
      <c r="AX14" s="8"/>
    </row>
    <row r="15" spans="1:50" x14ac:dyDescent="0.25">
      <c r="A15" s="15" t="s">
        <v>52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50" x14ac:dyDescent="0.25">
      <c r="A16" s="15" t="s">
        <v>66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>
        <v>1014</v>
      </c>
      <c r="AT16" s="8"/>
      <c r="AU16" s="8"/>
      <c r="AV16" s="8"/>
      <c r="AW16" s="8"/>
      <c r="AX16" s="8"/>
    </row>
    <row r="17" spans="1:50" x14ac:dyDescent="0.25">
      <c r="A17" t="s">
        <v>15</v>
      </c>
      <c r="B17" s="13"/>
      <c r="C17" s="8"/>
      <c r="D17" s="8"/>
      <c r="E17" s="8"/>
      <c r="F17" s="8"/>
      <c r="G17" s="8">
        <v>6448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>
        <v>370</v>
      </c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0" x14ac:dyDescent="0.25">
      <c r="A18" t="s">
        <v>4</v>
      </c>
      <c r="B18" s="13"/>
      <c r="C18" s="8"/>
      <c r="D18" s="8"/>
      <c r="E18" s="8"/>
      <c r="F18" s="8"/>
      <c r="G18" s="8"/>
      <c r="H18" s="8"/>
      <c r="I18" s="8"/>
      <c r="J18" s="8"/>
      <c r="K18" s="13">
        <v>20805</v>
      </c>
      <c r="L18" s="13">
        <v>12357</v>
      </c>
      <c r="M18" s="8"/>
      <c r="N18" s="8"/>
      <c r="O18" s="8"/>
      <c r="P18" s="8"/>
      <c r="Q18" s="8">
        <v>24001</v>
      </c>
      <c r="R18" s="13"/>
      <c r="S18" s="13"/>
      <c r="T18" s="8">
        <v>904</v>
      </c>
      <c r="U18" s="8"/>
      <c r="V18" s="8"/>
      <c r="W18" s="8">
        <v>359</v>
      </c>
      <c r="X18" s="8"/>
      <c r="Y18" s="8">
        <v>1455</v>
      </c>
      <c r="Z18" s="8">
        <v>55</v>
      </c>
      <c r="AA18" s="8">
        <v>726</v>
      </c>
      <c r="AB18" s="8"/>
      <c r="AC18" s="8"/>
      <c r="AD18" s="8"/>
      <c r="AE18" s="8"/>
      <c r="AF18" s="8">
        <v>171</v>
      </c>
      <c r="AG18" s="8">
        <v>144</v>
      </c>
      <c r="AH18" s="8">
        <v>95</v>
      </c>
      <c r="AI18" s="8"/>
      <c r="AJ18" s="8">
        <v>460</v>
      </c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</row>
    <row r="19" spans="1:50" x14ac:dyDescent="0.25">
      <c r="A19" t="s">
        <v>17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3"/>
      <c r="S19" s="13"/>
      <c r="T19" s="8"/>
      <c r="U19" s="8"/>
      <c r="V19" s="8"/>
      <c r="W19" s="8">
        <v>5536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>
        <v>289</v>
      </c>
      <c r="AP19" s="8"/>
      <c r="AQ19" s="8"/>
      <c r="AR19" s="8">
        <v>10684</v>
      </c>
      <c r="AS19" s="8">
        <v>2404</v>
      </c>
      <c r="AT19" s="8"/>
      <c r="AU19" s="8"/>
      <c r="AV19" s="8"/>
      <c r="AW19" s="8"/>
      <c r="AX19" s="8"/>
    </row>
    <row r="20" spans="1:50" x14ac:dyDescent="0.25">
      <c r="A20" t="s">
        <v>179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0" x14ac:dyDescent="0.25">
      <c r="A21" t="s">
        <v>10</v>
      </c>
      <c r="B21" s="13"/>
      <c r="C21" s="8"/>
      <c r="D21" s="8"/>
      <c r="E21" s="8"/>
      <c r="F21" s="8"/>
      <c r="G21" s="8">
        <v>6942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13"/>
      <c r="S21" s="13"/>
      <c r="T21" s="8">
        <v>686</v>
      </c>
      <c r="U21" s="8"/>
      <c r="V21" s="13">
        <v>9</v>
      </c>
      <c r="W21" s="8">
        <v>579</v>
      </c>
      <c r="X21" s="8">
        <v>84</v>
      </c>
      <c r="Y21" s="8">
        <v>3190</v>
      </c>
      <c r="Z21" s="8"/>
      <c r="AA21" s="8">
        <v>22</v>
      </c>
      <c r="AB21" s="13">
        <v>323</v>
      </c>
      <c r="AC21" s="8">
        <v>43</v>
      </c>
      <c r="AD21" s="8">
        <v>44</v>
      </c>
      <c r="AE21" s="8">
        <v>209</v>
      </c>
      <c r="AF21" s="8"/>
      <c r="AG21" s="8">
        <v>3108</v>
      </c>
      <c r="AH21" s="8">
        <v>39</v>
      </c>
      <c r="AI21" s="8">
        <v>1914</v>
      </c>
      <c r="AJ21" s="8"/>
      <c r="AK21" s="8">
        <v>7136</v>
      </c>
      <c r="AL21" s="8">
        <v>1559</v>
      </c>
      <c r="AM21" s="8">
        <v>618</v>
      </c>
      <c r="AN21" s="8">
        <v>68</v>
      </c>
      <c r="AO21" s="8">
        <v>125809</v>
      </c>
      <c r="AP21" s="8">
        <v>692</v>
      </c>
      <c r="AQ21" s="8">
        <v>104</v>
      </c>
      <c r="AR21" s="8">
        <v>7385</v>
      </c>
      <c r="AS21" s="8">
        <v>73902</v>
      </c>
      <c r="AT21" s="8"/>
      <c r="AU21" s="8"/>
      <c r="AV21" s="8">
        <v>1407</v>
      </c>
      <c r="AW21" s="8"/>
      <c r="AX21" s="8"/>
    </row>
    <row r="22" spans="1:50" x14ac:dyDescent="0.25">
      <c r="A22" t="s">
        <v>2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/>
      <c r="V22" s="13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>
        <v>11743</v>
      </c>
      <c r="AP22" s="8"/>
      <c r="AQ22" s="8"/>
      <c r="AR22" s="8"/>
      <c r="AS22" s="8">
        <v>7394</v>
      </c>
      <c r="AT22" s="8"/>
      <c r="AU22" s="8"/>
      <c r="AV22" s="8"/>
      <c r="AW22" s="8"/>
      <c r="AX22" s="8"/>
    </row>
    <row r="23" spans="1:50" x14ac:dyDescent="0.25">
      <c r="A23" t="s">
        <v>6</v>
      </c>
      <c r="B23" s="13">
        <v>6270</v>
      </c>
      <c r="C23" s="8"/>
      <c r="D23" s="8"/>
      <c r="E23" s="8"/>
      <c r="F23" s="8"/>
      <c r="G23" s="8"/>
      <c r="H23" s="8">
        <v>4408</v>
      </c>
      <c r="I23" s="8"/>
      <c r="J23" s="8"/>
      <c r="K23" s="8"/>
      <c r="L23" s="8"/>
      <c r="M23" s="8"/>
      <c r="N23" s="8"/>
      <c r="O23" s="8">
        <v>2920</v>
      </c>
      <c r="P23" s="8"/>
      <c r="Q23" s="8">
        <v>28861</v>
      </c>
      <c r="R23" s="13"/>
      <c r="S23" s="13">
        <v>50</v>
      </c>
      <c r="T23" s="8"/>
      <c r="U23" s="8"/>
      <c r="V23" s="8"/>
      <c r="W23" s="8"/>
      <c r="X23" s="8">
        <v>278</v>
      </c>
      <c r="Y23" s="8"/>
      <c r="Z23" s="8"/>
      <c r="AA23" s="8"/>
      <c r="AB23" s="8"/>
      <c r="AC23" s="8"/>
      <c r="AD23" s="8"/>
      <c r="AE23" s="8"/>
      <c r="AF23" s="8"/>
      <c r="AG23" s="8"/>
      <c r="AH23" s="8">
        <v>3740</v>
      </c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>
        <v>1132</v>
      </c>
      <c r="AW23" s="8"/>
      <c r="AX23" s="8"/>
    </row>
    <row r="24" spans="1:50" x14ac:dyDescent="0.25">
      <c r="A24" t="s">
        <v>7</v>
      </c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0" x14ac:dyDescent="0.25">
      <c r="A25" t="s">
        <v>1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>
        <v>103</v>
      </c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0" x14ac:dyDescent="0.25">
      <c r="A26" t="s">
        <v>47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0" x14ac:dyDescent="0.25">
      <c r="A27" t="s">
        <v>183</v>
      </c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0" x14ac:dyDescent="0.25">
      <c r="A28" t="s">
        <v>16</v>
      </c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>
        <v>649</v>
      </c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0" x14ac:dyDescent="0.25">
      <c r="A29" t="s">
        <v>143</v>
      </c>
      <c r="B29" s="13"/>
      <c r="C29" s="8"/>
      <c r="D29" s="8"/>
      <c r="E29" s="13">
        <v>4728</v>
      </c>
      <c r="F29" s="8"/>
      <c r="G29" s="8">
        <v>138987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v>382</v>
      </c>
      <c r="AG29" s="8">
        <v>33</v>
      </c>
      <c r="AH29" s="8">
        <v>1818</v>
      </c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0" x14ac:dyDescent="0.25">
      <c r="A30" t="s">
        <v>14</v>
      </c>
      <c r="B30" s="13"/>
      <c r="C30" s="8"/>
      <c r="D30" s="8"/>
      <c r="E30" s="13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0" x14ac:dyDescent="0.25">
      <c r="A31" t="s">
        <v>32</v>
      </c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>
        <v>22873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0" x14ac:dyDescent="0.25">
      <c r="A32" t="s">
        <v>104</v>
      </c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>
        <v>6125</v>
      </c>
      <c r="AW32" s="8"/>
      <c r="AX32" s="8"/>
    </row>
    <row r="33" spans="1:50" x14ac:dyDescent="0.25">
      <c r="A33" t="s">
        <v>31</v>
      </c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0" x14ac:dyDescent="0.25">
      <c r="A34" t="s">
        <v>107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0" x14ac:dyDescent="0.25">
      <c r="A35" t="s">
        <v>100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>
        <v>167</v>
      </c>
      <c r="AS35" s="8"/>
      <c r="AT35" s="8"/>
      <c r="AU35" s="8"/>
      <c r="AV35" s="8"/>
      <c r="AW35" s="8"/>
      <c r="AX35" s="8"/>
    </row>
    <row r="36" spans="1:50" x14ac:dyDescent="0.25">
      <c r="A36" t="s">
        <v>73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0" x14ac:dyDescent="0.25">
      <c r="A37" t="s">
        <v>26</v>
      </c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>
        <v>161</v>
      </c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0" x14ac:dyDescent="0.25">
      <c r="A38" t="s">
        <v>27</v>
      </c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</row>
    <row r="39" spans="1:50" x14ac:dyDescent="0.25">
      <c r="A39" t="s">
        <v>28</v>
      </c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>
        <v>27</v>
      </c>
      <c r="U39" s="8"/>
      <c r="V39" s="8"/>
      <c r="W39" s="8">
        <v>3</v>
      </c>
      <c r="X39" s="8">
        <v>2</v>
      </c>
      <c r="Y39" s="8"/>
      <c r="Z39" s="8"/>
      <c r="AA39" s="8"/>
      <c r="AB39" s="8"/>
      <c r="AC39" s="8"/>
      <c r="AD39" s="8"/>
      <c r="AE39" s="8">
        <v>148</v>
      </c>
      <c r="AF39" s="8">
        <v>1246</v>
      </c>
      <c r="AG39" s="8">
        <v>64</v>
      </c>
      <c r="AH39" s="8">
        <v>1385</v>
      </c>
      <c r="AI39" s="8"/>
      <c r="AJ39" s="8"/>
      <c r="AK39" s="8"/>
      <c r="AL39" s="8"/>
      <c r="AM39" s="8">
        <v>46</v>
      </c>
      <c r="AN39" s="8"/>
      <c r="AO39" s="8">
        <v>1640</v>
      </c>
      <c r="AP39" s="8"/>
      <c r="AQ39" s="8"/>
      <c r="AR39" s="8"/>
      <c r="AS39" s="8">
        <v>372</v>
      </c>
      <c r="AT39" s="8"/>
      <c r="AU39" s="8"/>
      <c r="AV39" s="8"/>
      <c r="AW39" s="8"/>
      <c r="AX39" s="8"/>
    </row>
    <row r="40" spans="1:50" x14ac:dyDescent="0.25">
      <c r="A40" t="s">
        <v>33</v>
      </c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>
        <v>9840</v>
      </c>
      <c r="P40" s="8"/>
      <c r="Q40" s="8">
        <v>1588</v>
      </c>
      <c r="R40" s="13"/>
      <c r="S40" s="13"/>
      <c r="T40" s="8"/>
      <c r="U40" s="8">
        <v>18733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>
        <v>212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</row>
    <row r="41" spans="1:50" x14ac:dyDescent="0.25">
      <c r="A41" t="s">
        <v>35</v>
      </c>
      <c r="B41" s="13"/>
      <c r="C41" s="8"/>
      <c r="D41" s="8"/>
      <c r="E41" s="8"/>
      <c r="F41" s="8"/>
      <c r="G41" s="8"/>
      <c r="H41" s="8"/>
      <c r="I41" s="13"/>
      <c r="J41" s="8"/>
      <c r="K41" s="8"/>
      <c r="L41" s="8"/>
      <c r="M41" s="13">
        <v>4161</v>
      </c>
      <c r="N41" s="13">
        <v>5059</v>
      </c>
      <c r="O41" s="13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</row>
    <row r="42" spans="1:50" x14ac:dyDescent="0.25">
      <c r="A42" t="s">
        <v>38</v>
      </c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6760</v>
      </c>
      <c r="P42" s="8"/>
      <c r="Q42" s="8"/>
      <c r="R42" s="13"/>
      <c r="S42" s="13"/>
      <c r="T42" s="8"/>
      <c r="U42" s="8">
        <v>37825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</row>
    <row r="43" spans="1:50" x14ac:dyDescent="0.25">
      <c r="A43" t="s">
        <v>146</v>
      </c>
      <c r="B43" s="1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13"/>
      <c r="O43" s="8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</row>
    <row r="44" spans="1:50" x14ac:dyDescent="0.25">
      <c r="A44" t="s">
        <v>39</v>
      </c>
      <c r="B44" s="1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3"/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</row>
    <row r="45" spans="1:50" x14ac:dyDescent="0.25">
      <c r="A45" t="s">
        <v>76</v>
      </c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>
        <v>39</v>
      </c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</row>
    <row r="46" spans="1:50" x14ac:dyDescent="0.25">
      <c r="A46" t="s">
        <v>190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>
        <v>85</v>
      </c>
      <c r="AV46" s="8"/>
      <c r="AW46" s="8"/>
    </row>
    <row r="47" spans="1:5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</row>
    <row r="48" spans="1:50" x14ac:dyDescent="0.25">
      <c r="B48" s="8"/>
      <c r="C48" s="8"/>
      <c r="D48" s="8"/>
      <c r="E48" s="8"/>
      <c r="F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V48" s="8"/>
      <c r="AW48" s="8"/>
    </row>
    <row r="49" spans="2:49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</row>
    <row r="50" spans="2:49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</row>
    <row r="51" spans="2:49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13"/>
      <c r="AC51" s="8"/>
      <c r="AD51" s="8"/>
      <c r="AE51" s="8"/>
      <c r="AF51" s="13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</row>
    <row r="52" spans="2:49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13"/>
      <c r="AC52" s="8"/>
      <c r="AD52" s="8"/>
      <c r="AE52" s="8"/>
      <c r="AF52" s="13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</row>
    <row r="53" spans="2:49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</row>
    <row r="54" spans="2:49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</row>
    <row r="55" spans="2:49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</row>
    <row r="56" spans="2:49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</row>
    <row r="57" spans="2:49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</row>
    <row r="58" spans="2:49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</row>
    <row r="59" spans="2:49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</row>
    <row r="60" spans="2:49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</row>
    <row r="61" spans="2:49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13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</row>
    <row r="62" spans="2:49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</row>
    <row r="63" spans="2:49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</row>
    <row r="64" spans="2:49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</row>
    <row r="65" spans="2:49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</row>
    <row r="66" spans="2:49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</row>
    <row r="67" spans="2:49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13"/>
      <c r="O67" s="8"/>
      <c r="P67" s="8"/>
      <c r="Q67" s="8"/>
      <c r="R67" s="8"/>
      <c r="S67" s="8"/>
      <c r="T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</row>
    <row r="68" spans="2:49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13"/>
      <c r="O68" s="8"/>
      <c r="P68" s="8"/>
      <c r="Q68" s="8"/>
      <c r="R68" s="8"/>
      <c r="S68" s="8"/>
      <c r="T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</row>
    <row r="69" spans="2:49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3"/>
      <c r="O69" s="8"/>
      <c r="P69" s="8"/>
      <c r="Q69" s="8"/>
      <c r="R69" s="8"/>
      <c r="S69" s="8"/>
      <c r="T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</row>
    <row r="70" spans="2:49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</row>
    <row r="71" spans="2:49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</row>
    <row r="72" spans="2:49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</row>
    <row r="73" spans="2:49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</row>
    <row r="74" spans="2:49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</row>
    <row r="75" spans="2:49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</row>
    <row r="76" spans="2:49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</row>
    <row r="77" spans="2:49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</row>
    <row r="78" spans="2:49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</row>
    <row r="79" spans="2:49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</row>
    <row r="80" spans="2:49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</row>
    <row r="81" spans="2:49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</row>
    <row r="82" spans="2:49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</row>
    <row r="83" spans="2:49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</row>
    <row r="84" spans="2:49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</row>
    <row r="85" spans="2:49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</row>
    <row r="86" spans="2:49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2:49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</row>
    <row r="88" spans="2:49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</row>
    <row r="89" spans="2:49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</row>
    <row r="90" spans="2:49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</row>
    <row r="91" spans="2:49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</row>
    <row r="92" spans="2:49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2:49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</row>
    <row r="94" spans="2:49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</row>
    <row r="95" spans="2:49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</row>
    <row r="96" spans="2:49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</row>
    <row r="97" spans="2:49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</row>
    <row r="98" spans="2:49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</row>
    <row r="99" spans="2:49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</row>
    <row r="100" spans="2:49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</row>
    <row r="101" spans="2:49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</row>
    <row r="102" spans="2:49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</row>
    <row r="103" spans="2:49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topLeftCell="A14" workbookViewId="0">
      <pane xSplit="1" topLeftCell="B1" activePane="topRight" state="frozen"/>
      <selection pane="topRight" activeCell="U50" sqref="U50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28" width="9.28515625" bestFit="1" customWidth="1"/>
    <col min="29" max="37" width="10" bestFit="1" customWidth="1"/>
    <col min="38" max="39" width="13.85546875" bestFit="1" customWidth="1"/>
    <col min="40" max="40" width="10" bestFit="1" customWidth="1"/>
    <col min="41" max="43" width="11" bestFit="1" customWidth="1"/>
    <col min="44" max="45" width="13.85546875" bestFit="1" customWidth="1"/>
  </cols>
  <sheetData>
    <row r="1" spans="1:47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157</v>
      </c>
      <c r="AL1" t="s">
        <v>185</v>
      </c>
      <c r="AM1" t="s">
        <v>186</v>
      </c>
    </row>
    <row r="2" spans="1:47" x14ac:dyDescent="0.25">
      <c r="A2" s="14" t="s">
        <v>40</v>
      </c>
      <c r="B2" s="8">
        <v>23969</v>
      </c>
      <c r="C2" s="13">
        <v>46804</v>
      </c>
      <c r="D2" s="13">
        <v>20</v>
      </c>
      <c r="E2" s="13">
        <v>33136</v>
      </c>
      <c r="F2" s="13">
        <v>777</v>
      </c>
      <c r="G2" s="13">
        <v>105384</v>
      </c>
      <c r="H2" s="13">
        <v>25291</v>
      </c>
      <c r="I2" s="13">
        <v>77755</v>
      </c>
      <c r="J2" s="13">
        <v>12142</v>
      </c>
      <c r="K2" s="13">
        <v>14523</v>
      </c>
      <c r="L2" s="13">
        <v>9397</v>
      </c>
      <c r="M2" s="13">
        <v>47</v>
      </c>
      <c r="N2" s="13">
        <v>12614</v>
      </c>
      <c r="O2" s="13">
        <v>20907</v>
      </c>
      <c r="P2" s="13">
        <v>506</v>
      </c>
      <c r="Q2" s="13">
        <v>20668</v>
      </c>
      <c r="R2" s="13">
        <v>33</v>
      </c>
      <c r="S2" s="13">
        <v>3685</v>
      </c>
      <c r="T2" s="13">
        <v>305</v>
      </c>
      <c r="U2" s="13">
        <v>1216</v>
      </c>
      <c r="V2" s="13">
        <v>32</v>
      </c>
      <c r="W2" s="13">
        <v>154</v>
      </c>
      <c r="X2" s="13">
        <v>146</v>
      </c>
      <c r="Y2" s="13">
        <v>103</v>
      </c>
      <c r="Z2" s="13">
        <v>1935</v>
      </c>
      <c r="AA2" s="13">
        <v>2521</v>
      </c>
      <c r="AB2" s="13">
        <v>21698</v>
      </c>
      <c r="AC2" s="13">
        <v>100</v>
      </c>
      <c r="AD2" s="13">
        <v>32946</v>
      </c>
      <c r="AE2" s="13">
        <v>200</v>
      </c>
      <c r="AF2" s="13">
        <v>49</v>
      </c>
      <c r="AG2" s="13">
        <v>40475</v>
      </c>
      <c r="AH2" s="13">
        <v>16470</v>
      </c>
      <c r="AI2" s="8">
        <v>44</v>
      </c>
      <c r="AJ2" s="8">
        <v>146</v>
      </c>
      <c r="AK2" s="8">
        <v>384</v>
      </c>
      <c r="AL2" s="8">
        <v>582</v>
      </c>
      <c r="AM2" s="8">
        <v>7696</v>
      </c>
      <c r="AN2" s="8"/>
      <c r="AO2" s="8"/>
      <c r="AP2" s="8"/>
      <c r="AQ2" s="8"/>
      <c r="AR2" s="8"/>
      <c r="AS2" s="8"/>
      <c r="AT2" s="8"/>
    </row>
    <row r="3" spans="1:47" x14ac:dyDescent="0.25">
      <c r="A3" s="15" t="s">
        <v>18</v>
      </c>
      <c r="B3" s="13">
        <v>19379</v>
      </c>
      <c r="C3" s="13">
        <v>46789</v>
      </c>
      <c r="D3" s="13">
        <v>20</v>
      </c>
      <c r="E3" s="8"/>
      <c r="F3" s="13">
        <v>777</v>
      </c>
      <c r="G3" s="13"/>
      <c r="H3" s="13">
        <v>820</v>
      </c>
      <c r="I3" s="13"/>
      <c r="J3" s="13"/>
      <c r="K3" s="13"/>
      <c r="L3" s="8"/>
      <c r="M3" s="8"/>
      <c r="N3" s="13">
        <v>12614</v>
      </c>
      <c r="O3" s="13">
        <v>37</v>
      </c>
      <c r="P3" s="13"/>
      <c r="Q3" s="13"/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>
        <v>2</v>
      </c>
      <c r="AD3" s="13">
        <v>2142</v>
      </c>
      <c r="AE3" s="8"/>
      <c r="AF3" s="13">
        <v>49</v>
      </c>
      <c r="AG3" s="8"/>
      <c r="AH3" s="8">
        <v>3028</v>
      </c>
      <c r="AI3" s="8">
        <v>44</v>
      </c>
      <c r="AJ3" s="8">
        <v>146</v>
      </c>
      <c r="AK3" s="8">
        <v>384</v>
      </c>
      <c r="AL3" s="8"/>
      <c r="AM3" s="8">
        <v>76</v>
      </c>
      <c r="AN3" s="8"/>
      <c r="AO3" s="8"/>
      <c r="AP3" s="8"/>
      <c r="AQ3" s="8"/>
      <c r="AR3" s="8"/>
      <c r="AS3" s="8"/>
      <c r="AT3" s="8"/>
      <c r="AU3" s="8"/>
    </row>
    <row r="4" spans="1:47" x14ac:dyDescent="0.25">
      <c r="A4" s="15" t="s">
        <v>19</v>
      </c>
      <c r="B4" s="13"/>
      <c r="C4" s="8"/>
      <c r="D4" s="13"/>
      <c r="E4" s="8"/>
      <c r="F4" s="8"/>
      <c r="G4" s="8"/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8"/>
      <c r="U4" s="8"/>
      <c r="V4" s="8"/>
      <c r="W4" s="8"/>
      <c r="X4" s="8"/>
      <c r="Y4" s="8"/>
      <c r="Z4" s="8"/>
      <c r="AA4" s="8"/>
      <c r="AB4" s="8">
        <v>1164</v>
      </c>
      <c r="AC4" s="8"/>
      <c r="AD4" s="8">
        <v>1479</v>
      </c>
      <c r="AE4" s="8"/>
      <c r="AF4" s="8"/>
      <c r="AG4" s="8"/>
      <c r="AH4" s="8"/>
      <c r="AI4" s="8"/>
      <c r="AJ4" s="8"/>
      <c r="AK4" s="8"/>
      <c r="AL4" s="8">
        <v>576</v>
      </c>
      <c r="AM4" s="8">
        <v>3297</v>
      </c>
      <c r="AN4" s="8"/>
      <c r="AO4" s="8"/>
      <c r="AP4" s="8"/>
      <c r="AQ4" s="8"/>
      <c r="AR4" s="8"/>
      <c r="AS4" s="8"/>
      <c r="AT4" s="8"/>
      <c r="AU4" s="8"/>
    </row>
    <row r="5" spans="1:47" x14ac:dyDescent="0.25">
      <c r="A5" s="15" t="s">
        <v>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1:47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>
        <v>5725</v>
      </c>
      <c r="P6" s="8"/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>
        <v>605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7" spans="1:47" x14ac:dyDescent="0.25">
      <c r="A7" s="15" t="s">
        <v>22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>
        <v>540</v>
      </c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</row>
    <row r="8" spans="1:47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47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</row>
    <row r="10" spans="1:47" x14ac:dyDescent="0.25">
      <c r="A10" s="15" t="s">
        <v>155</v>
      </c>
      <c r="B10" s="13"/>
      <c r="C10" s="8"/>
      <c r="D10" s="13"/>
      <c r="E10" s="8"/>
      <c r="F10" s="8"/>
      <c r="G10" s="8"/>
      <c r="H10" s="13"/>
      <c r="I10" s="13"/>
      <c r="J10" s="13"/>
      <c r="K10" s="8"/>
      <c r="L10" s="8"/>
      <c r="M10" s="8"/>
      <c r="N10" s="8"/>
      <c r="O10" s="8"/>
      <c r="P10" s="8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>
        <v>4252</v>
      </c>
      <c r="AN10" s="8"/>
      <c r="AO10" s="8"/>
      <c r="AP10" s="8"/>
      <c r="AQ10" s="8"/>
      <c r="AR10" s="8"/>
      <c r="AS10" s="8"/>
      <c r="AT10" s="8"/>
      <c r="AU10" s="8"/>
    </row>
    <row r="11" spans="1:47" x14ac:dyDescent="0.25">
      <c r="A11" s="15" t="s">
        <v>21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</row>
    <row r="12" spans="1:47" x14ac:dyDescent="0.25">
      <c r="A12" s="15" t="s">
        <v>58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8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</row>
    <row r="13" spans="1:47" x14ac:dyDescent="0.25">
      <c r="A13" t="s">
        <v>23</v>
      </c>
      <c r="B13" s="13">
        <v>4590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4" spans="1:47" x14ac:dyDescent="0.25">
      <c r="A14" s="15" t="s">
        <v>184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>
        <v>2426</v>
      </c>
      <c r="AH14" s="8"/>
      <c r="AI14" s="8"/>
      <c r="AJ14" s="8"/>
      <c r="AK14" s="8"/>
      <c r="AL14" s="8">
        <v>6</v>
      </c>
      <c r="AM14" s="8"/>
      <c r="AN14" s="8"/>
      <c r="AO14" s="8"/>
      <c r="AP14" s="8"/>
      <c r="AQ14" s="8"/>
      <c r="AR14" s="8"/>
      <c r="AS14" s="8"/>
      <c r="AT14" s="8"/>
      <c r="AU14" s="8"/>
    </row>
    <row r="15" spans="1:47" x14ac:dyDescent="0.25">
      <c r="A15" s="15" t="s">
        <v>52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x14ac:dyDescent="0.25">
      <c r="A16" s="15" t="s">
        <v>66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</row>
    <row r="17" spans="1:47" x14ac:dyDescent="0.25">
      <c r="A17" t="s">
        <v>15</v>
      </c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</row>
    <row r="18" spans="1:47" x14ac:dyDescent="0.25">
      <c r="A18" t="s">
        <v>4</v>
      </c>
      <c r="B18" s="13"/>
      <c r="C18" s="8"/>
      <c r="D18" s="8"/>
      <c r="E18" s="8"/>
      <c r="F18" s="8"/>
      <c r="G18" s="8"/>
      <c r="H18" s="8"/>
      <c r="I18" s="8">
        <v>67505</v>
      </c>
      <c r="J18" s="8">
        <v>12142</v>
      </c>
      <c r="K18" s="13"/>
      <c r="L18" s="13"/>
      <c r="M18" s="8"/>
      <c r="N18" s="8"/>
      <c r="O18" s="8"/>
      <c r="P18" s="8">
        <v>369</v>
      </c>
      <c r="Q18" s="8"/>
      <c r="R18" s="13"/>
      <c r="S18" s="13"/>
      <c r="T18" s="8"/>
      <c r="U18" s="8">
        <v>44</v>
      </c>
      <c r="V18" s="8">
        <v>32</v>
      </c>
      <c r="W18" s="8">
        <v>154</v>
      </c>
      <c r="X18" s="8"/>
      <c r="Y18" s="8"/>
      <c r="Z18" s="8"/>
      <c r="AA18" s="8"/>
      <c r="AB18" s="8">
        <v>39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7" x14ac:dyDescent="0.25">
      <c r="A19" t="s">
        <v>17</v>
      </c>
      <c r="B19" s="13"/>
      <c r="C19" s="8">
        <v>15</v>
      </c>
      <c r="D19" s="8"/>
      <c r="E19" s="8"/>
      <c r="F19" s="8"/>
      <c r="G19" s="8">
        <v>24</v>
      </c>
      <c r="H19" s="8"/>
      <c r="I19" s="8"/>
      <c r="J19" s="8"/>
      <c r="K19" s="8">
        <v>7263</v>
      </c>
      <c r="L19" s="8"/>
      <c r="M19" s="8">
        <v>47</v>
      </c>
      <c r="N19" s="8"/>
      <c r="O19" s="8">
        <v>79</v>
      </c>
      <c r="P19" s="8"/>
      <c r="Q19" s="8"/>
      <c r="R19" s="13"/>
      <c r="S19" s="13"/>
      <c r="T19" s="8"/>
      <c r="U19" s="8">
        <v>281</v>
      </c>
      <c r="V19" s="8"/>
      <c r="W19" s="8"/>
      <c r="Y19" s="8"/>
      <c r="Z19" s="8"/>
      <c r="AA19" s="8"/>
      <c r="AB19" s="8">
        <v>299</v>
      </c>
      <c r="AC19" s="8"/>
      <c r="AD19" s="8"/>
      <c r="AE19" s="8">
        <v>200</v>
      </c>
      <c r="AF19" s="8"/>
      <c r="AG19" s="8">
        <v>23303</v>
      </c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7" x14ac:dyDescent="0.25">
      <c r="A20" t="s">
        <v>179</v>
      </c>
      <c r="B20" s="13"/>
      <c r="C20" s="8"/>
      <c r="D20" s="8"/>
      <c r="E20" s="8"/>
      <c r="F20" s="8"/>
      <c r="G20" s="8"/>
      <c r="H20" s="8"/>
      <c r="I20" s="8">
        <v>10250</v>
      </c>
      <c r="J20" s="8"/>
      <c r="K20" s="8"/>
      <c r="L20" s="8"/>
      <c r="M20" s="8"/>
      <c r="N20" s="8"/>
      <c r="O20" s="8"/>
      <c r="P20" s="8"/>
      <c r="Q20" s="8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7" x14ac:dyDescent="0.25">
      <c r="A21" t="s">
        <v>10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137</v>
      </c>
      <c r="Q21" s="8">
        <v>2023</v>
      </c>
      <c r="R21" s="13">
        <v>33</v>
      </c>
      <c r="S21" s="13">
        <v>3685</v>
      </c>
      <c r="T21" s="8"/>
      <c r="U21" s="8">
        <v>891</v>
      </c>
      <c r="V21" s="13"/>
      <c r="W21" s="8"/>
      <c r="X21" s="8">
        <v>146</v>
      </c>
      <c r="Y21" s="8">
        <v>103</v>
      </c>
      <c r="Z21" s="8"/>
      <c r="AA21" s="8">
        <v>819</v>
      </c>
      <c r="AB21" s="13">
        <v>6</v>
      </c>
      <c r="AC21" s="8">
        <v>98</v>
      </c>
      <c r="AD21" s="8">
        <v>22901</v>
      </c>
      <c r="AE21" s="8"/>
      <c r="AF21" s="8"/>
      <c r="AG21" s="8">
        <v>1310</v>
      </c>
      <c r="AH21" s="8">
        <v>9943</v>
      </c>
      <c r="AI21" s="8"/>
      <c r="AJ21" s="8"/>
      <c r="AK21" s="8"/>
      <c r="AL21" s="8"/>
      <c r="AM21" s="8">
        <v>71</v>
      </c>
      <c r="AN21" s="8"/>
      <c r="AO21" s="8"/>
      <c r="AP21" s="8"/>
      <c r="AQ21" s="8"/>
      <c r="AR21" s="8"/>
      <c r="AS21" s="8"/>
      <c r="AT21" s="8"/>
      <c r="AU21" s="8"/>
    </row>
    <row r="22" spans="1:47" x14ac:dyDescent="0.25">
      <c r="A22" t="s">
        <v>2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/>
      <c r="V22" s="13"/>
      <c r="W22" s="8"/>
      <c r="X22" s="8"/>
      <c r="Y22" s="8"/>
      <c r="Z22" s="8"/>
      <c r="AA22" s="8">
        <v>120</v>
      </c>
      <c r="AB22" s="8"/>
      <c r="AC22" s="8"/>
      <c r="AD22" s="8">
        <v>1945</v>
      </c>
      <c r="AE22" s="8"/>
      <c r="AF22" s="8"/>
      <c r="AG22" s="8">
        <v>11435</v>
      </c>
      <c r="AH22" s="8">
        <v>2017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7" x14ac:dyDescent="0.25">
      <c r="A23" t="s">
        <v>6</v>
      </c>
      <c r="B23" s="13"/>
      <c r="C23" s="8"/>
      <c r="D23" s="8"/>
      <c r="E23" s="8">
        <v>6355</v>
      </c>
      <c r="F23" s="8"/>
      <c r="G23" s="8"/>
      <c r="H23" s="8">
        <v>11529</v>
      </c>
      <c r="I23" s="8"/>
      <c r="J23" s="8"/>
      <c r="K23" s="8"/>
      <c r="L23" s="8">
        <v>3100</v>
      </c>
      <c r="M23" s="8"/>
      <c r="N23" s="8"/>
      <c r="O23" s="8"/>
      <c r="P23" s="8"/>
      <c r="Q23" s="8"/>
      <c r="R23" s="13"/>
      <c r="S23" s="13"/>
      <c r="T23" s="8">
        <v>179</v>
      </c>
      <c r="U23" s="8"/>
      <c r="V23" s="8"/>
      <c r="W23" s="8"/>
      <c r="X23" s="8"/>
      <c r="Y23" s="8"/>
      <c r="Z23" s="8">
        <v>733</v>
      </c>
      <c r="AA23" s="8">
        <v>136</v>
      </c>
      <c r="AB23" s="8">
        <v>9937</v>
      </c>
      <c r="AC23" s="8"/>
      <c r="AD23" s="8">
        <v>191</v>
      </c>
      <c r="AE23" s="8"/>
      <c r="AF23" s="8"/>
      <c r="AG23" s="8">
        <v>288</v>
      </c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x14ac:dyDescent="0.25">
      <c r="A24" t="s">
        <v>7</v>
      </c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7" x14ac:dyDescent="0.25">
      <c r="A25" t="s">
        <v>1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7" x14ac:dyDescent="0.25">
      <c r="A26" t="s">
        <v>142</v>
      </c>
      <c r="B26" s="13"/>
      <c r="C26" s="8"/>
      <c r="D26" s="8"/>
      <c r="E26" s="8"/>
      <c r="F26" s="8"/>
      <c r="G26" s="8">
        <v>13000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7" x14ac:dyDescent="0.25">
      <c r="A27" t="s">
        <v>47</v>
      </c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1:47" x14ac:dyDescent="0.25">
      <c r="A28" t="s">
        <v>183</v>
      </c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1:47" x14ac:dyDescent="0.25">
      <c r="A29" t="s">
        <v>16</v>
      </c>
      <c r="B29" s="1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7" x14ac:dyDescent="0.25">
      <c r="A30" t="s">
        <v>143</v>
      </c>
      <c r="B30" s="13"/>
      <c r="C30" s="8"/>
      <c r="D30" s="8"/>
      <c r="E30" s="13">
        <v>26781</v>
      </c>
      <c r="F30" s="8"/>
      <c r="G30" s="8">
        <v>91504</v>
      </c>
      <c r="H30" s="8">
        <v>10408</v>
      </c>
      <c r="I30" s="8"/>
      <c r="J30" s="8"/>
      <c r="K30" s="8"/>
      <c r="L30" s="8"/>
      <c r="M30" s="8"/>
      <c r="N30" s="8"/>
      <c r="O30" s="8">
        <v>4321</v>
      </c>
      <c r="P30" s="8"/>
      <c r="Q30" s="8"/>
      <c r="R30" s="13"/>
      <c r="S30" s="13"/>
      <c r="T30" s="8">
        <v>126</v>
      </c>
      <c r="U30" s="8"/>
      <c r="V30" s="8"/>
      <c r="W30" s="8"/>
      <c r="X30" s="8"/>
      <c r="Y30" s="8"/>
      <c r="Z30" s="8">
        <v>872</v>
      </c>
      <c r="AA30" s="8"/>
      <c r="AB30" s="8">
        <v>4951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1:47" x14ac:dyDescent="0.25">
      <c r="A31" t="s">
        <v>14</v>
      </c>
      <c r="B31" s="13"/>
      <c r="C31" s="8"/>
      <c r="D31" s="8"/>
      <c r="E31" s="1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7" x14ac:dyDescent="0.25">
      <c r="A32" t="s">
        <v>32</v>
      </c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v>10442</v>
      </c>
      <c r="R32" s="13"/>
      <c r="S32" s="13"/>
      <c r="T32" s="8"/>
      <c r="U32" s="8"/>
      <c r="V32" s="8"/>
      <c r="W32" s="8"/>
      <c r="X32" s="8"/>
      <c r="Y32" s="8"/>
      <c r="Z32" s="8"/>
      <c r="AA32" s="8"/>
      <c r="AB32" s="8">
        <v>4457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7" x14ac:dyDescent="0.25">
      <c r="A33" t="s">
        <v>104</v>
      </c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1:47" x14ac:dyDescent="0.25">
      <c r="A34" t="s">
        <v>31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7" x14ac:dyDescent="0.25">
      <c r="A35" t="s">
        <v>107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1:47" x14ac:dyDescent="0.25">
      <c r="A36" t="s">
        <v>100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7" x14ac:dyDescent="0.25">
      <c r="A37" t="s">
        <v>73</v>
      </c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>
        <v>230</v>
      </c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7" x14ac:dyDescent="0.25">
      <c r="A38" t="s">
        <v>26</v>
      </c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>
        <v>1272</v>
      </c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7" x14ac:dyDescent="0.25">
      <c r="A39" t="s">
        <v>27</v>
      </c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V39" s="8"/>
      <c r="W39" s="8"/>
      <c r="X39" s="8"/>
      <c r="Y39" s="8"/>
      <c r="Z39" s="8"/>
      <c r="AA39" s="8"/>
      <c r="AB39" s="8">
        <v>76</v>
      </c>
      <c r="AC39" s="8"/>
      <c r="AD39" s="8"/>
      <c r="AE39" s="8"/>
      <c r="AF39" s="8"/>
      <c r="AG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</row>
    <row r="40" spans="1:47" x14ac:dyDescent="0.25">
      <c r="A40" t="s">
        <v>28</v>
      </c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8"/>
      <c r="W40" s="8"/>
      <c r="X40" s="8"/>
      <c r="Y40" s="8"/>
      <c r="Z40" s="8">
        <v>330</v>
      </c>
      <c r="AA40" s="8">
        <v>1446</v>
      </c>
      <c r="AB40" s="8">
        <v>164</v>
      </c>
      <c r="AC40" s="8"/>
      <c r="AD40" s="8">
        <v>3988</v>
      </c>
      <c r="AE40" s="8"/>
      <c r="AF40" s="8"/>
      <c r="AG40" s="8"/>
      <c r="AH40" s="8">
        <v>210</v>
      </c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</row>
    <row r="41" spans="1:47" x14ac:dyDescent="0.25">
      <c r="A41" t="s">
        <v>30</v>
      </c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>
        <v>376</v>
      </c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</row>
    <row r="42" spans="1:47" x14ac:dyDescent="0.25">
      <c r="A42" t="s">
        <v>33</v>
      </c>
      <c r="B42" s="13"/>
      <c r="C42" s="8"/>
      <c r="D42" s="8"/>
      <c r="E42" s="8"/>
      <c r="F42" s="8"/>
      <c r="G42" s="8"/>
      <c r="H42" s="8"/>
      <c r="I42" s="8"/>
      <c r="J42" s="8"/>
      <c r="K42" s="8"/>
      <c r="L42" s="8">
        <v>4622</v>
      </c>
      <c r="M42" s="8"/>
      <c r="N42" s="8"/>
      <c r="O42" s="8">
        <v>10205</v>
      </c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>
        <v>300</v>
      </c>
      <c r="AE42" s="8"/>
      <c r="AF42" s="8"/>
      <c r="AG42" s="8">
        <v>1107</v>
      </c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</row>
    <row r="43" spans="1:47" x14ac:dyDescent="0.25">
      <c r="A43" t="s">
        <v>35</v>
      </c>
      <c r="B43" s="13"/>
      <c r="C43" s="8"/>
      <c r="D43" s="8"/>
      <c r="E43" s="8"/>
      <c r="F43" s="8"/>
      <c r="G43" s="8">
        <v>856</v>
      </c>
      <c r="H43" s="8">
        <v>2534</v>
      </c>
      <c r="I43" s="13"/>
      <c r="J43" s="8"/>
      <c r="K43" s="8">
        <v>7260</v>
      </c>
      <c r="L43" s="8"/>
      <c r="M43" s="13"/>
      <c r="N43" s="13"/>
      <c r="O43" s="13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</row>
    <row r="44" spans="1:47" x14ac:dyDescent="0.25">
      <c r="A44" t="s">
        <v>38</v>
      </c>
      <c r="B44" s="13"/>
      <c r="C44" s="8"/>
      <c r="D44" s="8"/>
      <c r="E44" s="8"/>
      <c r="F44" s="8"/>
      <c r="G44" s="8"/>
      <c r="H44" s="8"/>
      <c r="I44" s="8"/>
      <c r="J44" s="8"/>
      <c r="K44" s="8"/>
      <c r="L44" s="8">
        <v>1675</v>
      </c>
      <c r="M44" s="8"/>
      <c r="N44" s="8"/>
      <c r="O44" s="8"/>
      <c r="P44" s="8"/>
      <c r="Q44" s="8">
        <v>8203</v>
      </c>
      <c r="R44" s="13"/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</row>
    <row r="45" spans="1:47" x14ac:dyDescent="0.25">
      <c r="A45" t="s">
        <v>146</v>
      </c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13"/>
      <c r="O45" s="8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</row>
    <row r="46" spans="1:47" x14ac:dyDescent="0.25">
      <c r="A46" t="s">
        <v>39</v>
      </c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</row>
    <row r="47" spans="1:47" x14ac:dyDescent="0.25">
      <c r="A47" t="s">
        <v>76</v>
      </c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</row>
    <row r="48" spans="1:47" x14ac:dyDescent="0.25">
      <c r="A48" t="s">
        <v>190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</row>
    <row r="49" spans="2:46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</row>
    <row r="50" spans="2:46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P50" s="8"/>
      <c r="Q50" s="8"/>
      <c r="R50" s="8"/>
      <c r="S50" s="8"/>
      <c r="T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</row>
    <row r="51" spans="2:46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</row>
    <row r="52" spans="2:46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</row>
    <row r="53" spans="2:46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13"/>
      <c r="AC53" s="8"/>
      <c r="AD53" s="8"/>
      <c r="AE53" s="8"/>
      <c r="AF53" s="13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</row>
    <row r="54" spans="2:46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3"/>
      <c r="AC54" s="8"/>
      <c r="AD54" s="8"/>
      <c r="AE54" s="8"/>
      <c r="AF54" s="13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</row>
    <row r="55" spans="2:46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</row>
    <row r="56" spans="2:46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</row>
    <row r="57" spans="2:46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</row>
    <row r="58" spans="2:46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</row>
    <row r="59" spans="2:46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</row>
    <row r="60" spans="2:46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</row>
    <row r="61" spans="2:46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</row>
    <row r="62" spans="2:46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</row>
    <row r="63" spans="2:46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13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</row>
    <row r="64" spans="2:46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</row>
    <row r="65" spans="2:46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</row>
    <row r="66" spans="2:46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</row>
    <row r="67" spans="2:46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</row>
    <row r="68" spans="2:46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</row>
    <row r="69" spans="2:46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3"/>
      <c r="O69" s="8"/>
      <c r="P69" s="8"/>
      <c r="Q69" s="8"/>
      <c r="R69" s="8"/>
      <c r="S69" s="8"/>
      <c r="T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</row>
    <row r="70" spans="2:46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3"/>
      <c r="O70" s="8"/>
      <c r="P70" s="8"/>
      <c r="Q70" s="8"/>
      <c r="R70" s="8"/>
      <c r="S70" s="8"/>
      <c r="T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</row>
    <row r="71" spans="2:46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3"/>
      <c r="O71" s="8"/>
      <c r="P71" s="8"/>
      <c r="Q71" s="8"/>
      <c r="R71" s="8"/>
      <c r="S71" s="8"/>
      <c r="T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</row>
    <row r="72" spans="2:46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</row>
    <row r="73" spans="2:46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</row>
    <row r="74" spans="2:46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</row>
    <row r="75" spans="2:46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</row>
    <row r="76" spans="2:46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</row>
    <row r="77" spans="2:46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</row>
    <row r="78" spans="2:46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</row>
    <row r="79" spans="2:46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</row>
    <row r="80" spans="2:46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</row>
    <row r="81" spans="2:46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</row>
    <row r="82" spans="2:46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</row>
    <row r="83" spans="2:46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spans="2:46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spans="2:46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spans="2:46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</row>
    <row r="87" spans="2:46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</row>
    <row r="88" spans="2:46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</row>
    <row r="89" spans="2:46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</row>
    <row r="90" spans="2:46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</row>
    <row r="91" spans="2:46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</row>
    <row r="92" spans="2:46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</row>
    <row r="93" spans="2:46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</row>
    <row r="94" spans="2:46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</row>
    <row r="95" spans="2:46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</row>
    <row r="96" spans="2:46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</row>
    <row r="97" spans="2:46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</row>
    <row r="98" spans="2:46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</row>
    <row r="99" spans="2:46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</row>
    <row r="100" spans="2:46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</row>
    <row r="101" spans="2:46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</row>
    <row r="102" spans="2:46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</row>
    <row r="103" spans="2:46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</row>
    <row r="104" spans="2:46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</row>
    <row r="105" spans="2:46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topLeftCell="A25" workbookViewId="0">
      <pane xSplit="1" topLeftCell="W1" activePane="topRight" state="frozen"/>
      <selection pane="topRight" activeCell="AE57" sqref="AE57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28" width="9.28515625" bestFit="1" customWidth="1"/>
    <col min="29" max="33" width="10" bestFit="1" customWidth="1"/>
    <col min="34" max="34" width="13.85546875" bestFit="1" customWidth="1"/>
    <col min="35" max="35" width="10" bestFit="1" customWidth="1"/>
    <col min="36" max="38" width="11" bestFit="1" customWidth="1"/>
    <col min="39" max="40" width="13.85546875" bestFit="1" customWidth="1"/>
  </cols>
  <sheetData>
    <row r="1" spans="1:42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185</v>
      </c>
    </row>
    <row r="2" spans="1:42" x14ac:dyDescent="0.25">
      <c r="A2" s="14" t="s">
        <v>40</v>
      </c>
      <c r="B2" s="8">
        <v>7252</v>
      </c>
      <c r="C2" s="13">
        <v>4903</v>
      </c>
      <c r="D2" s="13">
        <v>11763</v>
      </c>
      <c r="E2" s="13">
        <v>6832</v>
      </c>
      <c r="F2" s="13">
        <v>219683</v>
      </c>
      <c r="G2" s="13">
        <v>10189</v>
      </c>
      <c r="H2" s="13">
        <v>22517</v>
      </c>
      <c r="I2" s="13">
        <v>21577</v>
      </c>
      <c r="J2" s="13">
        <v>3298</v>
      </c>
      <c r="K2" s="13">
        <v>4053</v>
      </c>
      <c r="L2" s="13">
        <v>54</v>
      </c>
      <c r="M2" s="13">
        <v>27362</v>
      </c>
      <c r="N2" s="13">
        <v>5</v>
      </c>
      <c r="O2" s="13">
        <v>55142</v>
      </c>
      <c r="P2" s="13">
        <v>245</v>
      </c>
      <c r="Q2" s="13">
        <v>17235</v>
      </c>
      <c r="R2" s="13">
        <v>639</v>
      </c>
      <c r="S2" s="13">
        <v>1786</v>
      </c>
      <c r="T2" s="13">
        <v>5</v>
      </c>
      <c r="U2" s="13">
        <v>4</v>
      </c>
      <c r="V2" s="13">
        <v>525</v>
      </c>
      <c r="W2" s="13">
        <v>4171</v>
      </c>
      <c r="X2" s="13">
        <v>27</v>
      </c>
      <c r="Y2" s="13">
        <v>60</v>
      </c>
      <c r="Z2" s="13">
        <v>676</v>
      </c>
      <c r="AA2" s="13">
        <v>4008</v>
      </c>
      <c r="AB2" s="13">
        <v>2423</v>
      </c>
      <c r="AC2" s="13">
        <v>160</v>
      </c>
      <c r="AD2" s="13">
        <v>5051</v>
      </c>
      <c r="AE2" s="13">
        <v>28529</v>
      </c>
      <c r="AF2" s="13">
        <v>4583</v>
      </c>
      <c r="AG2" s="13">
        <v>366</v>
      </c>
      <c r="AH2" s="8">
        <v>3439</v>
      </c>
      <c r="AI2" s="8"/>
      <c r="AJ2" s="8"/>
      <c r="AK2" s="8"/>
      <c r="AL2" s="8"/>
      <c r="AM2" s="8"/>
      <c r="AN2" s="8"/>
      <c r="AO2" s="8"/>
    </row>
    <row r="3" spans="1:42" x14ac:dyDescent="0.25">
      <c r="A3" s="15" t="s">
        <v>18</v>
      </c>
      <c r="B3" s="13"/>
      <c r="C3" s="13"/>
      <c r="D3" s="13"/>
      <c r="E3" s="13">
        <v>6832</v>
      </c>
      <c r="F3" s="13"/>
      <c r="G3" s="13"/>
      <c r="H3" s="13"/>
      <c r="I3" s="13"/>
      <c r="J3" s="13"/>
      <c r="K3" s="13"/>
      <c r="L3" s="13">
        <v>54</v>
      </c>
      <c r="M3" s="13">
        <v>27362</v>
      </c>
      <c r="N3" s="13">
        <v>5</v>
      </c>
      <c r="O3" s="13"/>
      <c r="P3" s="13"/>
      <c r="Q3" s="13"/>
      <c r="R3" s="13">
        <v>9</v>
      </c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13"/>
      <c r="AE3" s="8"/>
      <c r="AF3" s="13">
        <v>76</v>
      </c>
      <c r="AG3" s="8">
        <v>366</v>
      </c>
      <c r="AH3" s="8">
        <v>809</v>
      </c>
      <c r="AI3" s="8"/>
      <c r="AJ3" s="8"/>
      <c r="AK3" s="8"/>
      <c r="AL3" s="8"/>
      <c r="AM3" s="8"/>
      <c r="AN3" s="8"/>
      <c r="AO3" s="8"/>
      <c r="AP3" s="8"/>
    </row>
    <row r="4" spans="1:42" x14ac:dyDescent="0.25">
      <c r="A4" s="15" t="s">
        <v>19</v>
      </c>
      <c r="B4" s="13"/>
      <c r="C4" s="8"/>
      <c r="D4" s="13"/>
      <c r="E4" s="8"/>
      <c r="F4" s="8"/>
      <c r="G4" s="8">
        <v>800</v>
      </c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>
        <v>643</v>
      </c>
      <c r="AI4" s="8"/>
      <c r="AJ4" s="8"/>
      <c r="AK4" s="8"/>
      <c r="AL4" s="8"/>
      <c r="AM4" s="8"/>
      <c r="AN4" s="8"/>
      <c r="AO4" s="8"/>
      <c r="AP4" s="8"/>
    </row>
    <row r="5" spans="1:42" x14ac:dyDescent="0.25">
      <c r="A5" s="15" t="s">
        <v>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600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8"/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>
        <v>1800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x14ac:dyDescent="0.25">
      <c r="A7" s="15" t="s">
        <v>22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x14ac:dyDescent="0.25">
      <c r="A10" s="15" t="s">
        <v>155</v>
      </c>
      <c r="B10" s="13"/>
      <c r="C10" s="8"/>
      <c r="D10" s="13"/>
      <c r="E10" s="8"/>
      <c r="F10" s="8"/>
      <c r="G10" s="8"/>
      <c r="H10" s="13"/>
      <c r="I10" s="13"/>
      <c r="J10" s="13"/>
      <c r="K10" s="8"/>
      <c r="L10" s="8"/>
      <c r="M10" s="8"/>
      <c r="N10" s="8"/>
      <c r="O10" s="8"/>
      <c r="P10" s="8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x14ac:dyDescent="0.25">
      <c r="A11" s="15" t="s">
        <v>21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x14ac:dyDescent="0.25">
      <c r="A12" s="15" t="s">
        <v>58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8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25">
      <c r="A13" t="s">
        <v>23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x14ac:dyDescent="0.25">
      <c r="A14" s="15" t="s">
        <v>184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>
        <v>5051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x14ac:dyDescent="0.25">
      <c r="A15" s="15" t="s">
        <v>52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>
        <v>228</v>
      </c>
      <c r="AF15" s="8"/>
      <c r="AG15" s="8"/>
      <c r="AH15" s="8">
        <v>1946</v>
      </c>
      <c r="AI15" s="8"/>
      <c r="AJ15" s="8"/>
      <c r="AK15" s="8"/>
      <c r="AL15" s="8"/>
      <c r="AM15" s="8"/>
      <c r="AN15" s="8"/>
      <c r="AO15" s="8"/>
      <c r="AP15" s="8"/>
    </row>
    <row r="16" spans="1:42" x14ac:dyDescent="0.25">
      <c r="A16" s="15" t="s">
        <v>66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>
        <v>371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1:42" x14ac:dyDescent="0.25">
      <c r="A17" t="s">
        <v>15</v>
      </c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25">
      <c r="A18" t="s">
        <v>4</v>
      </c>
      <c r="B18" s="13"/>
      <c r="C18" s="8"/>
      <c r="D18" s="8"/>
      <c r="E18" s="8"/>
      <c r="F18" s="8"/>
      <c r="G18" s="8">
        <v>4153</v>
      </c>
      <c r="H18" s="8">
        <v>19810</v>
      </c>
      <c r="I18" s="8"/>
      <c r="J18" s="8">
        <v>1975</v>
      </c>
      <c r="K18" s="13"/>
      <c r="L18" s="13"/>
      <c r="M18" s="8"/>
      <c r="N18" s="8"/>
      <c r="O18" s="8"/>
      <c r="P18" s="8">
        <v>153</v>
      </c>
      <c r="Q18" s="8"/>
      <c r="R18" s="13"/>
      <c r="S18" s="13"/>
      <c r="T18" s="8"/>
      <c r="U18" s="8"/>
      <c r="V18" s="8">
        <v>512</v>
      </c>
      <c r="W18" s="8"/>
      <c r="X18" s="8"/>
      <c r="Y18" s="8"/>
      <c r="Z18" s="8"/>
      <c r="AA18" s="8"/>
      <c r="AB18" s="8">
        <v>53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25">
      <c r="A19" t="s">
        <v>17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3"/>
      <c r="S19" s="13"/>
      <c r="T19" s="8"/>
      <c r="U19" s="8"/>
      <c r="V19" s="8"/>
      <c r="W19" s="8"/>
      <c r="Y19" s="8"/>
      <c r="Z19" s="8"/>
      <c r="AA19" s="8"/>
      <c r="AB19" s="8"/>
      <c r="AC19" s="8"/>
      <c r="AD19" s="8">
        <v>198</v>
      </c>
      <c r="AE19" s="8">
        <v>13654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1:42" x14ac:dyDescent="0.25">
      <c r="A20" t="s">
        <v>179</v>
      </c>
      <c r="B20" s="13"/>
      <c r="C20" s="8"/>
      <c r="D20" s="8"/>
      <c r="E20" s="8"/>
      <c r="F20" s="8"/>
      <c r="G20" s="8"/>
      <c r="H20" s="8">
        <v>2707</v>
      </c>
      <c r="I20" s="8"/>
      <c r="J20" s="8"/>
      <c r="K20" s="8"/>
      <c r="L20" s="8"/>
      <c r="M20" s="8"/>
      <c r="N20" s="8"/>
      <c r="O20" s="8"/>
      <c r="P20" s="8"/>
      <c r="Q20" s="8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25">
      <c r="A21" t="s">
        <v>10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>
        <v>92</v>
      </c>
      <c r="Q21" s="8"/>
      <c r="R21" s="13">
        <v>630</v>
      </c>
      <c r="S21" s="13">
        <v>1786</v>
      </c>
      <c r="T21" s="8">
        <v>5</v>
      </c>
      <c r="U21" s="8">
        <v>4</v>
      </c>
      <c r="V21" s="13">
        <v>13</v>
      </c>
      <c r="W21" s="8"/>
      <c r="X21" s="8">
        <v>27</v>
      </c>
      <c r="Y21" s="8"/>
      <c r="Z21" s="8"/>
      <c r="AA21" s="8">
        <v>4008</v>
      </c>
      <c r="AB21" s="13">
        <v>100</v>
      </c>
      <c r="AC21" s="8"/>
      <c r="AD21" s="8">
        <v>1530</v>
      </c>
      <c r="AE21" s="8">
        <v>5201</v>
      </c>
      <c r="AF21" s="8">
        <v>4136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1:42" x14ac:dyDescent="0.25">
      <c r="A22" t="s">
        <v>2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/>
      <c r="V22" s="13"/>
      <c r="W22" s="8"/>
      <c r="X22" s="8"/>
      <c r="Y22" s="8"/>
      <c r="Z22" s="8"/>
      <c r="AA22" s="8"/>
      <c r="AB22" s="8"/>
      <c r="AC22" s="8"/>
      <c r="AD22" s="8"/>
      <c r="AE22" s="8">
        <v>3149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1:42" x14ac:dyDescent="0.25">
      <c r="A23" t="s">
        <v>6</v>
      </c>
      <c r="B23" s="1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>
        <v>346</v>
      </c>
      <c r="AF23" s="8"/>
      <c r="AG23" s="8"/>
      <c r="AH23" s="8">
        <v>41</v>
      </c>
      <c r="AI23" s="8"/>
      <c r="AJ23" s="8"/>
      <c r="AK23" s="8"/>
      <c r="AL23" s="8"/>
      <c r="AM23" s="8"/>
      <c r="AN23" s="8"/>
      <c r="AO23" s="8"/>
      <c r="AP23" s="8"/>
    </row>
    <row r="24" spans="1:42" x14ac:dyDescent="0.25">
      <c r="A24" t="s">
        <v>7</v>
      </c>
      <c r="B24" s="13"/>
      <c r="C24" s="8"/>
      <c r="D24" s="8"/>
      <c r="E24" s="8"/>
      <c r="F24" s="8"/>
      <c r="G24" s="8"/>
      <c r="H24" s="8"/>
      <c r="I24" s="8"/>
      <c r="J24" s="8">
        <v>1323</v>
      </c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25">
      <c r="A25" t="s">
        <v>1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25">
      <c r="A26" t="s">
        <v>142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25">
      <c r="A27" t="s">
        <v>47</v>
      </c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25">
      <c r="A28" t="s">
        <v>183</v>
      </c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25">
      <c r="A29" t="s">
        <v>16</v>
      </c>
      <c r="B29" s="13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25">
      <c r="A30" t="s">
        <v>143</v>
      </c>
      <c r="B30" s="8">
        <v>7252</v>
      </c>
      <c r="C30" s="8">
        <v>4903</v>
      </c>
      <c r="D30" s="8">
        <v>11763</v>
      </c>
      <c r="E30" s="13"/>
      <c r="F30" s="8">
        <v>214389</v>
      </c>
      <c r="G30" s="8">
        <v>2075</v>
      </c>
      <c r="H30" s="8"/>
      <c r="I30" s="8"/>
      <c r="J30" s="8"/>
      <c r="K30" s="8"/>
      <c r="L30" s="8"/>
      <c r="M30" s="8"/>
      <c r="N30" s="8"/>
      <c r="O30" s="8">
        <v>4700</v>
      </c>
      <c r="P30" s="8"/>
      <c r="Q30" s="8"/>
      <c r="R30" s="13"/>
      <c r="S30" s="13"/>
      <c r="T30" s="8"/>
      <c r="U30" s="8"/>
      <c r="V30" s="8"/>
      <c r="W30" s="8"/>
      <c r="X30" s="8"/>
      <c r="Y30" s="8"/>
      <c r="Z30" s="8">
        <v>373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25">
      <c r="A31" t="s">
        <v>14</v>
      </c>
      <c r="B31" s="13"/>
      <c r="C31" s="8"/>
      <c r="D31" s="8"/>
      <c r="E31" s="13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1:42" x14ac:dyDescent="0.25">
      <c r="A32" t="s">
        <v>32</v>
      </c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v>17235</v>
      </c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>
        <v>160</v>
      </c>
      <c r="AD32" s="8">
        <v>2947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25">
      <c r="A33" t="s">
        <v>104</v>
      </c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25">
      <c r="A34" t="s">
        <v>31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25">
      <c r="A35" t="s">
        <v>107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25">
      <c r="A36" t="s">
        <v>100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>
        <v>4171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25">
      <c r="A37" t="s">
        <v>73</v>
      </c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25">
      <c r="A38" t="s">
        <v>90</v>
      </c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>
        <v>300</v>
      </c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1:42" x14ac:dyDescent="0.25">
      <c r="A39" t="s">
        <v>26</v>
      </c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25">
      <c r="A40" t="s">
        <v>27</v>
      </c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25">
      <c r="A41" t="s">
        <v>28</v>
      </c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>
        <v>60</v>
      </c>
      <c r="Z41" s="8"/>
      <c r="AA41" s="8"/>
      <c r="AB41" s="8">
        <v>354</v>
      </c>
      <c r="AC41" s="8"/>
      <c r="AD41" s="8">
        <v>376</v>
      </c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25">
      <c r="A42" t="s">
        <v>30</v>
      </c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1:42" x14ac:dyDescent="0.25">
      <c r="A43" t="s">
        <v>33</v>
      </c>
      <c r="B43" s="13"/>
      <c r="C43" s="8"/>
      <c r="D43" s="8"/>
      <c r="E43" s="8"/>
      <c r="F43" s="8"/>
      <c r="G43" s="8"/>
      <c r="H43" s="8"/>
      <c r="I43" s="8"/>
      <c r="J43" s="8"/>
      <c r="K43" s="8">
        <v>4053</v>
      </c>
      <c r="L43" s="8"/>
      <c r="M43" s="8"/>
      <c r="N43" s="8"/>
      <c r="O43" s="8">
        <v>50442</v>
      </c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25">
      <c r="A44" t="s">
        <v>35</v>
      </c>
      <c r="B44" s="13"/>
      <c r="C44" s="8"/>
      <c r="D44" s="8"/>
      <c r="E44" s="8"/>
      <c r="F44" s="8">
        <v>5294</v>
      </c>
      <c r="G44" s="8">
        <v>3161</v>
      </c>
      <c r="H44" s="8"/>
      <c r="I44" s="13">
        <v>21577</v>
      </c>
      <c r="J44" s="8"/>
      <c r="K44" s="8"/>
      <c r="L44" s="8"/>
      <c r="M44" s="13"/>
      <c r="N44" s="13"/>
      <c r="O44" s="13"/>
      <c r="P44" s="8"/>
      <c r="Q44" s="8"/>
      <c r="R44" s="13"/>
      <c r="S44" s="13"/>
      <c r="T44" s="8"/>
      <c r="U44" s="8"/>
      <c r="V44" s="8"/>
      <c r="W44" s="8"/>
      <c r="X44" s="8"/>
      <c r="Y44" s="8"/>
      <c r="Z44" s="8">
        <v>303</v>
      </c>
      <c r="AA44" s="8"/>
      <c r="AB44" s="8">
        <v>116</v>
      </c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25">
      <c r="A45" t="s">
        <v>38</v>
      </c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25">
      <c r="A46" t="s">
        <v>146</v>
      </c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13"/>
      <c r="O46" s="8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25">
      <c r="A47" t="s">
        <v>39</v>
      </c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25">
      <c r="A48" t="s">
        <v>76</v>
      </c>
      <c r="B48" s="1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3"/>
      <c r="S48" s="1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5">
      <c r="A49" t="s">
        <v>190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1:41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13"/>
      <c r="AC53" s="8"/>
      <c r="AD53" s="8"/>
      <c r="AE53" s="8"/>
      <c r="AF53" s="13"/>
      <c r="AG53" s="8"/>
      <c r="AH53" s="8"/>
      <c r="AI53" s="8"/>
      <c r="AJ53" s="8"/>
      <c r="AK53" s="8"/>
      <c r="AL53" s="8"/>
      <c r="AM53" s="8"/>
      <c r="AN53" s="8"/>
      <c r="AO53" s="8"/>
    </row>
    <row r="54" spans="1:41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3"/>
      <c r="AC54" s="8"/>
      <c r="AD54" s="8"/>
      <c r="AE54" s="8"/>
      <c r="AF54" s="13"/>
      <c r="AG54" s="8"/>
      <c r="AH54" s="8"/>
      <c r="AI54" s="8"/>
      <c r="AJ54" s="8"/>
      <c r="AK54" s="8"/>
      <c r="AL54" s="8"/>
      <c r="AM54" s="8"/>
      <c r="AN54" s="8"/>
      <c r="AO54" s="8"/>
    </row>
    <row r="55" spans="1:4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13"/>
      <c r="AH63" s="8"/>
      <c r="AI63" s="8"/>
      <c r="AJ63" s="8"/>
      <c r="AK63" s="8"/>
      <c r="AL63" s="8"/>
      <c r="AM63" s="8"/>
      <c r="AN63" s="8"/>
      <c r="AO63" s="8"/>
    </row>
    <row r="64" spans="1:4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 spans="2:4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2:4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2:4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spans="2:4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spans="2:4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13"/>
      <c r="O69" s="8"/>
      <c r="P69" s="8"/>
      <c r="Q69" s="8"/>
      <c r="R69" s="8"/>
      <c r="S69" s="8"/>
      <c r="T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2:4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3"/>
      <c r="O70" s="8"/>
      <c r="P70" s="8"/>
      <c r="Q70" s="8"/>
      <c r="R70" s="8"/>
      <c r="S70" s="8"/>
      <c r="T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spans="2:4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3"/>
      <c r="O71" s="8"/>
      <c r="P71" s="8"/>
      <c r="Q71" s="8"/>
      <c r="R71" s="8"/>
      <c r="S71" s="8"/>
      <c r="T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spans="2:4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2:4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spans="2:4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spans="2:4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2:4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spans="2:4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spans="2:4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spans="2:4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spans="2:4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spans="2:4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spans="2:4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spans="2:4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spans="2:41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spans="2:41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spans="2:41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2:41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2:41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spans="2:4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spans="2:41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2:41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2:41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2:4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2:4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2:41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2:41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2:41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2:41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2:41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spans="2:41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spans="2:41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spans="2:41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spans="2:41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spans="2:41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spans="2:41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6"/>
  <sheetViews>
    <sheetView topLeftCell="A22" workbookViewId="0">
      <pane xSplit="1" topLeftCell="X1" activePane="topRight" state="frozen"/>
      <selection pane="topRight" activeCell="Y67" sqref="Y67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32" width="9.28515625" bestFit="1" customWidth="1"/>
    <col min="33" max="33" width="10" bestFit="1" customWidth="1"/>
    <col min="34" max="34" width="13.85546875" bestFit="1" customWidth="1"/>
    <col min="35" max="35" width="10" bestFit="1" customWidth="1"/>
    <col min="36" max="36" width="11" bestFit="1" customWidth="1"/>
    <col min="37" max="37" width="10" bestFit="1" customWidth="1"/>
    <col min="38" max="38" width="11" bestFit="1" customWidth="1"/>
    <col min="39" max="40" width="10" bestFit="1" customWidth="1"/>
    <col min="41" max="42" width="13.85546875" bestFit="1" customWidth="1"/>
  </cols>
  <sheetData>
    <row r="1" spans="1:42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185</v>
      </c>
      <c r="AP1" t="s">
        <v>186</v>
      </c>
    </row>
    <row r="2" spans="1:42" x14ac:dyDescent="0.25">
      <c r="A2" s="14" t="s">
        <v>40</v>
      </c>
      <c r="B2" s="8">
        <v>14026</v>
      </c>
      <c r="C2" s="13">
        <v>4149</v>
      </c>
      <c r="D2" s="13">
        <v>49578</v>
      </c>
      <c r="E2" s="13">
        <v>6240</v>
      </c>
      <c r="F2" s="13">
        <v>69772</v>
      </c>
      <c r="G2" s="13">
        <v>12798</v>
      </c>
      <c r="H2" s="13">
        <v>11600</v>
      </c>
      <c r="I2" s="13">
        <v>13583</v>
      </c>
      <c r="J2" s="13">
        <v>37525</v>
      </c>
      <c r="K2" s="13">
        <v>3541</v>
      </c>
      <c r="L2" s="13">
        <v>2820</v>
      </c>
      <c r="M2" s="13">
        <v>6695</v>
      </c>
      <c r="N2" s="13">
        <v>5713</v>
      </c>
      <c r="O2" s="13">
        <v>108241</v>
      </c>
      <c r="P2" s="13">
        <v>47344</v>
      </c>
      <c r="Q2" s="13">
        <v>4808</v>
      </c>
      <c r="R2" s="13">
        <v>11166</v>
      </c>
      <c r="S2" s="13">
        <v>912</v>
      </c>
      <c r="T2" s="13">
        <v>376</v>
      </c>
      <c r="U2" s="13">
        <v>21103</v>
      </c>
      <c r="V2" s="13">
        <v>434</v>
      </c>
      <c r="W2" s="13">
        <v>251</v>
      </c>
      <c r="X2" s="13">
        <v>647</v>
      </c>
      <c r="Y2" s="13">
        <v>79</v>
      </c>
      <c r="Z2" s="13">
        <v>233</v>
      </c>
      <c r="AA2" s="13">
        <v>1178</v>
      </c>
      <c r="AB2" s="13">
        <v>26</v>
      </c>
      <c r="AC2" s="13">
        <v>209</v>
      </c>
      <c r="AD2" s="13">
        <v>158</v>
      </c>
      <c r="AE2" s="13">
        <v>4634</v>
      </c>
      <c r="AF2" s="13">
        <v>2720</v>
      </c>
      <c r="AG2" s="13">
        <v>2321</v>
      </c>
      <c r="AH2" s="8">
        <v>1433</v>
      </c>
      <c r="AI2" s="8">
        <v>3335</v>
      </c>
      <c r="AJ2" s="8">
        <v>5189</v>
      </c>
      <c r="AK2" s="8">
        <v>3097</v>
      </c>
      <c r="AL2" s="8">
        <v>19145</v>
      </c>
      <c r="AM2" s="8">
        <v>346</v>
      </c>
      <c r="AN2" s="8">
        <v>6158</v>
      </c>
      <c r="AO2" s="8">
        <v>6</v>
      </c>
      <c r="AP2" s="8">
        <v>9644</v>
      </c>
    </row>
    <row r="3" spans="1:42" x14ac:dyDescent="0.25">
      <c r="A3" s="15" t="s">
        <v>18</v>
      </c>
      <c r="B3" s="13">
        <v>11218</v>
      </c>
      <c r="C3" s="13">
        <v>4149</v>
      </c>
      <c r="D3" s="13"/>
      <c r="E3" s="13">
        <v>2747</v>
      </c>
      <c r="F3" s="13"/>
      <c r="G3" s="13"/>
      <c r="H3" s="13"/>
      <c r="I3" s="13"/>
      <c r="J3" s="13"/>
      <c r="K3" s="13"/>
      <c r="L3" s="13"/>
      <c r="M3" s="13">
        <v>727</v>
      </c>
      <c r="N3" s="13">
        <v>5713</v>
      </c>
      <c r="O3" s="13"/>
      <c r="P3" s="13"/>
      <c r="Q3" s="13"/>
      <c r="R3" s="13"/>
      <c r="S3" s="13">
        <v>58</v>
      </c>
      <c r="T3" s="13"/>
      <c r="U3" s="8"/>
      <c r="V3" s="8"/>
      <c r="W3" s="8"/>
      <c r="X3" s="8"/>
      <c r="Y3" s="8"/>
      <c r="Z3" s="8"/>
      <c r="AA3" s="8"/>
      <c r="AB3" s="8"/>
      <c r="AC3" s="8"/>
      <c r="AD3" s="13"/>
      <c r="AE3" s="8"/>
      <c r="AF3" s="13"/>
      <c r="AG3" s="8"/>
      <c r="AH3" s="8"/>
      <c r="AI3" s="8"/>
      <c r="AJ3" s="8"/>
      <c r="AK3" s="8"/>
      <c r="AL3" s="8"/>
      <c r="AM3" s="8">
        <v>20</v>
      </c>
      <c r="AN3" s="8"/>
      <c r="AO3" s="8"/>
      <c r="AP3" s="8">
        <v>107</v>
      </c>
    </row>
    <row r="4" spans="1:42" x14ac:dyDescent="0.25">
      <c r="A4" s="15" t="s">
        <v>19</v>
      </c>
      <c r="B4" s="13"/>
      <c r="C4" s="8"/>
      <c r="D4" s="13"/>
      <c r="E4" s="8">
        <v>3493</v>
      </c>
      <c r="F4" s="8"/>
      <c r="G4" s="8">
        <v>1974</v>
      </c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13">
        <v>376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>
        <v>2404</v>
      </c>
      <c r="AG4" s="8"/>
      <c r="AH4" s="8"/>
      <c r="AI4" s="8"/>
      <c r="AJ4" s="8"/>
      <c r="AK4" s="8"/>
      <c r="AL4" s="8"/>
      <c r="AM4" s="8"/>
      <c r="AN4" s="8"/>
      <c r="AO4" s="8"/>
      <c r="AP4" s="8">
        <v>648</v>
      </c>
    </row>
    <row r="5" spans="1:42" x14ac:dyDescent="0.25">
      <c r="A5" s="15" t="s">
        <v>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>
        <v>798</v>
      </c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13">
        <v>47344</v>
      </c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x14ac:dyDescent="0.25">
      <c r="A7" s="15" t="s">
        <v>22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6158</v>
      </c>
      <c r="AO7" s="8"/>
      <c r="AP7" s="8"/>
    </row>
    <row r="8" spans="1:42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>
        <v>121</v>
      </c>
      <c r="AM9" s="8"/>
      <c r="AN9" s="8"/>
      <c r="AO9" s="8"/>
      <c r="AP9" s="8"/>
    </row>
    <row r="10" spans="1:42" x14ac:dyDescent="0.25">
      <c r="A10" s="15" t="s">
        <v>155</v>
      </c>
      <c r="B10" s="13"/>
      <c r="C10" s="8"/>
      <c r="D10" s="13"/>
      <c r="E10" s="8"/>
      <c r="F10" s="8"/>
      <c r="G10" s="8"/>
      <c r="H10" s="13"/>
      <c r="I10" s="13"/>
      <c r="J10" s="13"/>
      <c r="K10" s="8"/>
      <c r="L10" s="8"/>
      <c r="M10" s="8"/>
      <c r="N10" s="8"/>
      <c r="O10" s="8"/>
      <c r="P10" s="8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>
        <v>3335</v>
      </c>
      <c r="AJ10" s="8"/>
      <c r="AK10" s="8"/>
      <c r="AL10" s="8"/>
      <c r="AM10" s="8"/>
      <c r="AN10" s="8"/>
      <c r="AO10" s="8"/>
      <c r="AP10" s="8"/>
    </row>
    <row r="11" spans="1:42" x14ac:dyDescent="0.25">
      <c r="A11" s="15" t="s">
        <v>21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x14ac:dyDescent="0.25">
      <c r="A12" s="15" t="s">
        <v>58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8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25">
      <c r="A13" t="s">
        <v>23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x14ac:dyDescent="0.25">
      <c r="A14" s="15" t="s">
        <v>184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>
        <v>2745</v>
      </c>
      <c r="AM14" s="8"/>
      <c r="AN14" s="8"/>
      <c r="AO14" s="8"/>
      <c r="AP14" s="8"/>
    </row>
    <row r="15" spans="1:42" x14ac:dyDescent="0.25">
      <c r="A15" s="15" t="s">
        <v>52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>
        <v>7766</v>
      </c>
    </row>
    <row r="16" spans="1:42" x14ac:dyDescent="0.25">
      <c r="A16" s="15" t="s">
        <v>66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>
        <v>6</v>
      </c>
      <c r="AP16" s="8"/>
    </row>
    <row r="17" spans="1:42" x14ac:dyDescent="0.25">
      <c r="A17" t="s">
        <v>15</v>
      </c>
      <c r="B17" s="13"/>
      <c r="C17" s="8"/>
      <c r="D17" s="8"/>
      <c r="E17" s="8"/>
      <c r="F17" s="8">
        <v>1122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1:42" x14ac:dyDescent="0.25">
      <c r="A18" t="s">
        <v>4</v>
      </c>
      <c r="B18" s="13"/>
      <c r="C18" s="8"/>
      <c r="D18" s="8"/>
      <c r="E18" s="8"/>
      <c r="F18" s="8"/>
      <c r="G18" s="8"/>
      <c r="H18" s="8">
        <v>11600</v>
      </c>
      <c r="I18" s="8">
        <v>13583</v>
      </c>
      <c r="J18" s="8">
        <v>37525</v>
      </c>
      <c r="K18" s="13">
        <v>3541</v>
      </c>
      <c r="L18" s="13">
        <v>2820</v>
      </c>
      <c r="M18" s="8"/>
      <c r="N18" s="8"/>
      <c r="O18" s="8"/>
      <c r="P18" s="8"/>
      <c r="Q18" s="8">
        <v>3829</v>
      </c>
      <c r="R18" s="13"/>
      <c r="S18" s="13"/>
      <c r="T18" s="8"/>
      <c r="U18" s="8">
        <v>160</v>
      </c>
      <c r="V18" s="8">
        <v>434</v>
      </c>
      <c r="W18" s="8">
        <v>251</v>
      </c>
      <c r="X18" s="8">
        <v>35</v>
      </c>
      <c r="Y18" s="8">
        <v>58</v>
      </c>
      <c r="Z18" s="8">
        <v>210</v>
      </c>
      <c r="AA18" s="8"/>
      <c r="AB18" s="8">
        <v>26</v>
      </c>
      <c r="AC18" s="8"/>
      <c r="AD18" s="8"/>
      <c r="AE18" s="8">
        <v>1773</v>
      </c>
      <c r="AF18" s="8">
        <v>181</v>
      </c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1:42" x14ac:dyDescent="0.25">
      <c r="A19" t="s">
        <v>17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3"/>
      <c r="S19" s="13"/>
      <c r="T19" s="8"/>
      <c r="U19" s="8"/>
      <c r="V19" s="8"/>
      <c r="W19" s="8"/>
      <c r="Y19" s="8"/>
      <c r="Z19" s="8"/>
      <c r="AA19" s="8"/>
      <c r="AB19" s="8"/>
      <c r="AC19" s="8"/>
      <c r="AD19" s="8">
        <v>158</v>
      </c>
      <c r="AE19" s="8"/>
      <c r="AF19" s="8"/>
      <c r="AG19" s="8"/>
      <c r="AH19" s="8"/>
      <c r="AI19" s="8"/>
      <c r="AJ19" s="8"/>
      <c r="AK19" s="8"/>
      <c r="AL19" s="8">
        <v>9015</v>
      </c>
      <c r="AM19" s="8">
        <v>326</v>
      </c>
      <c r="AN19" s="8"/>
      <c r="AO19" s="8"/>
      <c r="AP19" s="8"/>
    </row>
    <row r="20" spans="1:42" x14ac:dyDescent="0.25">
      <c r="A20" t="s">
        <v>179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3260</v>
      </c>
      <c r="P20" s="8"/>
      <c r="Q20" s="8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1:42" x14ac:dyDescent="0.25">
      <c r="A21" t="s">
        <v>10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>
        <v>979</v>
      </c>
      <c r="R21" s="13"/>
      <c r="S21" s="13">
        <v>854</v>
      </c>
      <c r="T21" s="8"/>
      <c r="U21" s="8">
        <v>20943</v>
      </c>
      <c r="W21" s="8"/>
      <c r="X21" s="13">
        <v>612</v>
      </c>
      <c r="Y21" s="8">
        <v>21</v>
      </c>
      <c r="Z21" s="8">
        <v>23</v>
      </c>
      <c r="AA21" s="8"/>
      <c r="AB21" s="13"/>
      <c r="AC21" s="8">
        <v>209</v>
      </c>
      <c r="AD21" s="8"/>
      <c r="AE21" s="8">
        <v>2861</v>
      </c>
      <c r="AF21" s="8">
        <v>100</v>
      </c>
      <c r="AG21" s="8">
        <v>2321</v>
      </c>
      <c r="AH21" s="8">
        <v>374</v>
      </c>
      <c r="AI21" s="8"/>
      <c r="AJ21" s="8">
        <v>5189</v>
      </c>
      <c r="AK21" s="8">
        <v>2597</v>
      </c>
      <c r="AL21" s="8">
        <v>1132</v>
      </c>
      <c r="AM21" s="8"/>
      <c r="AN21" s="8"/>
      <c r="AO21" s="8"/>
      <c r="AP21" s="8"/>
    </row>
    <row r="22" spans="1:42" x14ac:dyDescent="0.25">
      <c r="A22" t="s">
        <v>2</v>
      </c>
      <c r="B22" s="13"/>
      <c r="C22" s="8"/>
      <c r="D22" s="8"/>
      <c r="E22" s="8"/>
      <c r="F22" s="8">
        <v>1710</v>
      </c>
      <c r="G22" s="8">
        <v>428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/>
      <c r="V22" s="13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>
        <v>3408</v>
      </c>
      <c r="AM22" s="8"/>
      <c r="AN22" s="8"/>
      <c r="AO22" s="8"/>
      <c r="AP22" s="8"/>
    </row>
    <row r="23" spans="1:42" x14ac:dyDescent="0.25">
      <c r="A23" t="s">
        <v>6</v>
      </c>
      <c r="B23" s="13"/>
      <c r="C23" s="8"/>
      <c r="D23" s="8"/>
      <c r="E23" s="8"/>
      <c r="F23" s="8"/>
      <c r="G23" s="8">
        <v>3713</v>
      </c>
      <c r="H23" s="8"/>
      <c r="I23" s="8"/>
      <c r="J23" s="8"/>
      <c r="K23" s="8"/>
      <c r="L23" s="8"/>
      <c r="M23" s="8">
        <v>236</v>
      </c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>
        <v>2708</v>
      </c>
      <c r="AM23" s="8"/>
      <c r="AN23" s="8"/>
      <c r="AO23" s="8"/>
      <c r="AP23" s="8">
        <v>1123</v>
      </c>
    </row>
    <row r="24" spans="1:42" x14ac:dyDescent="0.25">
      <c r="A24" t="s">
        <v>7</v>
      </c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1:42" x14ac:dyDescent="0.25">
      <c r="A25" t="s">
        <v>1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1:42" x14ac:dyDescent="0.25">
      <c r="A26" t="s">
        <v>142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1:42" x14ac:dyDescent="0.25">
      <c r="A27" t="s">
        <v>47</v>
      </c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1:42" x14ac:dyDescent="0.25">
      <c r="A28" t="s">
        <v>183</v>
      </c>
      <c r="B28" s="13"/>
      <c r="C28" s="8"/>
      <c r="D28" s="8"/>
      <c r="E28" s="8"/>
      <c r="F28" s="8">
        <v>930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1:42" x14ac:dyDescent="0.25">
      <c r="A29" t="s">
        <v>8</v>
      </c>
      <c r="B29" s="13"/>
      <c r="D29" s="8">
        <v>11782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1:42" x14ac:dyDescent="0.25">
      <c r="A30" t="s">
        <v>16</v>
      </c>
      <c r="B30" s="13"/>
      <c r="D30">
        <v>20668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1:42" x14ac:dyDescent="0.25">
      <c r="A31" t="s">
        <v>143</v>
      </c>
      <c r="B31" s="8"/>
      <c r="D31" s="8">
        <v>17128</v>
      </c>
      <c r="E31" s="13"/>
      <c r="F31" s="8">
        <v>38041</v>
      </c>
      <c r="G31" s="8">
        <v>4025</v>
      </c>
      <c r="H31" s="8"/>
      <c r="I31" s="8"/>
      <c r="J31" s="8"/>
      <c r="K31" s="8"/>
      <c r="L31" s="8"/>
      <c r="M31" s="8"/>
      <c r="N31" s="8"/>
      <c r="O31" s="8">
        <v>4250</v>
      </c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>
        <v>1059</v>
      </c>
      <c r="AI31" s="8"/>
      <c r="AJ31" s="8"/>
      <c r="AK31" s="8"/>
      <c r="AL31" s="8"/>
      <c r="AM31" s="8"/>
      <c r="AN31" s="8"/>
      <c r="AO31" s="8"/>
      <c r="AP31" s="8"/>
    </row>
    <row r="32" spans="1:42" x14ac:dyDescent="0.25">
      <c r="A32" t="s">
        <v>14</v>
      </c>
      <c r="B32" s="13"/>
      <c r="C32" s="8"/>
      <c r="D32" s="8"/>
      <c r="E32" s="1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42" x14ac:dyDescent="0.25">
      <c r="A33" t="s">
        <v>32</v>
      </c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>
        <v>7380</v>
      </c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1:42" x14ac:dyDescent="0.25">
      <c r="A34" t="s">
        <v>104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1:42" x14ac:dyDescent="0.25">
      <c r="A35" t="s">
        <v>31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1:42" x14ac:dyDescent="0.25">
      <c r="A36" t="s">
        <v>107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1:42" x14ac:dyDescent="0.25">
      <c r="A37" t="s">
        <v>100</v>
      </c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>
        <v>1178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25">
      <c r="A38" t="s">
        <v>73</v>
      </c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>
        <v>16</v>
      </c>
      <c r="AM38" s="8"/>
      <c r="AN38" s="8"/>
      <c r="AO38" s="8"/>
      <c r="AP38" s="8"/>
    </row>
    <row r="39" spans="1:42" x14ac:dyDescent="0.25">
      <c r="A39" t="s">
        <v>90</v>
      </c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1:42" x14ac:dyDescent="0.25">
      <c r="A40" t="s">
        <v>26</v>
      </c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1:42" x14ac:dyDescent="0.25">
      <c r="A41" t="s">
        <v>27</v>
      </c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1:42" x14ac:dyDescent="0.25">
      <c r="A42" t="s">
        <v>28</v>
      </c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>
        <v>35</v>
      </c>
      <c r="AG42" s="8"/>
      <c r="AH42" s="8"/>
      <c r="AI42" s="8"/>
      <c r="AJ42" s="8"/>
      <c r="AK42" s="8">
        <v>500</v>
      </c>
      <c r="AL42" s="8"/>
      <c r="AM42" s="8"/>
      <c r="AN42" s="8"/>
      <c r="AO42" s="8"/>
      <c r="AP42" s="8"/>
    </row>
    <row r="43" spans="1:42" x14ac:dyDescent="0.25">
      <c r="A43" t="s">
        <v>30</v>
      </c>
      <c r="B43" s="1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1:42" x14ac:dyDescent="0.25">
      <c r="A44" t="s">
        <v>33</v>
      </c>
      <c r="B44" s="13">
        <v>2808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>
        <v>4619</v>
      </c>
      <c r="N44" s="8"/>
      <c r="O44" s="8">
        <v>99933</v>
      </c>
      <c r="P44" s="8"/>
      <c r="Q44" s="8"/>
      <c r="R44" s="13">
        <v>3786</v>
      </c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1:42" x14ac:dyDescent="0.25">
      <c r="A45" t="s">
        <v>35</v>
      </c>
      <c r="B45" s="13"/>
      <c r="C45" s="8"/>
      <c r="D45" s="8"/>
      <c r="E45" s="8"/>
      <c r="F45" s="8">
        <v>27969</v>
      </c>
      <c r="G45" s="8">
        <v>2658</v>
      </c>
      <c r="H45" s="8"/>
      <c r="I45" s="13"/>
      <c r="J45" s="8"/>
      <c r="K45" s="8"/>
      <c r="L45" s="8"/>
      <c r="M45" s="13"/>
      <c r="N45" s="13"/>
      <c r="O45" s="13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1:42" x14ac:dyDescent="0.25">
      <c r="A46" t="s">
        <v>38</v>
      </c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>
        <v>1113</v>
      </c>
      <c r="N46" s="8"/>
      <c r="O46" s="8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1:42" x14ac:dyDescent="0.25">
      <c r="A47" t="s">
        <v>146</v>
      </c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3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1:42" x14ac:dyDescent="0.25">
      <c r="A48" t="s">
        <v>39</v>
      </c>
      <c r="B48" s="1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3"/>
      <c r="S48" s="1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1" x14ac:dyDescent="0.25">
      <c r="A49" t="s">
        <v>76</v>
      </c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3"/>
      <c r="S49" s="1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5">
      <c r="A50" t="s">
        <v>190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1:41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spans="1:41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3"/>
      <c r="AC54" s="8"/>
      <c r="AD54" s="8"/>
      <c r="AE54" s="8"/>
      <c r="AF54" s="13"/>
      <c r="AG54" s="8"/>
      <c r="AH54" s="8"/>
      <c r="AI54" s="8"/>
      <c r="AJ54" s="8"/>
      <c r="AK54" s="8"/>
      <c r="AL54" s="8"/>
      <c r="AM54" s="8"/>
      <c r="AN54" s="8"/>
      <c r="AO54" s="8"/>
    </row>
    <row r="55" spans="1:4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13"/>
      <c r="AC55" s="8"/>
      <c r="AD55" s="8"/>
      <c r="AE55" s="8"/>
      <c r="AF55" s="13"/>
      <c r="AG55" s="8"/>
      <c r="AH55" s="8"/>
      <c r="AI55" s="8"/>
      <c r="AJ55" s="8"/>
      <c r="AK55" s="8"/>
      <c r="AL55" s="8"/>
      <c r="AM55" s="8"/>
      <c r="AN55" s="8"/>
      <c r="AO55" s="8"/>
    </row>
    <row r="56" spans="1:41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 spans="1:4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 spans="1:4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13"/>
      <c r="AH64" s="8"/>
      <c r="AI64" s="8"/>
      <c r="AJ64" s="8"/>
      <c r="AK64" s="8"/>
      <c r="AL64" s="8"/>
      <c r="AM64" s="8"/>
      <c r="AN64" s="8"/>
      <c r="AO64" s="8"/>
    </row>
    <row r="65" spans="2:4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 spans="2:4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 spans="2:4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 spans="2:4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 spans="2:4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 spans="2:4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3"/>
      <c r="O70" s="8"/>
      <c r="P70" s="8"/>
      <c r="Q70" s="8"/>
      <c r="R70" s="8"/>
      <c r="S70" s="8"/>
      <c r="T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 spans="2:4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3"/>
      <c r="O71" s="8"/>
      <c r="P71" s="8"/>
      <c r="Q71" s="8"/>
      <c r="R71" s="8"/>
      <c r="S71" s="8"/>
      <c r="T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 spans="2:4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3"/>
      <c r="O72" s="8"/>
      <c r="P72" s="8"/>
      <c r="Q72" s="8"/>
      <c r="R72" s="8"/>
      <c r="S72" s="8"/>
      <c r="T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 spans="2:4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 spans="2:4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 spans="2:4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 spans="2:4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 spans="2:4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 spans="2:4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 spans="2:4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 spans="2:4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 spans="2:4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 spans="2:4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 spans="2:4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 spans="2:41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 spans="2:41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 spans="2:41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 spans="2:41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 spans="2:41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 spans="2:41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 spans="2:41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 spans="2:41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 spans="2:41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 spans="2:41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2:41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2:41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2:41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2:41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2:41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 spans="2:41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 spans="2:41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 spans="2:41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 spans="2:41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 spans="2:41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 spans="2:41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 spans="2:41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 spans="2:41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opLeftCell="A19" workbookViewId="0">
      <pane xSplit="1" topLeftCell="X1" activePane="topRight" state="frozen"/>
      <selection pane="topRight" activeCell="A53" sqref="A53:XFD53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28" width="9.28515625" bestFit="1" customWidth="1"/>
    <col min="29" max="33" width="10" bestFit="1" customWidth="1"/>
    <col min="34" max="34" width="11" bestFit="1" customWidth="1"/>
    <col min="35" max="37" width="10" bestFit="1" customWidth="1"/>
    <col min="38" max="39" width="11" bestFit="1" customWidth="1"/>
    <col min="40" max="41" width="13.85546875" bestFit="1" customWidth="1"/>
  </cols>
  <sheetData>
    <row r="1" spans="1:41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157</v>
      </c>
      <c r="AL1" t="s">
        <v>158</v>
      </c>
      <c r="AM1" t="s">
        <v>159</v>
      </c>
      <c r="AN1" t="s">
        <v>185</v>
      </c>
      <c r="AO1" t="s">
        <v>186</v>
      </c>
    </row>
    <row r="2" spans="1:41" x14ac:dyDescent="0.25">
      <c r="A2" s="14" t="s">
        <v>40</v>
      </c>
      <c r="B2" s="8">
        <v>14741</v>
      </c>
      <c r="C2" s="13">
        <v>22503</v>
      </c>
      <c r="D2" s="13">
        <v>1246</v>
      </c>
      <c r="E2" s="13">
        <v>947085</v>
      </c>
      <c r="F2" s="13">
        <v>37867</v>
      </c>
      <c r="G2" s="13">
        <v>158858</v>
      </c>
      <c r="H2" s="13">
        <v>2824</v>
      </c>
      <c r="I2" s="13">
        <v>23666</v>
      </c>
      <c r="J2" s="13">
        <v>29192</v>
      </c>
      <c r="K2" s="13">
        <v>14533</v>
      </c>
      <c r="L2" s="13">
        <v>40625</v>
      </c>
      <c r="M2" s="13">
        <v>32739</v>
      </c>
      <c r="N2" s="13">
        <v>4201</v>
      </c>
      <c r="O2" s="13">
        <v>9545</v>
      </c>
      <c r="P2" s="13">
        <v>246266</v>
      </c>
      <c r="Q2" s="13">
        <v>4675</v>
      </c>
      <c r="R2" s="13">
        <v>9816</v>
      </c>
      <c r="S2" s="13">
        <v>8302</v>
      </c>
      <c r="T2" s="13">
        <v>8695</v>
      </c>
      <c r="U2" s="13">
        <v>3620</v>
      </c>
      <c r="V2" s="13">
        <v>296</v>
      </c>
      <c r="W2" s="13">
        <v>62</v>
      </c>
      <c r="X2" s="13">
        <v>73</v>
      </c>
      <c r="Y2" s="13">
        <v>9972</v>
      </c>
      <c r="Z2" s="13">
        <v>1360</v>
      </c>
      <c r="AA2" s="13">
        <v>11319</v>
      </c>
      <c r="AB2" s="13">
        <v>12176</v>
      </c>
      <c r="AC2" s="8">
        <v>212888</v>
      </c>
      <c r="AD2" s="8">
        <v>760109</v>
      </c>
      <c r="AE2" s="8">
        <v>159059</v>
      </c>
      <c r="AF2" s="8">
        <v>45575</v>
      </c>
      <c r="AG2" s="8">
        <v>83569</v>
      </c>
      <c r="AH2" s="8">
        <v>37290</v>
      </c>
      <c r="AI2" s="8">
        <v>118</v>
      </c>
      <c r="AJ2" s="8">
        <v>9125</v>
      </c>
      <c r="AK2" s="8">
        <v>3900</v>
      </c>
      <c r="AL2" s="8">
        <v>2</v>
      </c>
      <c r="AM2" s="8">
        <v>7686</v>
      </c>
      <c r="AN2" s="8">
        <v>1181</v>
      </c>
      <c r="AO2" s="8">
        <v>9156</v>
      </c>
    </row>
    <row r="3" spans="1:41" x14ac:dyDescent="0.25">
      <c r="A3" s="15" t="s">
        <v>18</v>
      </c>
      <c r="B3" s="13"/>
      <c r="C3" s="13">
        <v>22185</v>
      </c>
      <c r="D3" s="13"/>
      <c r="E3" s="13"/>
      <c r="F3" s="13">
        <v>16099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8" t="s">
        <v>191</v>
      </c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41" x14ac:dyDescent="0.25">
      <c r="A4" s="15" t="s">
        <v>19</v>
      </c>
      <c r="B4" s="13"/>
      <c r="C4" s="8"/>
      <c r="D4" s="13"/>
      <c r="E4" s="8"/>
      <c r="F4" s="8">
        <v>17319</v>
      </c>
      <c r="G4" s="8"/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41" x14ac:dyDescent="0.25">
      <c r="A5" s="15" t="s">
        <v>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41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13"/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41" x14ac:dyDescent="0.25">
      <c r="A7" s="15" t="s">
        <v>22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41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41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1" x14ac:dyDescent="0.25">
      <c r="A10" s="15" t="s">
        <v>155</v>
      </c>
      <c r="B10" s="13"/>
      <c r="C10" s="8"/>
      <c r="D10" s="13"/>
      <c r="E10" s="8"/>
      <c r="F10" s="8"/>
      <c r="G10" s="8"/>
      <c r="H10" s="13"/>
      <c r="I10" s="13"/>
      <c r="J10" s="13"/>
      <c r="K10" s="8"/>
      <c r="L10" s="8"/>
      <c r="M10" s="8"/>
      <c r="N10" s="8"/>
      <c r="O10" s="8"/>
      <c r="P10" s="8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41" x14ac:dyDescent="0.25">
      <c r="A11" s="15" t="s">
        <v>21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41" x14ac:dyDescent="0.25">
      <c r="A12" s="15" t="s">
        <v>58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8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41" x14ac:dyDescent="0.25">
      <c r="A13" t="s">
        <v>23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41" x14ac:dyDescent="0.25">
      <c r="A14" s="15" t="s">
        <v>184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41" x14ac:dyDescent="0.25">
      <c r="A15" s="15" t="s">
        <v>52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41" x14ac:dyDescent="0.25">
      <c r="A16" s="15" t="s">
        <v>66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x14ac:dyDescent="0.25">
      <c r="A17" t="s">
        <v>15</v>
      </c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x14ac:dyDescent="0.25">
      <c r="A18" t="s">
        <v>4</v>
      </c>
      <c r="B18" s="13"/>
      <c r="C18" s="8"/>
      <c r="D18" s="8"/>
      <c r="E18" s="8"/>
      <c r="F18" s="8"/>
      <c r="G18" s="8">
        <v>13140</v>
      </c>
      <c r="H18" s="8"/>
      <c r="I18" s="8">
        <v>20831</v>
      </c>
      <c r="J18" s="8">
        <v>29190</v>
      </c>
      <c r="K18" s="13">
        <v>14533</v>
      </c>
      <c r="L18" s="13"/>
      <c r="M18" s="8">
        <v>25434</v>
      </c>
      <c r="N18" s="8"/>
      <c r="O18" s="8"/>
      <c r="P18" s="8"/>
      <c r="Q18" s="8"/>
      <c r="R18" s="13"/>
      <c r="S18" s="1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x14ac:dyDescent="0.25">
      <c r="A19" t="s">
        <v>17</v>
      </c>
      <c r="B19" s="13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15416</v>
      </c>
      <c r="Q19" s="8"/>
      <c r="R19" s="13"/>
      <c r="S19" s="13"/>
      <c r="T19" s="8"/>
      <c r="U19" s="8"/>
      <c r="V19" s="8"/>
      <c r="W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x14ac:dyDescent="0.25">
      <c r="A20" t="s">
        <v>179</v>
      </c>
      <c r="B20" s="1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x14ac:dyDescent="0.25">
      <c r="A21" t="s">
        <v>10</v>
      </c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3"/>
      <c r="S21" s="13"/>
      <c r="T21" s="8"/>
      <c r="U21" s="8"/>
      <c r="W21" s="8"/>
      <c r="X21" s="13"/>
      <c r="Y21" s="8"/>
      <c r="Z21" s="8"/>
      <c r="AA21" s="8"/>
      <c r="AB21" s="13"/>
      <c r="AC21" s="8">
        <v>195076</v>
      </c>
      <c r="AD21" s="8">
        <v>749635</v>
      </c>
      <c r="AE21" s="8">
        <v>80187</v>
      </c>
      <c r="AF21" s="8"/>
      <c r="AG21" s="8">
        <v>83569</v>
      </c>
      <c r="AH21" s="8">
        <v>29497</v>
      </c>
      <c r="AI21" s="8"/>
      <c r="AJ21" s="8"/>
      <c r="AK21" s="8"/>
      <c r="AL21" s="8"/>
    </row>
    <row r="22" spans="1:38" x14ac:dyDescent="0.25">
      <c r="A22" t="s">
        <v>2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/>
      <c r="V22" s="13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x14ac:dyDescent="0.25">
      <c r="A23" t="s">
        <v>6</v>
      </c>
      <c r="B23" s="13"/>
      <c r="C23" s="8"/>
      <c r="D23" s="8"/>
      <c r="E23" s="8">
        <v>156045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>
        <v>16946</v>
      </c>
      <c r="AD23" s="8"/>
      <c r="AE23" s="8">
        <v>66407</v>
      </c>
      <c r="AF23" s="8">
        <v>15386</v>
      </c>
      <c r="AG23" s="8"/>
      <c r="AH23" s="8"/>
      <c r="AI23" s="8"/>
      <c r="AJ23" s="8"/>
      <c r="AK23" s="8"/>
      <c r="AL23" s="8"/>
    </row>
    <row r="24" spans="1:38" x14ac:dyDescent="0.25">
      <c r="A24" t="s">
        <v>7</v>
      </c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x14ac:dyDescent="0.25">
      <c r="A25" t="s">
        <v>1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25">
      <c r="A26" t="s">
        <v>142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25">
      <c r="A27" t="s">
        <v>47</v>
      </c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x14ac:dyDescent="0.25">
      <c r="A28" t="s">
        <v>183</v>
      </c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x14ac:dyDescent="0.25">
      <c r="A29" t="s">
        <v>8</v>
      </c>
      <c r="B29" s="13"/>
      <c r="D29" s="8"/>
      <c r="E29" s="8">
        <v>308987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x14ac:dyDescent="0.25">
      <c r="A30" t="s">
        <v>16</v>
      </c>
      <c r="B30" s="13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x14ac:dyDescent="0.25">
      <c r="A31" t="s">
        <v>143</v>
      </c>
      <c r="B31" s="8"/>
      <c r="D31" s="8"/>
      <c r="E31" s="13">
        <v>476671</v>
      </c>
      <c r="F31" s="8"/>
      <c r="G31" s="8">
        <v>124501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>
        <v>12465</v>
      </c>
      <c r="AF31" s="8"/>
      <c r="AG31" s="8"/>
      <c r="AH31" s="8"/>
      <c r="AI31" s="8"/>
      <c r="AJ31" s="8"/>
      <c r="AK31" s="8"/>
      <c r="AL31" s="8"/>
    </row>
    <row r="32" spans="1:38" x14ac:dyDescent="0.25">
      <c r="A32" t="s">
        <v>14</v>
      </c>
      <c r="B32" s="13"/>
      <c r="C32" s="8"/>
      <c r="D32" s="8"/>
      <c r="E32" s="1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x14ac:dyDescent="0.25">
      <c r="A33" t="s">
        <v>32</v>
      </c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x14ac:dyDescent="0.25">
      <c r="A34" t="s">
        <v>104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25">
      <c r="A35" t="s">
        <v>31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x14ac:dyDescent="0.25">
      <c r="A36" t="s">
        <v>107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x14ac:dyDescent="0.25">
      <c r="A37" t="s">
        <v>100</v>
      </c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x14ac:dyDescent="0.25">
      <c r="A38" t="s">
        <v>73</v>
      </c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x14ac:dyDescent="0.25">
      <c r="A39" t="s">
        <v>90</v>
      </c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5">
      <c r="A40" t="s">
        <v>26</v>
      </c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x14ac:dyDescent="0.25">
      <c r="A41" t="s">
        <v>27</v>
      </c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x14ac:dyDescent="0.25">
      <c r="A42" t="s">
        <v>28</v>
      </c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>
        <v>16487</v>
      </c>
      <c r="AG42" s="8"/>
      <c r="AH42" s="8"/>
      <c r="AI42" s="8"/>
      <c r="AJ42" s="8"/>
      <c r="AK42" s="8"/>
      <c r="AL42" s="8"/>
    </row>
    <row r="43" spans="1:38" x14ac:dyDescent="0.25">
      <c r="A43" t="s">
        <v>30</v>
      </c>
      <c r="B43" s="1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x14ac:dyDescent="0.25">
      <c r="A44" t="s">
        <v>33</v>
      </c>
      <c r="B44" s="1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>
        <v>222749</v>
      </c>
      <c r="Q44" s="8"/>
      <c r="R44" s="13"/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25">
      <c r="A45" t="s">
        <v>35</v>
      </c>
      <c r="B45" s="13"/>
      <c r="C45" s="8"/>
      <c r="D45" s="8"/>
      <c r="E45" s="8"/>
      <c r="F45" s="8"/>
      <c r="G45" s="8">
        <v>21217</v>
      </c>
      <c r="H45" s="8"/>
      <c r="I45" s="13"/>
      <c r="J45" s="8"/>
      <c r="K45" s="8"/>
      <c r="L45" s="8">
        <v>40625</v>
      </c>
      <c r="M45" s="13"/>
      <c r="N45" s="13"/>
      <c r="O45" s="13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x14ac:dyDescent="0.25">
      <c r="A46" t="s">
        <v>38</v>
      </c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x14ac:dyDescent="0.25">
      <c r="A47" t="s">
        <v>146</v>
      </c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13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x14ac:dyDescent="0.25">
      <c r="A48" t="s">
        <v>39</v>
      </c>
      <c r="B48" s="1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3"/>
      <c r="S48" s="1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41" x14ac:dyDescent="0.25">
      <c r="A49" t="s">
        <v>76</v>
      </c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3"/>
      <c r="S49" s="1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41" x14ac:dyDescent="0.25">
      <c r="A50" t="s">
        <v>190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41" x14ac:dyDescent="0.25">
      <c r="A51" t="s">
        <v>140</v>
      </c>
      <c r="B51" s="8">
        <v>14741</v>
      </c>
      <c r="C51" s="8">
        <v>318</v>
      </c>
      <c r="D51" s="8">
        <v>1246</v>
      </c>
      <c r="E51" s="8">
        <v>5382</v>
      </c>
      <c r="F51" s="8">
        <v>4449</v>
      </c>
      <c r="G51" s="8"/>
      <c r="H51" s="8">
        <v>2824</v>
      </c>
      <c r="I51" s="8">
        <v>2835</v>
      </c>
      <c r="J51" s="8">
        <v>2</v>
      </c>
      <c r="K51" s="8"/>
      <c r="L51" s="8"/>
      <c r="M51" s="8">
        <v>7305</v>
      </c>
      <c r="N51" s="8">
        <v>4201</v>
      </c>
      <c r="O51" s="8">
        <v>9545</v>
      </c>
      <c r="P51" s="8">
        <v>8101</v>
      </c>
      <c r="Q51" s="8">
        <v>4675</v>
      </c>
      <c r="R51" s="8">
        <v>9816</v>
      </c>
      <c r="S51" s="8">
        <v>8302</v>
      </c>
      <c r="T51" s="13">
        <v>8695</v>
      </c>
      <c r="U51" s="8">
        <v>3620</v>
      </c>
      <c r="V51" s="8">
        <v>296</v>
      </c>
      <c r="W51" s="8">
        <v>62</v>
      </c>
      <c r="X51" s="8">
        <v>73</v>
      </c>
      <c r="Y51" s="8">
        <v>9972</v>
      </c>
      <c r="Z51" s="8">
        <v>1360</v>
      </c>
      <c r="AA51" s="8">
        <v>11319</v>
      </c>
      <c r="AB51" s="8">
        <v>12176</v>
      </c>
      <c r="AC51" s="8">
        <v>866</v>
      </c>
      <c r="AD51" s="8">
        <v>10474</v>
      </c>
      <c r="AE51" s="8"/>
      <c r="AF51" s="8">
        <v>13702</v>
      </c>
      <c r="AG51" s="8"/>
      <c r="AH51" s="8">
        <v>7793</v>
      </c>
      <c r="AI51" s="8">
        <v>118</v>
      </c>
      <c r="AJ51" s="8">
        <v>9125</v>
      </c>
      <c r="AK51" s="8">
        <v>3900</v>
      </c>
      <c r="AL51" s="8">
        <v>2</v>
      </c>
      <c r="AM51" s="8">
        <v>7686</v>
      </c>
      <c r="AN51" s="8">
        <v>1181</v>
      </c>
      <c r="AO51" s="8">
        <v>9156</v>
      </c>
    </row>
    <row r="52" spans="1:41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13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41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41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13"/>
      <c r="AC54" s="8"/>
      <c r="AD54" s="8"/>
      <c r="AE54" s="8"/>
      <c r="AF54" s="8"/>
      <c r="AG54" s="8"/>
      <c r="AH54" s="8"/>
      <c r="AI54" s="8"/>
      <c r="AJ54" s="8"/>
      <c r="AK54" s="8"/>
    </row>
    <row r="55" spans="1:4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13"/>
      <c r="AC55" s="8"/>
      <c r="AD55" s="8"/>
      <c r="AE55" s="8"/>
      <c r="AF55" s="8"/>
      <c r="AG55" s="8"/>
      <c r="AH55" s="8"/>
      <c r="AI55" s="8"/>
      <c r="AJ55" s="8"/>
      <c r="AK55" s="8"/>
    </row>
    <row r="56" spans="1:41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4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41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41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4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41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41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41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41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V64" s="8"/>
      <c r="W64" s="8"/>
      <c r="X64" s="8"/>
      <c r="Y64" s="8"/>
      <c r="Z64" s="8"/>
      <c r="AA64" s="8"/>
      <c r="AB64" s="8"/>
      <c r="AC64" s="13"/>
      <c r="AD64" s="8"/>
      <c r="AE64" s="8"/>
      <c r="AF64" s="8"/>
      <c r="AG64" s="8"/>
      <c r="AH64" s="8"/>
      <c r="AI64" s="8"/>
      <c r="AJ64" s="8"/>
      <c r="AK64" s="8"/>
    </row>
    <row r="65" spans="2:37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2:37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2:37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2:37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37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2:37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13"/>
      <c r="O70" s="8"/>
      <c r="P70" s="8"/>
      <c r="Q70" s="8"/>
      <c r="R70" s="8"/>
      <c r="S70" s="8"/>
      <c r="T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2:37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13"/>
      <c r="O71" s="8"/>
      <c r="P71" s="8"/>
      <c r="Q71" s="8"/>
      <c r="R71" s="8"/>
      <c r="S71" s="8"/>
      <c r="T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37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3"/>
      <c r="O72" s="8"/>
      <c r="P72" s="8"/>
      <c r="Q72" s="8"/>
      <c r="R72" s="8"/>
      <c r="S72" s="8"/>
      <c r="T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37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37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2:37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2:37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2:37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37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37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2:37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2:37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2:37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2:37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2:37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2:37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2:37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2:37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2:37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2:37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2:37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2:37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2:37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2:37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2:37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2:37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2:37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2:37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2:37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2:37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2:37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2:37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2:37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2:37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2:37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2:37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2:37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pane xSplit="1" topLeftCell="B1" activePane="topRight" state="frozen"/>
      <selection pane="topRight" activeCell="G97" sqref="G97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3" t="s">
        <v>193</v>
      </c>
      <c r="C1" t="s">
        <v>91</v>
      </c>
      <c r="D1" t="s">
        <v>194</v>
      </c>
    </row>
    <row r="2" spans="1:4" x14ac:dyDescent="0.25">
      <c r="A2" s="1" t="s">
        <v>40</v>
      </c>
      <c r="B2" s="9">
        <v>4466485</v>
      </c>
      <c r="C2">
        <v>33695</v>
      </c>
      <c r="D2" s="8">
        <v>2806400</v>
      </c>
    </row>
    <row r="3" spans="1:4" x14ac:dyDescent="0.25">
      <c r="A3" s="10" t="s">
        <v>50</v>
      </c>
      <c r="D3" s="8"/>
    </row>
    <row r="4" spans="1:4" x14ac:dyDescent="0.25">
      <c r="A4" t="s">
        <v>1</v>
      </c>
      <c r="B4" s="8">
        <v>3870</v>
      </c>
      <c r="D4" s="8"/>
    </row>
    <row r="5" spans="1:4" x14ac:dyDescent="0.25">
      <c r="A5" t="s">
        <v>2</v>
      </c>
      <c r="B5" s="8">
        <v>4484</v>
      </c>
      <c r="D5" s="8">
        <v>99</v>
      </c>
    </row>
    <row r="6" spans="1:4" x14ac:dyDescent="0.25">
      <c r="A6" t="s">
        <v>3</v>
      </c>
      <c r="D6" s="8"/>
    </row>
    <row r="7" spans="1:4" x14ac:dyDescent="0.25">
      <c r="A7" t="s">
        <v>142</v>
      </c>
      <c r="B7" s="8">
        <v>73950</v>
      </c>
      <c r="D7" s="8">
        <v>79</v>
      </c>
    </row>
    <row r="8" spans="1:4" x14ac:dyDescent="0.25">
      <c r="A8" t="s">
        <v>4</v>
      </c>
      <c r="B8" s="8">
        <v>286480</v>
      </c>
      <c r="D8" s="8"/>
    </row>
    <row r="9" spans="1:4" x14ac:dyDescent="0.25">
      <c r="A9" t="s">
        <v>5</v>
      </c>
      <c r="B9" s="8"/>
      <c r="D9" s="8"/>
    </row>
    <row r="10" spans="1:4" x14ac:dyDescent="0.25">
      <c r="A10" t="s">
        <v>47</v>
      </c>
      <c r="B10" s="8">
        <v>10506</v>
      </c>
      <c r="D10" s="8"/>
    </row>
    <row r="11" spans="1:4" x14ac:dyDescent="0.25">
      <c r="A11" t="s">
        <v>6</v>
      </c>
      <c r="B11" s="8">
        <v>57375</v>
      </c>
      <c r="C11">
        <v>1710</v>
      </c>
      <c r="D11" s="8">
        <v>41468</v>
      </c>
    </row>
    <row r="12" spans="1:4" x14ac:dyDescent="0.25">
      <c r="A12" t="s">
        <v>7</v>
      </c>
      <c r="B12" s="8">
        <v>1770867</v>
      </c>
      <c r="C12">
        <v>11747</v>
      </c>
      <c r="D12" s="8">
        <v>207071</v>
      </c>
    </row>
    <row r="13" spans="1:4" x14ac:dyDescent="0.25">
      <c r="A13" t="s">
        <v>93</v>
      </c>
      <c r="B13" s="8"/>
      <c r="D13" s="8">
        <v>4</v>
      </c>
    </row>
    <row r="14" spans="1:4" x14ac:dyDescent="0.25">
      <c r="A14" t="s">
        <v>9</v>
      </c>
      <c r="B14" s="8"/>
      <c r="D14" s="8"/>
    </row>
    <row r="15" spans="1:4" x14ac:dyDescent="0.25">
      <c r="A15" t="s">
        <v>8</v>
      </c>
      <c r="B15" s="8">
        <v>32667</v>
      </c>
      <c r="D15" s="8"/>
    </row>
    <row r="16" spans="1:4" x14ac:dyDescent="0.25">
      <c r="A16" t="s">
        <v>143</v>
      </c>
      <c r="B16" s="8">
        <v>52589</v>
      </c>
      <c r="D16" s="8">
        <v>1187</v>
      </c>
    </row>
    <row r="17" spans="1:4" x14ac:dyDescent="0.25">
      <c r="A17" t="s">
        <v>41</v>
      </c>
      <c r="B17" s="8"/>
      <c r="D17" s="8">
        <v>99</v>
      </c>
    </row>
    <row r="18" spans="1:4" x14ac:dyDescent="0.25">
      <c r="A18" t="s">
        <v>199</v>
      </c>
      <c r="B18" s="8">
        <v>2851</v>
      </c>
      <c r="D18" s="8"/>
    </row>
    <row r="19" spans="1:4" x14ac:dyDescent="0.25">
      <c r="A19" t="s">
        <v>79</v>
      </c>
      <c r="B19" s="8"/>
      <c r="D19" s="8"/>
    </row>
    <row r="20" spans="1:4" x14ac:dyDescent="0.25">
      <c r="A20" t="s">
        <v>10</v>
      </c>
      <c r="B20" s="8">
        <v>703689</v>
      </c>
      <c r="C20">
        <v>1993</v>
      </c>
      <c r="D20" s="8">
        <v>2062523</v>
      </c>
    </row>
    <row r="21" spans="1:4" x14ac:dyDescent="0.25">
      <c r="A21" t="s">
        <v>53</v>
      </c>
      <c r="D21" s="8"/>
    </row>
    <row r="22" spans="1:4" x14ac:dyDescent="0.25">
      <c r="A22" t="s">
        <v>11</v>
      </c>
      <c r="B22" s="8">
        <v>217604</v>
      </c>
      <c r="D22" s="8"/>
    </row>
    <row r="23" spans="1:4" x14ac:dyDescent="0.25">
      <c r="A23" t="s">
        <v>54</v>
      </c>
      <c r="B23" s="8"/>
      <c r="D23" s="8"/>
    </row>
    <row r="24" spans="1:4" x14ac:dyDescent="0.25">
      <c r="A24" t="s">
        <v>12</v>
      </c>
      <c r="B24" s="8"/>
      <c r="D24" s="8"/>
    </row>
    <row r="25" spans="1:4" x14ac:dyDescent="0.25">
      <c r="A25" t="s">
        <v>13</v>
      </c>
      <c r="B25" s="8"/>
      <c r="D25" s="8">
        <v>341</v>
      </c>
    </row>
    <row r="26" spans="1:4" x14ac:dyDescent="0.25">
      <c r="A26" t="s">
        <v>14</v>
      </c>
      <c r="B26" s="8">
        <v>21834</v>
      </c>
      <c r="D26" s="8"/>
    </row>
    <row r="27" spans="1:4" x14ac:dyDescent="0.25">
      <c r="A27" t="s">
        <v>15</v>
      </c>
      <c r="B27" s="8">
        <v>53007</v>
      </c>
      <c r="D27" s="8"/>
    </row>
    <row r="28" spans="1:4" x14ac:dyDescent="0.25">
      <c r="A28" t="s">
        <v>16</v>
      </c>
      <c r="B28" s="8">
        <v>732</v>
      </c>
      <c r="D28" s="8"/>
    </row>
    <row r="29" spans="1:4" x14ac:dyDescent="0.25">
      <c r="A29" t="s">
        <v>92</v>
      </c>
      <c r="B29" s="8">
        <v>5831</v>
      </c>
      <c r="D29" s="8"/>
    </row>
    <row r="30" spans="1:4" x14ac:dyDescent="0.25">
      <c r="A30" t="s">
        <v>17</v>
      </c>
      <c r="B30" s="8">
        <v>206846</v>
      </c>
      <c r="C30">
        <v>751</v>
      </c>
      <c r="D30" s="8">
        <v>43298</v>
      </c>
    </row>
    <row r="31" spans="1:4" x14ac:dyDescent="0.25">
      <c r="A31" t="s">
        <v>18</v>
      </c>
      <c r="B31" s="8">
        <v>120156</v>
      </c>
      <c r="C31">
        <v>7825</v>
      </c>
      <c r="D31" s="8">
        <v>13568</v>
      </c>
    </row>
    <row r="32" spans="1:4" x14ac:dyDescent="0.25">
      <c r="A32" t="s">
        <v>80</v>
      </c>
      <c r="B32" s="8"/>
      <c r="D32" s="8"/>
    </row>
    <row r="33" spans="1:4" x14ac:dyDescent="0.25">
      <c r="A33" t="s">
        <v>55</v>
      </c>
      <c r="B33" s="8"/>
      <c r="D33" s="8"/>
    </row>
    <row r="34" spans="1:4" x14ac:dyDescent="0.25">
      <c r="A34" t="s">
        <v>56</v>
      </c>
      <c r="B34" s="8"/>
      <c r="D34" s="8"/>
    </row>
    <row r="35" spans="1:4" x14ac:dyDescent="0.25">
      <c r="A35" t="s">
        <v>45</v>
      </c>
      <c r="B35" s="8"/>
      <c r="D35" s="8"/>
    </row>
    <row r="36" spans="1:4" x14ac:dyDescent="0.25">
      <c r="A36" t="s">
        <v>57</v>
      </c>
      <c r="B36" s="8"/>
      <c r="D36" s="8"/>
    </row>
    <row r="37" spans="1:4" x14ac:dyDescent="0.25">
      <c r="A37" t="s">
        <v>58</v>
      </c>
      <c r="B37" s="8"/>
      <c r="D37" s="8"/>
    </row>
    <row r="38" spans="1:4" x14ac:dyDescent="0.25">
      <c r="A38" t="s">
        <v>59</v>
      </c>
      <c r="B38" s="8"/>
      <c r="D38" s="8"/>
    </row>
    <row r="39" spans="1:4" x14ac:dyDescent="0.25">
      <c r="A39" t="s">
        <v>19</v>
      </c>
      <c r="B39" s="8">
        <v>12244</v>
      </c>
      <c r="C39">
        <v>40</v>
      </c>
      <c r="D39" s="8">
        <v>690</v>
      </c>
    </row>
    <row r="40" spans="1:4" x14ac:dyDescent="0.25">
      <c r="A40" t="s">
        <v>81</v>
      </c>
      <c r="B40" s="8"/>
      <c r="D40" s="8"/>
    </row>
    <row r="41" spans="1:4" x14ac:dyDescent="0.25">
      <c r="A41" t="s">
        <v>60</v>
      </c>
      <c r="B41" s="8"/>
      <c r="D41" s="8"/>
    </row>
    <row r="42" spans="1:4" x14ac:dyDescent="0.25">
      <c r="A42" t="s">
        <v>43</v>
      </c>
      <c r="B42" s="8"/>
      <c r="C42">
        <v>6908</v>
      </c>
      <c r="D42" s="8">
        <v>21545</v>
      </c>
    </row>
    <row r="43" spans="1:4" x14ac:dyDescent="0.25">
      <c r="A43" t="s">
        <v>61</v>
      </c>
      <c r="B43" s="8"/>
      <c r="D43" s="8"/>
    </row>
    <row r="44" spans="1:4" x14ac:dyDescent="0.25">
      <c r="A44" t="s">
        <v>20</v>
      </c>
      <c r="B44" s="8"/>
      <c r="D44" s="8">
        <v>44</v>
      </c>
    </row>
    <row r="45" spans="1:4" x14ac:dyDescent="0.25">
      <c r="A45" t="s">
        <v>21</v>
      </c>
      <c r="B45" s="8"/>
      <c r="D45" s="8">
        <v>24</v>
      </c>
    </row>
    <row r="46" spans="1:4" x14ac:dyDescent="0.25">
      <c r="A46" t="s">
        <v>48</v>
      </c>
      <c r="B46" s="8"/>
      <c r="D46" s="8"/>
    </row>
    <row r="47" spans="1:4" x14ac:dyDescent="0.25">
      <c r="A47" t="s">
        <v>62</v>
      </c>
      <c r="B47" s="8">
        <v>170</v>
      </c>
      <c r="D47" s="8">
        <v>68</v>
      </c>
    </row>
    <row r="48" spans="1:4" x14ac:dyDescent="0.25">
      <c r="A48" t="s">
        <v>22</v>
      </c>
      <c r="B48" s="8">
        <v>80</v>
      </c>
      <c r="D48" s="8">
        <v>10</v>
      </c>
    </row>
    <row r="49" spans="1:4" x14ac:dyDescent="0.25">
      <c r="A49" t="s">
        <v>63</v>
      </c>
      <c r="B49" s="8"/>
      <c r="D49" s="8"/>
    </row>
    <row r="50" spans="1:4" x14ac:dyDescent="0.25">
      <c r="A50" t="s">
        <v>82</v>
      </c>
      <c r="B50" s="8"/>
      <c r="D50" s="8"/>
    </row>
    <row r="51" spans="1:4" x14ac:dyDescent="0.25">
      <c r="A51" t="s">
        <v>64</v>
      </c>
      <c r="B51" s="8"/>
      <c r="D51" s="8"/>
    </row>
    <row r="52" spans="1:4" x14ac:dyDescent="0.25">
      <c r="A52" t="s">
        <v>200</v>
      </c>
      <c r="B52" s="8"/>
      <c r="D52" s="8"/>
    </row>
    <row r="53" spans="1:4" x14ac:dyDescent="0.25">
      <c r="A53" t="s">
        <v>23</v>
      </c>
      <c r="B53" s="8">
        <v>241246</v>
      </c>
      <c r="D53" s="8"/>
    </row>
    <row r="54" spans="1:4" x14ac:dyDescent="0.25">
      <c r="A54" t="s">
        <v>65</v>
      </c>
      <c r="B54" s="8"/>
      <c r="D54" s="8"/>
    </row>
    <row r="55" spans="1:4" x14ac:dyDescent="0.25">
      <c r="A55" t="s">
        <v>52</v>
      </c>
      <c r="B55" s="8"/>
      <c r="C55">
        <v>1076</v>
      </c>
      <c r="D55" s="8">
        <v>689</v>
      </c>
    </row>
    <row r="56" spans="1:4" x14ac:dyDescent="0.25">
      <c r="A56" t="s">
        <v>49</v>
      </c>
      <c r="D56" s="8"/>
    </row>
    <row r="57" spans="1:4" x14ac:dyDescent="0.25">
      <c r="A57" t="s">
        <v>66</v>
      </c>
      <c r="D57" s="8">
        <v>388</v>
      </c>
    </row>
    <row r="58" spans="1:4" x14ac:dyDescent="0.25">
      <c r="A58" t="s">
        <v>67</v>
      </c>
      <c r="D58" s="8"/>
    </row>
    <row r="59" spans="1:4" x14ac:dyDescent="0.25">
      <c r="A59" t="s">
        <v>68</v>
      </c>
      <c r="D59" s="8"/>
    </row>
    <row r="60" spans="1:4" x14ac:dyDescent="0.25">
      <c r="A60" t="s">
        <v>201</v>
      </c>
      <c r="D60" s="8">
        <v>70</v>
      </c>
    </row>
    <row r="61" spans="1:4" x14ac:dyDescent="0.25">
      <c r="A61" t="s">
        <v>83</v>
      </c>
      <c r="D61" s="8"/>
    </row>
    <row r="62" spans="1:4" x14ac:dyDescent="0.25">
      <c r="A62" t="s">
        <v>84</v>
      </c>
      <c r="D62" s="8"/>
    </row>
    <row r="63" spans="1:4" x14ac:dyDescent="0.25">
      <c r="A63" t="s">
        <v>69</v>
      </c>
      <c r="D63" s="8"/>
    </row>
    <row r="64" spans="1:4" x14ac:dyDescent="0.25">
      <c r="A64" t="s">
        <v>70</v>
      </c>
      <c r="D64" s="8"/>
    </row>
    <row r="65" spans="1:4" x14ac:dyDescent="0.25">
      <c r="A65" t="s">
        <v>44</v>
      </c>
      <c r="D65" s="8">
        <v>797</v>
      </c>
    </row>
    <row r="66" spans="1:4" x14ac:dyDescent="0.25">
      <c r="A66" t="s">
        <v>24</v>
      </c>
      <c r="B66">
        <v>9286</v>
      </c>
      <c r="D66" s="8">
        <v>362</v>
      </c>
    </row>
    <row r="67" spans="1:4" x14ac:dyDescent="0.25">
      <c r="A67" t="s">
        <v>25</v>
      </c>
      <c r="D67" s="8"/>
    </row>
    <row r="68" spans="1:4" x14ac:dyDescent="0.25">
      <c r="A68" t="s">
        <v>90</v>
      </c>
      <c r="D68" s="8"/>
    </row>
    <row r="69" spans="1:4" x14ac:dyDescent="0.25">
      <c r="A69" t="s">
        <v>26</v>
      </c>
      <c r="B69">
        <v>4163</v>
      </c>
      <c r="D69" s="8">
        <v>427</v>
      </c>
    </row>
    <row r="70" spans="1:4" x14ac:dyDescent="0.25">
      <c r="A70" t="s">
        <v>71</v>
      </c>
      <c r="D70" s="8">
        <v>239</v>
      </c>
    </row>
    <row r="71" spans="1:4" x14ac:dyDescent="0.25">
      <c r="A71" t="s">
        <v>27</v>
      </c>
      <c r="B71">
        <v>2227</v>
      </c>
      <c r="D71" s="8">
        <v>1019</v>
      </c>
    </row>
    <row r="72" spans="1:4" x14ac:dyDescent="0.25">
      <c r="A72" t="s">
        <v>85</v>
      </c>
      <c r="B72">
        <v>1737</v>
      </c>
      <c r="D72" s="8"/>
    </row>
    <row r="73" spans="1:4" x14ac:dyDescent="0.25">
      <c r="A73" t="s">
        <v>28</v>
      </c>
      <c r="B73">
        <v>60527</v>
      </c>
      <c r="C73">
        <v>14</v>
      </c>
      <c r="D73" s="8">
        <v>408480</v>
      </c>
    </row>
    <row r="74" spans="1:4" x14ac:dyDescent="0.25">
      <c r="A74" t="s">
        <v>29</v>
      </c>
      <c r="B74">
        <v>17965</v>
      </c>
      <c r="D74" s="8"/>
    </row>
    <row r="75" spans="1:4" x14ac:dyDescent="0.25">
      <c r="A75" t="s">
        <v>72</v>
      </c>
      <c r="D75" s="8"/>
    </row>
    <row r="76" spans="1:4" x14ac:dyDescent="0.25">
      <c r="A76" t="s">
        <v>30</v>
      </c>
      <c r="D76" s="8">
        <v>924</v>
      </c>
    </row>
    <row r="77" spans="1:4" x14ac:dyDescent="0.25">
      <c r="A77" t="s">
        <v>73</v>
      </c>
      <c r="D77" s="8"/>
    </row>
    <row r="78" spans="1:4" x14ac:dyDescent="0.25">
      <c r="A78" t="s">
        <v>31</v>
      </c>
      <c r="B78">
        <v>231</v>
      </c>
      <c r="D78" s="8"/>
    </row>
    <row r="79" spans="1:4" x14ac:dyDescent="0.25">
      <c r="A79" t="s">
        <v>32</v>
      </c>
      <c r="B79">
        <v>87818</v>
      </c>
      <c r="D79" s="8"/>
    </row>
    <row r="80" spans="1:4" x14ac:dyDescent="0.25">
      <c r="A80" t="s">
        <v>33</v>
      </c>
      <c r="B80">
        <v>43695</v>
      </c>
      <c r="C80">
        <v>7</v>
      </c>
      <c r="D80" s="8">
        <v>877</v>
      </c>
    </row>
    <row r="81" spans="1:4" x14ac:dyDescent="0.25">
      <c r="A81" t="s">
        <v>34</v>
      </c>
      <c r="D81" s="8"/>
    </row>
    <row r="82" spans="1:4" x14ac:dyDescent="0.25">
      <c r="A82" t="s">
        <v>74</v>
      </c>
      <c r="D82" s="8"/>
    </row>
    <row r="83" spans="1:4" x14ac:dyDescent="0.25">
      <c r="A83" t="s">
        <v>35</v>
      </c>
      <c r="B83">
        <v>164485</v>
      </c>
      <c r="D83" s="8">
        <v>10</v>
      </c>
    </row>
    <row r="84" spans="1:4" x14ac:dyDescent="0.25">
      <c r="A84" t="s">
        <v>75</v>
      </c>
      <c r="D84" s="8"/>
    </row>
    <row r="85" spans="1:4" x14ac:dyDescent="0.25">
      <c r="A85" t="s">
        <v>76</v>
      </c>
      <c r="D85" s="8"/>
    </row>
    <row r="86" spans="1:4" x14ac:dyDescent="0.25">
      <c r="A86" t="s">
        <v>36</v>
      </c>
      <c r="C86">
        <v>1624</v>
      </c>
      <c r="D86" s="8"/>
    </row>
    <row r="87" spans="1:4" x14ac:dyDescent="0.25">
      <c r="A87" t="s">
        <v>77</v>
      </c>
      <c r="B87">
        <v>7648</v>
      </c>
      <c r="D87" s="8"/>
    </row>
    <row r="88" spans="1:4" x14ac:dyDescent="0.25">
      <c r="A88" t="s">
        <v>37</v>
      </c>
      <c r="D88" s="8"/>
    </row>
    <row r="89" spans="1:4" x14ac:dyDescent="0.25">
      <c r="A89" t="s">
        <v>78</v>
      </c>
      <c r="D89" s="8"/>
    </row>
    <row r="90" spans="1:4" x14ac:dyDescent="0.25">
      <c r="A90" t="s">
        <v>38</v>
      </c>
      <c r="B90">
        <v>61887</v>
      </c>
      <c r="D90" s="8"/>
    </row>
    <row r="91" spans="1:4" x14ac:dyDescent="0.25">
      <c r="A91" t="s">
        <v>39</v>
      </c>
      <c r="B91">
        <v>125738</v>
      </c>
      <c r="D91" s="8"/>
    </row>
    <row r="92" spans="1:4" x14ac:dyDescent="0.25">
      <c r="A92" t="s">
        <v>42</v>
      </c>
      <c r="D92" s="8"/>
    </row>
    <row r="93" spans="1:4" x14ac:dyDescent="0.25">
      <c r="A93" t="s">
        <v>46</v>
      </c>
      <c r="D93" s="8"/>
    </row>
    <row r="94" spans="1:4" x14ac:dyDescent="0.25">
      <c r="A94" t="s">
        <v>86</v>
      </c>
      <c r="D94" s="8"/>
    </row>
    <row r="95" spans="1:4" x14ac:dyDescent="0.25">
      <c r="A95" t="s">
        <v>87</v>
      </c>
      <c r="D95" s="8"/>
    </row>
    <row r="96" spans="1:4" x14ac:dyDescent="0.25">
      <c r="A96" t="s">
        <v>77</v>
      </c>
      <c r="D96" s="8"/>
    </row>
    <row r="97" spans="1:4" x14ac:dyDescent="0.25">
      <c r="A97" t="s">
        <v>88</v>
      </c>
      <c r="D97" s="8"/>
    </row>
    <row r="99" spans="1:4" x14ac:dyDescent="0.25">
      <c r="B99" s="8"/>
      <c r="C99" s="8"/>
      <c r="D99" s="8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"/>
  <sheetViews>
    <sheetView topLeftCell="A19" workbookViewId="0">
      <pane xSplit="1" topLeftCell="XEH1" activePane="topRight" state="frozen"/>
      <selection pane="topRight" activeCell="A54" sqref="A54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33" width="9.28515625" bestFit="1" customWidth="1"/>
    <col min="34" max="34" width="11" bestFit="1" customWidth="1"/>
    <col min="35" max="37" width="10" bestFit="1" customWidth="1"/>
    <col min="38" max="39" width="11" bestFit="1" customWidth="1"/>
    <col min="40" max="42" width="10" bestFit="1" customWidth="1"/>
    <col min="43" max="44" width="13.85546875" bestFit="1" customWidth="1"/>
  </cols>
  <sheetData>
    <row r="1" spans="1:44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t="s">
        <v>147</v>
      </c>
      <c r="AI1" t="s">
        <v>148</v>
      </c>
      <c r="AJ1" t="s">
        <v>149</v>
      </c>
      <c r="AK1" t="s">
        <v>150</v>
      </c>
      <c r="AL1" t="s">
        <v>151</v>
      </c>
      <c r="AM1" t="s">
        <v>152</v>
      </c>
      <c r="AN1" t="s">
        <v>153</v>
      </c>
      <c r="AO1" t="s">
        <v>154</v>
      </c>
      <c r="AP1" t="s">
        <v>157</v>
      </c>
      <c r="AQ1" t="s">
        <v>185</v>
      </c>
      <c r="AR1" t="s">
        <v>186</v>
      </c>
    </row>
    <row r="2" spans="1:44" x14ac:dyDescent="0.25">
      <c r="A2" s="14" t="s">
        <v>40</v>
      </c>
      <c r="B2" s="8">
        <v>14075</v>
      </c>
      <c r="C2" s="13">
        <v>11803</v>
      </c>
      <c r="D2" s="13">
        <v>563645</v>
      </c>
      <c r="E2" s="13">
        <v>65369</v>
      </c>
      <c r="F2" s="13">
        <v>102257</v>
      </c>
      <c r="G2" s="13">
        <v>77381</v>
      </c>
      <c r="H2" s="13">
        <v>44018</v>
      </c>
      <c r="I2" s="13">
        <v>119264</v>
      </c>
      <c r="J2" s="13">
        <v>91890</v>
      </c>
      <c r="K2" s="13">
        <v>75094</v>
      </c>
      <c r="L2" s="13">
        <v>21635</v>
      </c>
      <c r="M2" s="13">
        <v>9809</v>
      </c>
      <c r="N2" s="13">
        <v>409</v>
      </c>
      <c r="O2" s="13">
        <v>40773</v>
      </c>
      <c r="P2" s="13">
        <v>1413</v>
      </c>
      <c r="Q2" s="13">
        <v>213332</v>
      </c>
      <c r="R2" s="13">
        <v>888</v>
      </c>
      <c r="S2" s="13">
        <v>75166</v>
      </c>
      <c r="T2" s="13">
        <v>126</v>
      </c>
      <c r="U2" s="13">
        <v>1936</v>
      </c>
      <c r="V2" s="13">
        <v>14082</v>
      </c>
      <c r="W2" s="13">
        <v>9045</v>
      </c>
      <c r="X2" s="13">
        <v>307</v>
      </c>
      <c r="Y2" s="13">
        <v>265</v>
      </c>
      <c r="Z2" s="13">
        <v>101</v>
      </c>
      <c r="AA2" s="13">
        <v>55</v>
      </c>
      <c r="AB2" s="13">
        <v>2098</v>
      </c>
      <c r="AC2" s="8">
        <v>17</v>
      </c>
      <c r="AD2" s="8">
        <v>384</v>
      </c>
      <c r="AE2" s="8">
        <v>1171</v>
      </c>
      <c r="AF2" s="8">
        <v>9058</v>
      </c>
      <c r="AG2" s="8">
        <v>10046</v>
      </c>
      <c r="AH2" s="8">
        <v>1057420</v>
      </c>
      <c r="AI2" s="8">
        <v>2590918</v>
      </c>
      <c r="AJ2" s="8">
        <v>760598</v>
      </c>
      <c r="AK2" s="8">
        <v>32213</v>
      </c>
      <c r="AL2" s="8">
        <v>205495</v>
      </c>
      <c r="AM2" s="8">
        <v>206799</v>
      </c>
      <c r="AN2" s="8">
        <v>23360</v>
      </c>
      <c r="AO2" s="8">
        <v>2238</v>
      </c>
      <c r="AP2" s="8">
        <v>5629</v>
      </c>
      <c r="AQ2" s="8">
        <v>4720</v>
      </c>
      <c r="AR2" s="8">
        <v>973</v>
      </c>
    </row>
    <row r="3" spans="1:44" x14ac:dyDescent="0.25">
      <c r="A3" s="15" t="s">
        <v>18</v>
      </c>
      <c r="B3" s="8">
        <v>14075</v>
      </c>
      <c r="C3" s="13">
        <v>11803</v>
      </c>
      <c r="D3" s="13"/>
      <c r="E3" s="13">
        <v>62543</v>
      </c>
      <c r="F3" s="13"/>
      <c r="G3" s="13">
        <v>24616</v>
      </c>
      <c r="H3" s="13"/>
      <c r="I3" s="13"/>
      <c r="J3" s="13"/>
      <c r="K3" s="13"/>
      <c r="L3" s="13"/>
      <c r="M3" s="13"/>
      <c r="N3" s="13"/>
      <c r="O3" s="13">
        <v>40773</v>
      </c>
      <c r="P3" s="13"/>
      <c r="Q3" s="13"/>
      <c r="R3" s="13"/>
      <c r="S3" s="8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44" x14ac:dyDescent="0.25">
      <c r="A4" s="15" t="s">
        <v>19</v>
      </c>
      <c r="B4" s="13"/>
      <c r="C4" s="8"/>
      <c r="D4" s="13"/>
      <c r="E4" s="8"/>
      <c r="F4" s="8"/>
      <c r="G4" s="8"/>
      <c r="H4" s="13"/>
      <c r="I4" s="13"/>
      <c r="J4" s="13"/>
      <c r="K4" s="8"/>
      <c r="L4" s="8"/>
      <c r="M4" s="8"/>
      <c r="N4" s="8"/>
      <c r="O4" s="8"/>
      <c r="P4" s="8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44" x14ac:dyDescent="0.25">
      <c r="A5" s="15" t="s">
        <v>55</v>
      </c>
      <c r="B5" s="13"/>
      <c r="C5" s="8"/>
      <c r="D5" s="13"/>
      <c r="E5" s="8"/>
      <c r="F5" s="8"/>
      <c r="G5" s="8"/>
      <c r="H5" s="13"/>
      <c r="I5" s="13"/>
      <c r="J5" s="13"/>
      <c r="K5" s="8"/>
      <c r="L5" s="8"/>
      <c r="M5" s="8"/>
      <c r="N5" s="8"/>
      <c r="O5" s="8"/>
      <c r="P5" s="8"/>
      <c r="Q5" s="13"/>
      <c r="R5" s="13"/>
      <c r="S5" s="13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44" x14ac:dyDescent="0.25">
      <c r="A6" s="15" t="s">
        <v>62</v>
      </c>
      <c r="B6" s="13"/>
      <c r="C6" s="8"/>
      <c r="D6" s="13"/>
      <c r="E6" s="8"/>
      <c r="F6" s="8"/>
      <c r="G6" s="8"/>
      <c r="H6" s="13"/>
      <c r="I6" s="13"/>
      <c r="J6" s="13"/>
      <c r="K6" s="8"/>
      <c r="L6" s="8"/>
      <c r="M6" s="8"/>
      <c r="N6" s="8"/>
      <c r="O6" s="8"/>
      <c r="P6" s="13"/>
      <c r="Q6" s="13"/>
      <c r="R6" s="13"/>
      <c r="S6" s="13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44" x14ac:dyDescent="0.25">
      <c r="A7" s="15" t="s">
        <v>22</v>
      </c>
      <c r="B7" s="13"/>
      <c r="C7" s="8"/>
      <c r="D7" s="13"/>
      <c r="E7" s="8"/>
      <c r="F7" s="8"/>
      <c r="G7" s="8"/>
      <c r="H7" s="13"/>
      <c r="I7" s="13"/>
      <c r="J7" s="13"/>
      <c r="K7" s="8"/>
      <c r="L7" s="8"/>
      <c r="M7" s="8"/>
      <c r="N7" s="8"/>
      <c r="O7" s="8"/>
      <c r="P7" s="8"/>
      <c r="Q7" s="13"/>
      <c r="R7" s="13"/>
      <c r="S7" s="13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44" x14ac:dyDescent="0.25">
      <c r="A8" s="15" t="s">
        <v>20</v>
      </c>
      <c r="B8" s="13"/>
      <c r="C8" s="8"/>
      <c r="D8" s="13"/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44" x14ac:dyDescent="0.25">
      <c r="A9" s="15" t="s">
        <v>56</v>
      </c>
      <c r="B9" s="13"/>
      <c r="C9" s="8"/>
      <c r="D9" s="13"/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4" x14ac:dyDescent="0.25">
      <c r="A10" s="15" t="s">
        <v>155</v>
      </c>
      <c r="B10" s="13"/>
      <c r="C10" s="8"/>
      <c r="D10" s="13"/>
      <c r="E10" s="8"/>
      <c r="F10" s="8"/>
      <c r="G10" s="8"/>
      <c r="H10" s="13"/>
      <c r="I10" s="13"/>
      <c r="J10" s="13"/>
      <c r="K10" s="8"/>
      <c r="L10" s="8"/>
      <c r="M10" s="8"/>
      <c r="N10" s="8"/>
      <c r="O10" s="8"/>
      <c r="P10" s="8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44" x14ac:dyDescent="0.25">
      <c r="A11" s="15" t="s">
        <v>21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44" x14ac:dyDescent="0.25">
      <c r="A12" s="15" t="s">
        <v>58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8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44" x14ac:dyDescent="0.25">
      <c r="A13" t="s">
        <v>23</v>
      </c>
      <c r="B13" s="1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44" x14ac:dyDescent="0.25">
      <c r="A14" s="15" t="s">
        <v>184</v>
      </c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3"/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44" x14ac:dyDescent="0.25">
      <c r="A15" s="15" t="s">
        <v>52</v>
      </c>
      <c r="B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44" x14ac:dyDescent="0.25">
      <c r="A16" s="15" t="s">
        <v>66</v>
      </c>
      <c r="B16" s="13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40" x14ac:dyDescent="0.25">
      <c r="A17" t="s">
        <v>15</v>
      </c>
      <c r="B17" s="13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40" x14ac:dyDescent="0.25">
      <c r="A18" t="s">
        <v>4</v>
      </c>
      <c r="B18" s="13"/>
      <c r="C18" s="8"/>
      <c r="D18" s="8"/>
      <c r="E18" s="8"/>
      <c r="F18" s="8"/>
      <c r="G18" s="8"/>
      <c r="H18" s="8">
        <v>18593</v>
      </c>
      <c r="I18" s="8">
        <v>119264</v>
      </c>
      <c r="J18" s="8">
        <v>91820</v>
      </c>
      <c r="K18" s="13"/>
      <c r="L18" s="13">
        <v>18804</v>
      </c>
      <c r="M18" s="8"/>
      <c r="N18" s="8"/>
      <c r="O18" s="8"/>
      <c r="P18" s="8"/>
      <c r="Q18" s="8">
        <v>49043</v>
      </c>
      <c r="R18" s="13"/>
      <c r="S18" s="1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40" x14ac:dyDescent="0.25">
      <c r="A19" t="s">
        <v>17</v>
      </c>
      <c r="B19" s="13"/>
      <c r="C19" s="8"/>
      <c r="D19" s="8"/>
      <c r="E19" s="8"/>
      <c r="F19" s="8"/>
      <c r="G19" s="8">
        <v>21673</v>
      </c>
      <c r="H19" s="8"/>
      <c r="I19" s="8"/>
      <c r="J19" s="8"/>
      <c r="K19" s="8"/>
      <c r="L19" s="8"/>
      <c r="M19" s="8"/>
      <c r="N19" s="8"/>
      <c r="O19" s="8"/>
      <c r="P19" s="8"/>
      <c r="Q19" s="8">
        <v>30725</v>
      </c>
      <c r="R19" s="13"/>
      <c r="S19" s="13"/>
      <c r="T19" s="8"/>
      <c r="U19" s="8"/>
      <c r="V19" s="8"/>
      <c r="W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N19">
        <v>18020</v>
      </c>
    </row>
    <row r="20" spans="1:40" x14ac:dyDescent="0.25">
      <c r="A20" t="s">
        <v>179</v>
      </c>
      <c r="B20" s="13"/>
      <c r="C20" s="8"/>
      <c r="D20" s="8"/>
      <c r="E20" s="8"/>
      <c r="F20" s="8"/>
      <c r="G20" s="8"/>
      <c r="H20" s="8">
        <v>25087</v>
      </c>
      <c r="I20" s="8"/>
      <c r="J20" s="8"/>
      <c r="K20" s="8"/>
      <c r="L20" s="8"/>
      <c r="M20" s="8"/>
      <c r="N20" s="8"/>
      <c r="O20" s="8"/>
      <c r="P20" s="8"/>
      <c r="Q20" s="8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40" x14ac:dyDescent="0.25">
      <c r="A21" t="s">
        <v>10</v>
      </c>
      <c r="B21" s="13"/>
      <c r="C21" s="8"/>
      <c r="D21" s="8">
        <v>10560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3"/>
      <c r="S21" s="13"/>
      <c r="T21" s="8"/>
      <c r="U21" s="8"/>
      <c r="W21" s="8"/>
      <c r="X21" s="13"/>
      <c r="Y21" s="8"/>
      <c r="Z21" s="8"/>
      <c r="AA21" s="8"/>
      <c r="AB21" s="13"/>
      <c r="AC21" s="8"/>
      <c r="AD21" s="8"/>
      <c r="AE21" s="8"/>
      <c r="AF21" s="8"/>
      <c r="AG21" s="8"/>
      <c r="AH21" s="8">
        <v>1055511</v>
      </c>
      <c r="AI21" s="8">
        <v>2582035</v>
      </c>
      <c r="AJ21" s="8">
        <v>737813</v>
      </c>
      <c r="AK21" s="8">
        <v>11950</v>
      </c>
      <c r="AL21" s="8">
        <v>205410</v>
      </c>
      <c r="AM21" s="8">
        <v>204119</v>
      </c>
    </row>
    <row r="22" spans="1:40" x14ac:dyDescent="0.25">
      <c r="A22" t="s">
        <v>2</v>
      </c>
      <c r="B22" s="13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3"/>
      <c r="S22" s="13"/>
      <c r="T22" s="8"/>
      <c r="U22" s="8"/>
      <c r="V22" s="13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40" x14ac:dyDescent="0.25">
      <c r="A23" t="s">
        <v>6</v>
      </c>
      <c r="B23" s="13"/>
      <c r="C23" s="8"/>
      <c r="D23" s="8">
        <v>222782</v>
      </c>
      <c r="E23" s="8"/>
      <c r="F23" s="8"/>
      <c r="G23" s="8">
        <v>13892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0" x14ac:dyDescent="0.25">
      <c r="A24" t="s">
        <v>7</v>
      </c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40" x14ac:dyDescent="0.25">
      <c r="A25" t="s">
        <v>1</v>
      </c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40" x14ac:dyDescent="0.25">
      <c r="A26" t="s">
        <v>142</v>
      </c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40" x14ac:dyDescent="0.25">
      <c r="A27" t="s">
        <v>47</v>
      </c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40" x14ac:dyDescent="0.25">
      <c r="A28" t="s">
        <v>183</v>
      </c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40" x14ac:dyDescent="0.25">
      <c r="A29" t="s">
        <v>8</v>
      </c>
      <c r="B29" s="13"/>
      <c r="D29" s="8">
        <v>159386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40" x14ac:dyDescent="0.25">
      <c r="A30" t="s">
        <v>16</v>
      </c>
      <c r="B30" s="13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40" x14ac:dyDescent="0.25">
      <c r="A31" t="s">
        <v>143</v>
      </c>
      <c r="B31" s="8"/>
      <c r="D31" s="8">
        <v>170917</v>
      </c>
      <c r="E31" s="13"/>
      <c r="F31" s="8">
        <v>68799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v>14687</v>
      </c>
      <c r="AK31" s="8"/>
      <c r="AL31" s="8"/>
    </row>
    <row r="32" spans="1:40" x14ac:dyDescent="0.25">
      <c r="A32" t="s">
        <v>14</v>
      </c>
      <c r="B32" s="13"/>
      <c r="C32" s="8"/>
      <c r="D32" s="8"/>
      <c r="E32" s="1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x14ac:dyDescent="0.25">
      <c r="A33" t="s">
        <v>32</v>
      </c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>
        <v>70974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x14ac:dyDescent="0.25">
      <c r="A34" t="s">
        <v>104</v>
      </c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x14ac:dyDescent="0.25">
      <c r="A35" t="s">
        <v>31</v>
      </c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x14ac:dyDescent="0.25">
      <c r="A36" t="s">
        <v>107</v>
      </c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x14ac:dyDescent="0.25">
      <c r="A37" t="s">
        <v>100</v>
      </c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x14ac:dyDescent="0.25">
      <c r="A38" t="s">
        <v>188</v>
      </c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v>106515</v>
      </c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x14ac:dyDescent="0.25">
      <c r="A39" t="s">
        <v>73</v>
      </c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x14ac:dyDescent="0.25">
      <c r="A40" t="s">
        <v>90</v>
      </c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x14ac:dyDescent="0.25">
      <c r="A41" t="s">
        <v>26</v>
      </c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x14ac:dyDescent="0.25">
      <c r="A42" t="s">
        <v>27</v>
      </c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x14ac:dyDescent="0.25">
      <c r="A43" t="s">
        <v>28</v>
      </c>
      <c r="B43" s="1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>
        <v>15699</v>
      </c>
      <c r="AL43" s="8"/>
    </row>
    <row r="44" spans="1:38" x14ac:dyDescent="0.25">
      <c r="A44" t="s">
        <v>30</v>
      </c>
      <c r="B44" s="1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3"/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x14ac:dyDescent="0.25">
      <c r="A45" t="s">
        <v>33</v>
      </c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>
        <v>24475</v>
      </c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x14ac:dyDescent="0.25">
      <c r="A46" t="s">
        <v>35</v>
      </c>
      <c r="B46" s="13"/>
      <c r="C46" s="8"/>
      <c r="D46" s="8"/>
      <c r="E46" s="8"/>
      <c r="F46" s="8">
        <v>28162</v>
      </c>
      <c r="G46" s="8">
        <v>16661</v>
      </c>
      <c r="H46" s="8"/>
      <c r="I46" s="13"/>
      <c r="J46" s="8"/>
      <c r="K46" s="8">
        <v>68739</v>
      </c>
      <c r="L46" s="8"/>
      <c r="M46" s="13"/>
      <c r="N46" s="13"/>
      <c r="O46" s="13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x14ac:dyDescent="0.25">
      <c r="A47" t="s">
        <v>38</v>
      </c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x14ac:dyDescent="0.25">
      <c r="A48" t="s">
        <v>146</v>
      </c>
      <c r="B48" s="1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13"/>
      <c r="O48" s="8"/>
      <c r="P48" s="8"/>
      <c r="Q48" s="8"/>
      <c r="R48" s="13"/>
      <c r="S48" s="1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44" x14ac:dyDescent="0.25">
      <c r="A49" t="s">
        <v>39</v>
      </c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3"/>
      <c r="S49" s="13"/>
      <c r="T49" s="8"/>
      <c r="U49" s="8"/>
      <c r="V49" s="8">
        <v>13987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44" x14ac:dyDescent="0.25">
      <c r="A50" t="s">
        <v>76</v>
      </c>
      <c r="B50" s="1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3"/>
      <c r="S50" s="1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44" x14ac:dyDescent="0.25">
      <c r="A51" t="s">
        <v>190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44" x14ac:dyDescent="0.25">
      <c r="A52" t="s">
        <v>140</v>
      </c>
      <c r="B52" s="8"/>
      <c r="C52" s="8"/>
      <c r="D52" s="8"/>
      <c r="E52" s="8">
        <v>2826</v>
      </c>
      <c r="F52" s="8">
        <v>5296</v>
      </c>
      <c r="G52" s="8">
        <v>539</v>
      </c>
      <c r="H52" s="8">
        <v>338</v>
      </c>
      <c r="I52" s="8"/>
      <c r="J52" s="8">
        <v>70</v>
      </c>
      <c r="K52" s="8">
        <v>6355</v>
      </c>
      <c r="L52" s="8">
        <v>2831</v>
      </c>
      <c r="M52" s="8">
        <v>9809</v>
      </c>
      <c r="N52" s="8">
        <v>409</v>
      </c>
      <c r="O52" s="8"/>
      <c r="P52" s="8">
        <v>1413</v>
      </c>
      <c r="Q52" s="8">
        <v>2574</v>
      </c>
      <c r="R52" s="8">
        <v>888</v>
      </c>
      <c r="S52" s="8">
        <v>4192</v>
      </c>
      <c r="T52" s="13">
        <v>126</v>
      </c>
      <c r="U52" s="8">
        <v>1936</v>
      </c>
      <c r="V52" s="8">
        <v>95</v>
      </c>
      <c r="W52" s="8">
        <v>9045</v>
      </c>
      <c r="X52" s="8">
        <v>307</v>
      </c>
      <c r="Y52" s="8">
        <v>265</v>
      </c>
      <c r="Z52" s="8">
        <v>101</v>
      </c>
      <c r="AA52" s="8">
        <v>55</v>
      </c>
      <c r="AB52" s="8">
        <v>2098</v>
      </c>
      <c r="AC52" s="8">
        <v>17</v>
      </c>
      <c r="AD52" s="8">
        <v>384</v>
      </c>
      <c r="AE52" s="8">
        <v>1171</v>
      </c>
      <c r="AF52" s="8">
        <v>9058</v>
      </c>
      <c r="AG52" s="8">
        <v>10046</v>
      </c>
      <c r="AH52" s="8">
        <v>1909</v>
      </c>
      <c r="AI52" s="8">
        <v>8883</v>
      </c>
      <c r="AJ52" s="8">
        <v>8098</v>
      </c>
      <c r="AK52" s="8">
        <v>4564</v>
      </c>
      <c r="AL52" s="8">
        <v>85</v>
      </c>
      <c r="AM52" s="8">
        <v>2680</v>
      </c>
      <c r="AN52" s="8">
        <v>5340</v>
      </c>
      <c r="AO52" s="8">
        <v>2238</v>
      </c>
      <c r="AP52" s="8">
        <v>5629</v>
      </c>
      <c r="AQ52" s="8">
        <v>4720</v>
      </c>
      <c r="AR52" s="8">
        <v>973</v>
      </c>
    </row>
    <row r="53" spans="1:44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13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44" x14ac:dyDescent="0.25">
      <c r="B54" s="8"/>
      <c r="C54" s="8"/>
      <c r="E54" s="8"/>
      <c r="F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E54" s="8"/>
      <c r="AG54" s="8"/>
      <c r="AH54" s="8"/>
      <c r="AI54" s="8"/>
      <c r="AJ54" s="8"/>
      <c r="AK54" s="8"/>
      <c r="AL54" s="8"/>
      <c r="AM54" s="8"/>
      <c r="AO54" s="8"/>
      <c r="AP54" s="8"/>
      <c r="AQ54" s="8"/>
      <c r="AR54" s="8"/>
    </row>
    <row r="55" spans="1:44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44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13"/>
      <c r="AC56" s="8"/>
      <c r="AD56" s="8"/>
      <c r="AE56" s="8"/>
      <c r="AF56" s="8"/>
      <c r="AG56" s="8"/>
      <c r="AH56" s="8"/>
      <c r="AI56" s="8"/>
      <c r="AJ56" s="8"/>
      <c r="AK56" s="8"/>
    </row>
    <row r="57" spans="1:44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13"/>
      <c r="AC57" s="8"/>
      <c r="AD57" s="8"/>
      <c r="AE57" s="8"/>
      <c r="AF57" s="8"/>
      <c r="AG57" s="8"/>
      <c r="AH57" s="8"/>
      <c r="AI57" s="8"/>
      <c r="AJ57" s="8"/>
      <c r="AK57" s="8"/>
    </row>
    <row r="58" spans="1:44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44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44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44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44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44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44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2:37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2:37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V66" s="8"/>
      <c r="W66" s="8"/>
      <c r="X66" s="8"/>
      <c r="Y66" s="8"/>
      <c r="Z66" s="8"/>
      <c r="AA66" s="8"/>
      <c r="AB66" s="8"/>
      <c r="AC66" s="13"/>
      <c r="AD66" s="8"/>
      <c r="AE66" s="8"/>
      <c r="AF66" s="8"/>
      <c r="AG66" s="8"/>
      <c r="AH66" s="8"/>
      <c r="AI66" s="8"/>
      <c r="AJ66" s="8"/>
      <c r="AK66" s="8"/>
    </row>
    <row r="67" spans="2:37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2:37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37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2:37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2:37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37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13"/>
      <c r="O72" s="8"/>
      <c r="P72" s="8"/>
      <c r="Q72" s="8"/>
      <c r="R72" s="8"/>
      <c r="S72" s="8"/>
      <c r="T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37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13"/>
      <c r="O73" s="8"/>
      <c r="P73" s="8"/>
      <c r="Q73" s="8"/>
      <c r="R73" s="8"/>
      <c r="S73" s="8"/>
      <c r="T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37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13"/>
      <c r="O74" s="8"/>
      <c r="P74" s="8"/>
      <c r="Q74" s="8"/>
      <c r="R74" s="8"/>
      <c r="S74" s="8"/>
      <c r="T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2:37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2:37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2:37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37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37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2:37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2:37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2:37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2:37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2:37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2:37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2:37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2:37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2:37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2:37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2:37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2:37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2:37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2:37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2:37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2:37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2:37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2:37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2:37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2:37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2:37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2:37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2:37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2:37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2:37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2:37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2:37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2:37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2:37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8"/>
  <sheetViews>
    <sheetView workbookViewId="0">
      <pane xSplit="1" topLeftCell="AN1" activePane="topRight" state="frozen"/>
      <selection pane="topRight" activeCell="A19" sqref="A19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33" width="9.28515625" bestFit="1" customWidth="1"/>
    <col min="34" max="34" width="11" bestFit="1" customWidth="1"/>
    <col min="35" max="37" width="10" bestFit="1" customWidth="1"/>
    <col min="38" max="39" width="11" bestFit="1" customWidth="1"/>
    <col min="40" max="44" width="10" bestFit="1" customWidth="1"/>
    <col min="45" max="45" width="11" bestFit="1" customWidth="1"/>
    <col min="46" max="47" width="13.85546875" bestFit="1" customWidth="1"/>
  </cols>
  <sheetData>
    <row r="1" spans="1:47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t="s">
        <v>147</v>
      </c>
      <c r="AK1" t="s">
        <v>148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  <c r="AR1" t="s">
        <v>157</v>
      </c>
      <c r="AS1" t="s">
        <v>158</v>
      </c>
      <c r="AT1" t="s">
        <v>185</v>
      </c>
      <c r="AU1" t="s">
        <v>186</v>
      </c>
    </row>
    <row r="2" spans="1:47" x14ac:dyDescent="0.25">
      <c r="A2" s="14" t="s">
        <v>40</v>
      </c>
      <c r="B2" s="8">
        <v>36962</v>
      </c>
      <c r="C2" s="13">
        <v>97167</v>
      </c>
      <c r="D2" s="13">
        <v>115696</v>
      </c>
      <c r="E2" s="13">
        <v>197469</v>
      </c>
      <c r="F2" s="13">
        <v>100844</v>
      </c>
      <c r="G2" s="13">
        <v>14591</v>
      </c>
      <c r="H2" s="13">
        <v>2508</v>
      </c>
      <c r="I2" s="13">
        <v>2944</v>
      </c>
      <c r="J2" s="13">
        <v>32087</v>
      </c>
      <c r="K2" s="13">
        <v>58415</v>
      </c>
      <c r="L2" s="13">
        <v>131222</v>
      </c>
      <c r="M2" s="13">
        <v>99751</v>
      </c>
      <c r="N2" s="13">
        <v>179217</v>
      </c>
      <c r="O2" s="13">
        <v>14488</v>
      </c>
      <c r="P2" s="13">
        <v>176186</v>
      </c>
      <c r="Q2" s="13">
        <v>949</v>
      </c>
      <c r="R2" s="13">
        <v>196994</v>
      </c>
      <c r="S2" s="13">
        <v>5946</v>
      </c>
      <c r="T2" s="13">
        <v>99497</v>
      </c>
      <c r="U2" s="13">
        <v>552</v>
      </c>
      <c r="V2" s="13">
        <v>15152</v>
      </c>
      <c r="W2" s="13">
        <v>554</v>
      </c>
      <c r="X2" s="13">
        <v>87386</v>
      </c>
      <c r="Y2" s="13">
        <v>1148</v>
      </c>
      <c r="Z2" s="13">
        <v>12</v>
      </c>
      <c r="AA2" s="13">
        <v>1261</v>
      </c>
      <c r="AB2" s="13">
        <v>3869</v>
      </c>
      <c r="AC2" s="8">
        <v>229</v>
      </c>
      <c r="AD2" s="8">
        <v>12956</v>
      </c>
      <c r="AE2" s="8">
        <v>4</v>
      </c>
      <c r="AF2" s="8">
        <v>381</v>
      </c>
      <c r="AG2" s="8">
        <v>3141</v>
      </c>
      <c r="AH2" s="8">
        <v>33486</v>
      </c>
      <c r="AI2" s="8">
        <v>10581</v>
      </c>
      <c r="AJ2" s="8">
        <v>292848</v>
      </c>
      <c r="AK2" s="8">
        <v>624256</v>
      </c>
      <c r="AL2" s="8">
        <v>161105</v>
      </c>
      <c r="AM2" s="8">
        <v>35047</v>
      </c>
      <c r="AN2" s="8">
        <v>18792</v>
      </c>
      <c r="AO2" s="8">
        <v>348671</v>
      </c>
      <c r="AP2" s="8">
        <v>336</v>
      </c>
      <c r="AQ2" s="8">
        <v>19513</v>
      </c>
      <c r="AR2" s="8">
        <v>10360</v>
      </c>
      <c r="AS2" s="8">
        <v>1</v>
      </c>
      <c r="AT2" s="8">
        <v>3562</v>
      </c>
      <c r="AU2" s="8">
        <v>7197</v>
      </c>
    </row>
    <row r="3" spans="1:47" x14ac:dyDescent="0.25">
      <c r="A3" s="15" t="s">
        <v>18</v>
      </c>
      <c r="B3" s="8">
        <v>36962</v>
      </c>
      <c r="C3" s="13">
        <v>97167</v>
      </c>
      <c r="D3" s="13"/>
      <c r="E3" s="13">
        <v>197469</v>
      </c>
      <c r="F3" s="13"/>
      <c r="G3" s="13"/>
      <c r="H3" s="13"/>
      <c r="I3" s="13"/>
      <c r="J3" s="13"/>
      <c r="K3" s="13"/>
      <c r="L3" s="13"/>
      <c r="M3" s="13"/>
      <c r="N3" s="13">
        <v>143412</v>
      </c>
      <c r="O3" s="13"/>
      <c r="P3" s="13">
        <v>176186</v>
      </c>
      <c r="Q3" s="13"/>
      <c r="R3" s="13"/>
      <c r="S3" s="8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K3" s="8"/>
      <c r="AL3" s="8"/>
    </row>
    <row r="4" spans="1:47" x14ac:dyDescent="0.25">
      <c r="A4" s="15" t="s">
        <v>62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>
        <v>22035</v>
      </c>
      <c r="S4" s="8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47" x14ac:dyDescent="0.25">
      <c r="A5" s="15" t="s">
        <v>4</v>
      </c>
      <c r="B5" s="8"/>
      <c r="C5" s="13"/>
      <c r="D5" s="13"/>
      <c r="E5" s="13"/>
      <c r="F5" s="13"/>
      <c r="G5" s="13"/>
      <c r="H5" s="13"/>
      <c r="I5" s="13"/>
      <c r="J5" s="13">
        <v>26263</v>
      </c>
      <c r="K5" s="13">
        <v>58415</v>
      </c>
      <c r="L5" s="13">
        <v>131222</v>
      </c>
      <c r="M5" s="13"/>
      <c r="N5" s="13">
        <v>19370</v>
      </c>
      <c r="O5" s="13"/>
      <c r="P5" s="13"/>
      <c r="Q5" s="13"/>
      <c r="R5" s="13">
        <v>63548</v>
      </c>
      <c r="S5" s="8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47" x14ac:dyDescent="0.25">
      <c r="A6" s="15" t="s">
        <v>17</v>
      </c>
      <c r="B6" s="8"/>
      <c r="C6" s="13"/>
      <c r="D6" s="13"/>
      <c r="E6" s="13"/>
      <c r="F6" s="13">
        <v>15849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8"/>
      <c r="T6" s="13"/>
      <c r="U6" s="8"/>
      <c r="V6" s="8">
        <v>10151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Q6">
        <v>18172</v>
      </c>
    </row>
    <row r="7" spans="1:47" x14ac:dyDescent="0.25">
      <c r="A7" s="15" t="s">
        <v>10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8"/>
      <c r="T7" s="13"/>
      <c r="U7" s="8"/>
      <c r="V7" s="8"/>
      <c r="W7" s="8"/>
      <c r="X7" s="8">
        <v>87349</v>
      </c>
      <c r="Y7" s="8"/>
      <c r="Z7" s="8"/>
      <c r="AA7" s="8"/>
      <c r="AB7" s="8"/>
      <c r="AC7" s="8"/>
      <c r="AD7" s="8"/>
      <c r="AE7" s="8"/>
      <c r="AF7" s="8"/>
      <c r="AG7" s="8"/>
      <c r="AH7" s="8">
        <v>17986</v>
      </c>
      <c r="AI7" s="8"/>
      <c r="AJ7" s="8">
        <v>292650</v>
      </c>
      <c r="AK7" s="8">
        <v>615640</v>
      </c>
      <c r="AL7" s="8">
        <v>159331</v>
      </c>
      <c r="AN7" s="8">
        <v>18792</v>
      </c>
      <c r="AO7" s="8">
        <v>339040</v>
      </c>
    </row>
    <row r="8" spans="1:47" x14ac:dyDescent="0.25">
      <c r="A8" s="15" t="s">
        <v>6</v>
      </c>
      <c r="B8" s="13"/>
      <c r="C8" s="8"/>
      <c r="D8" s="13">
        <v>35547</v>
      </c>
      <c r="E8" s="8"/>
      <c r="F8" s="8"/>
      <c r="G8" s="8"/>
      <c r="H8" s="13"/>
      <c r="I8" s="13"/>
      <c r="J8" s="13"/>
      <c r="K8" s="8"/>
      <c r="L8" s="8"/>
      <c r="M8" s="8"/>
      <c r="N8" s="8"/>
      <c r="O8" s="8"/>
      <c r="P8" s="8"/>
      <c r="Q8" s="13"/>
      <c r="R8" s="13"/>
      <c r="S8" s="13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47" x14ac:dyDescent="0.25">
      <c r="A9" s="15" t="s">
        <v>8</v>
      </c>
      <c r="B9" s="13"/>
      <c r="C9" s="8"/>
      <c r="D9" s="13">
        <v>18776</v>
      </c>
      <c r="E9" s="8"/>
      <c r="F9" s="8"/>
      <c r="G9" s="8"/>
      <c r="H9" s="13"/>
      <c r="I9" s="13"/>
      <c r="J9" s="13"/>
      <c r="K9" s="8"/>
      <c r="L9" s="8"/>
      <c r="M9" s="8"/>
      <c r="N9" s="8"/>
      <c r="O9" s="8"/>
      <c r="P9" s="8"/>
      <c r="Q9" s="13"/>
      <c r="R9" s="13"/>
      <c r="S9" s="13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47" x14ac:dyDescent="0.25">
      <c r="A10" s="15" t="s">
        <v>143</v>
      </c>
      <c r="B10" s="13"/>
      <c r="C10" s="8"/>
      <c r="D10" s="13">
        <v>61080</v>
      </c>
      <c r="E10" s="8"/>
      <c r="F10" s="8">
        <v>31910</v>
      </c>
      <c r="G10" s="8">
        <v>10503</v>
      </c>
      <c r="H10" s="13"/>
      <c r="I10" s="13"/>
      <c r="J10" s="13"/>
      <c r="K10" s="8"/>
      <c r="L10" s="8"/>
      <c r="M10" s="8"/>
      <c r="N10" s="8"/>
      <c r="O10" s="8"/>
      <c r="P10" s="13"/>
      <c r="Q10" s="13"/>
      <c r="R10" s="13"/>
      <c r="S10" s="1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47" x14ac:dyDescent="0.25">
      <c r="A11" s="15" t="s">
        <v>32</v>
      </c>
      <c r="B11" s="13"/>
      <c r="C11" s="8"/>
      <c r="D11" s="13"/>
      <c r="E11" s="8"/>
      <c r="F11" s="8"/>
      <c r="G11" s="8"/>
      <c r="H11" s="13"/>
      <c r="I11" s="13"/>
      <c r="J11" s="13"/>
      <c r="K11" s="8"/>
      <c r="L11" s="8"/>
      <c r="M11" s="8"/>
      <c r="N11" s="8"/>
      <c r="O11" s="8"/>
      <c r="P11" s="13"/>
      <c r="Q11" s="13"/>
      <c r="R11" s="13"/>
      <c r="S11" s="13"/>
      <c r="T11" s="8">
        <v>84948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47" x14ac:dyDescent="0.25">
      <c r="A12" s="15" t="s">
        <v>100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13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v>12956</v>
      </c>
      <c r="AE12" s="8"/>
      <c r="AF12" s="8"/>
      <c r="AG12" s="8"/>
      <c r="AH12" s="8"/>
      <c r="AI12" s="8"/>
      <c r="AJ12" s="8"/>
      <c r="AK12" s="8"/>
      <c r="AL12" s="8"/>
    </row>
    <row r="13" spans="1:47" x14ac:dyDescent="0.25">
      <c r="A13" s="15" t="s">
        <v>28</v>
      </c>
      <c r="B13" s="13"/>
      <c r="C13" s="8"/>
      <c r="D13" s="13"/>
      <c r="E13" s="8"/>
      <c r="F13" s="8"/>
      <c r="G13" s="8"/>
      <c r="H13" s="13"/>
      <c r="I13" s="13"/>
      <c r="J13" s="13"/>
      <c r="K13" s="8"/>
      <c r="L13" s="8"/>
      <c r="M13" s="8"/>
      <c r="N13" s="8"/>
      <c r="O13" s="8"/>
      <c r="P13" s="13"/>
      <c r="Q13" s="13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>
        <v>23127</v>
      </c>
    </row>
    <row r="14" spans="1:47" x14ac:dyDescent="0.25">
      <c r="A14" s="15" t="s">
        <v>33</v>
      </c>
      <c r="B14" s="13"/>
      <c r="C14" s="8"/>
      <c r="D14" s="13"/>
      <c r="E14" s="8"/>
      <c r="F14" s="8"/>
      <c r="G14" s="8"/>
      <c r="H14" s="13"/>
      <c r="I14" s="13"/>
      <c r="J14" s="13"/>
      <c r="K14" s="8"/>
      <c r="L14" s="8"/>
      <c r="M14" s="8"/>
      <c r="N14" s="8"/>
      <c r="O14" s="8"/>
      <c r="P14" s="13"/>
      <c r="Q14" s="13"/>
      <c r="R14" s="13">
        <v>107164</v>
      </c>
      <c r="S14" s="13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47" x14ac:dyDescent="0.25">
      <c r="A15" s="15" t="s">
        <v>35</v>
      </c>
      <c r="B15" s="13"/>
      <c r="C15" s="8"/>
      <c r="D15" s="13"/>
      <c r="E15" s="8"/>
      <c r="F15" s="8">
        <v>52055</v>
      </c>
      <c r="G15" s="8"/>
      <c r="H15" s="13"/>
      <c r="I15" s="13"/>
      <c r="J15" s="13"/>
      <c r="K15" s="8"/>
      <c r="L15" s="8"/>
      <c r="M15" s="13">
        <v>99751</v>
      </c>
      <c r="N15" s="8">
        <v>14893</v>
      </c>
      <c r="O15" s="8"/>
      <c r="P15" s="13"/>
      <c r="Q15" s="13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47" x14ac:dyDescent="0.25">
      <c r="A16" s="15" t="s">
        <v>38</v>
      </c>
      <c r="B16" s="13"/>
      <c r="C16" s="8"/>
      <c r="D16" s="13"/>
      <c r="E16" s="8"/>
      <c r="F16" s="8"/>
      <c r="G16" s="8"/>
      <c r="H16" s="13"/>
      <c r="I16" s="13"/>
      <c r="J16" s="13"/>
      <c r="K16" s="8"/>
      <c r="L16" s="8"/>
      <c r="M16" s="13"/>
      <c r="N16" s="8"/>
      <c r="O16" s="8"/>
      <c r="P16" s="13"/>
      <c r="Q16" s="13"/>
      <c r="R16" s="13"/>
      <c r="S16" s="13"/>
      <c r="T16" s="8">
        <v>14549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47" x14ac:dyDescent="0.25">
      <c r="A17" s="15" t="s">
        <v>140</v>
      </c>
      <c r="B17" s="13"/>
      <c r="C17" s="8"/>
      <c r="D17" s="13">
        <v>293</v>
      </c>
      <c r="E17" s="8"/>
      <c r="F17" s="8">
        <v>1030</v>
      </c>
      <c r="G17" s="8">
        <v>4088</v>
      </c>
      <c r="H17" s="13">
        <v>2508</v>
      </c>
      <c r="I17" s="13">
        <v>2944</v>
      </c>
      <c r="J17" s="13">
        <v>5824</v>
      </c>
      <c r="K17" s="8"/>
      <c r="L17" s="8"/>
      <c r="M17" s="8"/>
      <c r="N17" s="8">
        <v>1542</v>
      </c>
      <c r="O17" s="13">
        <v>14488</v>
      </c>
      <c r="P17" s="8"/>
      <c r="Q17" s="13">
        <v>949</v>
      </c>
      <c r="R17" s="13">
        <v>4247</v>
      </c>
      <c r="S17" s="13">
        <v>5946</v>
      </c>
      <c r="T17" s="8"/>
      <c r="U17" s="8">
        <v>552</v>
      </c>
      <c r="V17" s="8">
        <v>5001</v>
      </c>
      <c r="W17" s="8">
        <v>554</v>
      </c>
      <c r="X17" s="8">
        <v>37</v>
      </c>
      <c r="Y17" s="8">
        <v>1148</v>
      </c>
      <c r="Z17" s="8">
        <v>12</v>
      </c>
      <c r="AA17" s="8">
        <v>1261</v>
      </c>
      <c r="AB17" s="8">
        <v>3869</v>
      </c>
      <c r="AC17" s="8">
        <v>229</v>
      </c>
      <c r="AD17" s="8"/>
      <c r="AE17" s="8">
        <v>4</v>
      </c>
      <c r="AF17" s="8">
        <v>381</v>
      </c>
      <c r="AG17" s="8">
        <v>3141</v>
      </c>
      <c r="AH17" s="8">
        <v>15500</v>
      </c>
      <c r="AI17" s="8">
        <v>10581</v>
      </c>
      <c r="AJ17" s="8">
        <v>198</v>
      </c>
      <c r="AK17" s="8">
        <v>8616</v>
      </c>
      <c r="AL17" s="8">
        <v>1774</v>
      </c>
      <c r="AM17" s="8">
        <v>11920</v>
      </c>
      <c r="AO17" s="8">
        <v>9631</v>
      </c>
      <c r="AP17" s="8">
        <v>336</v>
      </c>
      <c r="AQ17" s="8">
        <v>1341</v>
      </c>
      <c r="AR17" s="8">
        <v>10360</v>
      </c>
      <c r="AS17" s="8">
        <v>1</v>
      </c>
      <c r="AT17" s="8">
        <v>3562</v>
      </c>
      <c r="AU17" s="8">
        <v>7197</v>
      </c>
    </row>
    <row r="18" spans="1:47" x14ac:dyDescent="0.25">
      <c r="A18" s="15"/>
      <c r="B18" s="13"/>
      <c r="C18" s="8"/>
      <c r="D18" s="13"/>
      <c r="E18" s="8"/>
      <c r="F18" s="8"/>
      <c r="G18" s="8"/>
      <c r="H18" s="13"/>
      <c r="I18" s="13"/>
      <c r="J18" s="13"/>
      <c r="K18" s="8"/>
      <c r="L18" s="8"/>
      <c r="M18" s="8"/>
      <c r="N18" s="8"/>
      <c r="O18" s="8"/>
      <c r="P18" s="8"/>
      <c r="Q18" s="13"/>
      <c r="R18" s="13"/>
      <c r="S18" s="1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47" x14ac:dyDescent="0.25">
      <c r="A19" s="15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S19" s="13"/>
      <c r="T19" s="13"/>
      <c r="U19" s="13"/>
      <c r="V19" s="13"/>
      <c r="W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25">
      <c r="A20" s="15"/>
      <c r="B20" s="13"/>
      <c r="C20" s="8"/>
      <c r="D20" s="13"/>
      <c r="E20" s="8"/>
      <c r="F20" s="8"/>
      <c r="G20" s="8"/>
      <c r="H20" s="13"/>
      <c r="I20" s="13"/>
      <c r="J20" s="13"/>
      <c r="K20" s="8"/>
      <c r="L20" s="8"/>
      <c r="M20" s="8"/>
      <c r="N20" s="8"/>
      <c r="O20" s="8"/>
      <c r="P20" s="8"/>
      <c r="Q20" s="13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47" x14ac:dyDescent="0.25">
      <c r="A21" s="15"/>
      <c r="B21" s="13"/>
      <c r="C21" s="8"/>
      <c r="D21" s="13"/>
      <c r="E21" s="8"/>
      <c r="F21" s="8"/>
      <c r="G21" s="8"/>
      <c r="H21" s="13"/>
      <c r="I21" s="13"/>
      <c r="J21" s="13"/>
      <c r="K21" s="8"/>
      <c r="L21" s="8"/>
      <c r="M21" s="8"/>
      <c r="N21" s="8"/>
      <c r="O21" s="8"/>
      <c r="P21" s="8"/>
      <c r="Q21" s="13"/>
      <c r="R21" s="13"/>
      <c r="S21" s="1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47" x14ac:dyDescent="0.25">
      <c r="A22" s="15"/>
      <c r="B22" s="13"/>
      <c r="C22" s="8"/>
      <c r="D22" s="13"/>
      <c r="E22" s="8"/>
      <c r="F22" s="8"/>
      <c r="G22" s="8"/>
      <c r="H22" s="13"/>
      <c r="I22" s="13"/>
      <c r="J22" s="13"/>
      <c r="K22" s="8"/>
      <c r="L22" s="8"/>
      <c r="M22" s="8"/>
      <c r="N22" s="8"/>
      <c r="O22" s="8"/>
      <c r="P22" s="8"/>
      <c r="Q22" s="13"/>
      <c r="R22" s="13"/>
      <c r="S22" s="1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47" x14ac:dyDescent="0.25">
      <c r="B23" s="13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7" x14ac:dyDescent="0.25">
      <c r="A24" s="15"/>
      <c r="B24" s="13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47" x14ac:dyDescent="0.25">
      <c r="A25" s="15"/>
      <c r="B25" s="13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47" x14ac:dyDescent="0.25">
      <c r="A26" s="15"/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47" x14ac:dyDescent="0.25"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47" x14ac:dyDescent="0.25">
      <c r="B28" s="13"/>
      <c r="C28" s="8"/>
      <c r="D28" s="8"/>
      <c r="E28" s="8"/>
      <c r="F28" s="8"/>
      <c r="G28" s="8"/>
      <c r="H28" s="8"/>
      <c r="I28" s="8"/>
      <c r="J28" s="8"/>
      <c r="K28" s="13"/>
      <c r="L28" s="13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47" x14ac:dyDescent="0.25">
      <c r="B29" s="1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47" x14ac:dyDescent="0.25">
      <c r="B30" s="1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47" x14ac:dyDescent="0.25"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W31" s="8"/>
      <c r="X31" s="13"/>
      <c r="Y31" s="8"/>
      <c r="Z31" s="8"/>
      <c r="AA31" s="8"/>
      <c r="AB31" s="13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47" x14ac:dyDescent="0.25"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13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2:38" x14ac:dyDescent="0.25"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x14ac:dyDescent="0.25"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x14ac:dyDescent="0.25"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x14ac:dyDescent="0.25"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x14ac:dyDescent="0.25"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x14ac:dyDescent="0.25"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2:38" x14ac:dyDescent="0.25">
      <c r="B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x14ac:dyDescent="0.25">
      <c r="B40" s="13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x14ac:dyDescent="0.25">
      <c r="B41" s="8"/>
      <c r="D41" s="8"/>
      <c r="E41" s="13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x14ac:dyDescent="0.25">
      <c r="B42" s="13"/>
      <c r="C42" s="8"/>
      <c r="D42" s="8"/>
      <c r="E42" s="1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x14ac:dyDescent="0.25">
      <c r="B43" s="1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2:38" x14ac:dyDescent="0.25">
      <c r="B44" s="1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3"/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2:38" x14ac:dyDescent="0.25"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2:38" x14ac:dyDescent="0.25"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2:38" x14ac:dyDescent="0.25"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2:38" x14ac:dyDescent="0.25">
      <c r="B48" s="1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3"/>
      <c r="S48" s="1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2:44" x14ac:dyDescent="0.25"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3"/>
      <c r="S49" s="1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2:44" x14ac:dyDescent="0.25">
      <c r="B50" s="1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3"/>
      <c r="S50" s="1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2:44" x14ac:dyDescent="0.25">
      <c r="B51" s="1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3"/>
      <c r="S51" s="13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2:44" x14ac:dyDescent="0.25">
      <c r="B52" s="1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3"/>
      <c r="S52" s="13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2:44" x14ac:dyDescent="0.25">
      <c r="B53" s="1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3"/>
      <c r="S53" s="13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2:44" x14ac:dyDescent="0.25">
      <c r="B54" s="1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3"/>
      <c r="S54" s="13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2:44" x14ac:dyDescent="0.25">
      <c r="B55" s="1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3"/>
      <c r="S55" s="1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2:44" x14ac:dyDescent="0.25">
      <c r="B56" s="13"/>
      <c r="C56" s="8"/>
      <c r="D56" s="8"/>
      <c r="E56" s="8"/>
      <c r="F56" s="8"/>
      <c r="G56" s="8"/>
      <c r="H56" s="8"/>
      <c r="I56" s="13"/>
      <c r="J56" s="8"/>
      <c r="K56" s="8"/>
      <c r="L56" s="8"/>
      <c r="M56" s="13"/>
      <c r="N56" s="13"/>
      <c r="O56" s="13"/>
      <c r="P56" s="8"/>
      <c r="Q56" s="8"/>
      <c r="R56" s="13"/>
      <c r="S56" s="1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2:44" x14ac:dyDescent="0.25">
      <c r="B57" s="1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3"/>
      <c r="S57" s="13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2:44" x14ac:dyDescent="0.25">
      <c r="B58" s="1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13"/>
      <c r="O58" s="8"/>
      <c r="P58" s="8"/>
      <c r="Q58" s="8"/>
      <c r="R58" s="13"/>
      <c r="S58" s="13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2:44" x14ac:dyDescent="0.25">
      <c r="B59" s="1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3"/>
      <c r="S59" s="13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2:44" x14ac:dyDescent="0.25">
      <c r="B60" s="1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3"/>
      <c r="S60" s="13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2:44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2:44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3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</row>
    <row r="63" spans="2:44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13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2:44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2:37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2:37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13"/>
      <c r="AC66" s="8"/>
      <c r="AD66" s="8"/>
      <c r="AE66" s="8"/>
      <c r="AF66" s="8"/>
      <c r="AG66" s="8"/>
      <c r="AH66" s="8"/>
      <c r="AI66" s="8"/>
      <c r="AJ66" s="8"/>
      <c r="AK66" s="8"/>
    </row>
    <row r="67" spans="2:37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13"/>
      <c r="AC67" s="8"/>
      <c r="AD67" s="8"/>
      <c r="AE67" s="8"/>
      <c r="AF67" s="8"/>
      <c r="AG67" s="8"/>
      <c r="AH67" s="8"/>
      <c r="AI67" s="8"/>
      <c r="AJ67" s="8"/>
      <c r="AK67" s="8"/>
    </row>
    <row r="68" spans="2:37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37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2:37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2:37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37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37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37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2:37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2:37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V76" s="8"/>
      <c r="W76" s="8"/>
      <c r="X76" s="8"/>
      <c r="Y76" s="8"/>
      <c r="Z76" s="8"/>
      <c r="AA76" s="8"/>
      <c r="AB76" s="8"/>
      <c r="AC76" s="13"/>
      <c r="AD76" s="8"/>
      <c r="AE76" s="8"/>
      <c r="AF76" s="8"/>
      <c r="AG76" s="8"/>
      <c r="AH76" s="8"/>
      <c r="AI76" s="8"/>
      <c r="AJ76" s="8"/>
      <c r="AK76" s="8"/>
    </row>
    <row r="77" spans="2:37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37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37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2:37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2:37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2:37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3"/>
      <c r="O82" s="8"/>
      <c r="P82" s="8"/>
      <c r="Q82" s="8"/>
      <c r="R82" s="8"/>
      <c r="S82" s="8"/>
      <c r="T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2:37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3"/>
      <c r="O83" s="8"/>
      <c r="P83" s="8"/>
      <c r="Q83" s="8"/>
      <c r="R83" s="8"/>
      <c r="S83" s="8"/>
      <c r="T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2:37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3"/>
      <c r="O84" s="8"/>
      <c r="P84" s="8"/>
      <c r="Q84" s="8"/>
      <c r="R84" s="8"/>
      <c r="S84" s="8"/>
      <c r="T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2:37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2:37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2:37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2:37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2:37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2:37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2:37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2:37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2:37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2:37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2:37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2:37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2:37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2:37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2:37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2:37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2:37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2:37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2:37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2:37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2:37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2:37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2:37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2:37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2:37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2:37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2:37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2:37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2:37" x14ac:dyDescent="0.2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2:37" x14ac:dyDescent="0.2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2:37" x14ac:dyDescent="0.2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2:37" x14ac:dyDescent="0.2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2:37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2:37" x14ac:dyDescent="0.2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1"/>
  <sheetViews>
    <sheetView workbookViewId="0">
      <pane xSplit="1" topLeftCell="B1" activePane="topRight" state="frozen"/>
      <selection pane="topRight" activeCell="B22" sqref="B22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33" width="9.28515625" bestFit="1" customWidth="1"/>
    <col min="34" max="34" width="11" bestFit="1" customWidth="1"/>
    <col min="35" max="37" width="10" bestFit="1" customWidth="1"/>
    <col min="38" max="39" width="11" bestFit="1" customWidth="1"/>
    <col min="40" max="51" width="10" bestFit="1" customWidth="1"/>
    <col min="52" max="53" width="11" bestFit="1" customWidth="1"/>
    <col min="54" max="54" width="13.85546875" bestFit="1" customWidth="1"/>
  </cols>
  <sheetData>
    <row r="1" spans="1:55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s="12" t="s">
        <v>178</v>
      </c>
      <c r="AN1" s="12" t="s">
        <v>180</v>
      </c>
      <c r="AO1" s="12" t="s">
        <v>181</v>
      </c>
      <c r="AP1" s="12" t="s">
        <v>182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157</v>
      </c>
      <c r="AZ1" t="s">
        <v>158</v>
      </c>
      <c r="BA1" t="s">
        <v>159</v>
      </c>
      <c r="BB1" t="s">
        <v>185</v>
      </c>
    </row>
    <row r="2" spans="1:55" x14ac:dyDescent="0.25">
      <c r="A2" s="14" t="s">
        <v>40</v>
      </c>
      <c r="B2" s="8">
        <v>29335</v>
      </c>
      <c r="C2" s="13">
        <v>380827</v>
      </c>
      <c r="D2" s="13">
        <v>12925</v>
      </c>
      <c r="E2" s="13">
        <v>50701</v>
      </c>
      <c r="F2" s="13">
        <v>330140</v>
      </c>
      <c r="G2" s="13">
        <v>21289</v>
      </c>
      <c r="H2" s="13">
        <v>8762</v>
      </c>
      <c r="I2" s="13">
        <v>1685</v>
      </c>
      <c r="J2" s="13">
        <v>34187</v>
      </c>
      <c r="K2" s="13">
        <v>2296</v>
      </c>
      <c r="L2" s="13">
        <v>2908</v>
      </c>
      <c r="M2" s="13">
        <v>43761</v>
      </c>
      <c r="N2" s="13">
        <v>153623</v>
      </c>
      <c r="O2" s="13">
        <v>208112</v>
      </c>
      <c r="P2" s="13">
        <v>61086</v>
      </c>
      <c r="Q2" s="13">
        <v>431344</v>
      </c>
      <c r="R2" s="13">
        <v>8878</v>
      </c>
      <c r="S2" s="13">
        <v>220943</v>
      </c>
      <c r="T2" s="13">
        <v>11885</v>
      </c>
      <c r="U2" s="13">
        <v>142484</v>
      </c>
      <c r="V2" s="13">
        <v>5</v>
      </c>
      <c r="W2" s="13">
        <v>8505</v>
      </c>
      <c r="X2" s="13">
        <v>74141</v>
      </c>
      <c r="Y2" s="13">
        <v>1813</v>
      </c>
      <c r="Z2" s="13">
        <v>7065</v>
      </c>
      <c r="AA2" s="13">
        <v>1334</v>
      </c>
      <c r="AB2" s="13">
        <v>37670</v>
      </c>
      <c r="AC2" s="13">
        <v>1602</v>
      </c>
      <c r="AD2" s="8">
        <v>144</v>
      </c>
      <c r="AE2" s="8">
        <v>2385</v>
      </c>
      <c r="AF2" s="8">
        <v>1529</v>
      </c>
      <c r="AG2" s="8">
        <v>185</v>
      </c>
      <c r="AH2" s="8">
        <v>30</v>
      </c>
      <c r="AI2" s="8">
        <v>12461</v>
      </c>
      <c r="AJ2" s="8">
        <v>9</v>
      </c>
      <c r="AK2" s="8">
        <v>121</v>
      </c>
      <c r="AL2" s="8">
        <v>1164</v>
      </c>
      <c r="AM2" s="8">
        <v>598</v>
      </c>
      <c r="AN2" s="8">
        <v>10762</v>
      </c>
      <c r="AO2" s="8">
        <v>39133</v>
      </c>
      <c r="AP2" s="8">
        <v>29024</v>
      </c>
      <c r="AQ2" s="8">
        <v>15811</v>
      </c>
      <c r="AR2" s="8">
        <v>5095</v>
      </c>
      <c r="AS2" s="8">
        <v>51027</v>
      </c>
      <c r="AT2" s="8">
        <v>13470</v>
      </c>
      <c r="AU2" s="8">
        <v>62323</v>
      </c>
      <c r="AV2" s="8">
        <v>4542</v>
      </c>
      <c r="AW2" s="8">
        <v>124193</v>
      </c>
      <c r="AX2" s="8">
        <v>283</v>
      </c>
      <c r="AY2" s="8">
        <v>16103</v>
      </c>
      <c r="AZ2" s="8">
        <v>30728</v>
      </c>
      <c r="BA2" s="8">
        <v>3488</v>
      </c>
      <c r="BB2" s="8">
        <v>11284</v>
      </c>
      <c r="BC2" s="8"/>
    </row>
    <row r="3" spans="1:55" x14ac:dyDescent="0.25">
      <c r="A3" s="15" t="s">
        <v>18</v>
      </c>
      <c r="B3" s="8">
        <v>29335</v>
      </c>
      <c r="C3" s="13">
        <v>380827</v>
      </c>
      <c r="D3" s="13">
        <v>12925</v>
      </c>
      <c r="E3" s="13"/>
      <c r="F3" s="13">
        <v>330140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>
        <v>219156</v>
      </c>
      <c r="R3" s="13"/>
      <c r="S3" s="13">
        <v>220943</v>
      </c>
      <c r="T3" s="13">
        <v>11885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>
        <v>11810</v>
      </c>
      <c r="BA3" s="8"/>
      <c r="BB3" s="8"/>
      <c r="BC3" s="8"/>
    </row>
    <row r="4" spans="1:55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>
        <v>17645</v>
      </c>
      <c r="AP4" s="8">
        <v>10183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8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 x14ac:dyDescent="0.25">
      <c r="A6" s="15" t="s">
        <v>4</v>
      </c>
      <c r="B6" s="8"/>
      <c r="C6" s="13"/>
      <c r="D6" s="13"/>
      <c r="E6" s="13"/>
      <c r="F6" s="13"/>
      <c r="G6" s="13">
        <v>13125</v>
      </c>
      <c r="H6" s="13"/>
      <c r="I6" s="13"/>
      <c r="J6" s="13"/>
      <c r="K6" s="13"/>
      <c r="L6" s="13"/>
      <c r="M6" s="13">
        <v>17489</v>
      </c>
      <c r="N6" s="13">
        <v>153623</v>
      </c>
      <c r="O6" s="13">
        <v>208112</v>
      </c>
      <c r="P6" s="13"/>
      <c r="Q6" s="13">
        <v>134242</v>
      </c>
      <c r="R6" s="13"/>
      <c r="S6" s="8"/>
      <c r="T6" s="13"/>
      <c r="U6" s="8">
        <v>106199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spans="1:55" x14ac:dyDescent="0.25">
      <c r="A7" s="15" t="s">
        <v>17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8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5" x14ac:dyDescent="0.25">
      <c r="A8" s="15" t="s">
        <v>179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>
        <v>11666</v>
      </c>
      <c r="N8" s="13"/>
      <c r="O8" s="13"/>
      <c r="P8" s="13"/>
      <c r="Q8" s="13"/>
      <c r="R8" s="13"/>
      <c r="S8" s="8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x14ac:dyDescent="0.25">
      <c r="A9" s="15" t="s">
        <v>10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14606</v>
      </c>
      <c r="N9" s="13"/>
      <c r="O9" s="13"/>
      <c r="P9" s="13"/>
      <c r="Q9" s="13">
        <v>11499</v>
      </c>
      <c r="R9" s="13"/>
      <c r="S9" s="8"/>
      <c r="T9" s="13"/>
      <c r="U9" s="8">
        <v>14635</v>
      </c>
      <c r="V9" s="8"/>
      <c r="W9" s="8"/>
      <c r="X9" s="8"/>
      <c r="Y9" s="8"/>
      <c r="Z9" s="8"/>
      <c r="AA9" s="8"/>
      <c r="AB9" s="8">
        <v>37559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>
        <v>10106</v>
      </c>
      <c r="AP9" s="8"/>
      <c r="AQ9" s="8">
        <v>15210</v>
      </c>
      <c r="AR9" s="8"/>
      <c r="AS9" s="8">
        <v>49928</v>
      </c>
      <c r="AT9" s="8">
        <v>12233</v>
      </c>
      <c r="AU9" s="8">
        <v>26417</v>
      </c>
      <c r="AV9" s="8"/>
      <c r="AW9" s="8">
        <v>90086</v>
      </c>
      <c r="AX9" s="8"/>
      <c r="AY9" s="8"/>
      <c r="AZ9" s="8">
        <v>14181</v>
      </c>
      <c r="BA9" s="8"/>
      <c r="BB9" s="8"/>
      <c r="BC9" s="8"/>
    </row>
    <row r="10" spans="1:55" x14ac:dyDescent="0.25">
      <c r="A10" s="15" t="s">
        <v>2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8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>
        <v>26263</v>
      </c>
      <c r="AX10" s="8"/>
      <c r="AY10" s="8"/>
      <c r="AZ10" s="8"/>
      <c r="BA10" s="8"/>
      <c r="BB10" s="8"/>
      <c r="BC10" s="8"/>
    </row>
    <row r="11" spans="1:55" x14ac:dyDescent="0.25">
      <c r="A11" s="15" t="s">
        <v>6</v>
      </c>
      <c r="B11" s="13"/>
      <c r="C11" s="8"/>
      <c r="D11" s="13"/>
      <c r="E11" s="8">
        <v>46443</v>
      </c>
      <c r="F11" s="8"/>
      <c r="G11" s="8"/>
      <c r="H11" s="13"/>
      <c r="I11" s="13"/>
      <c r="J11" s="13"/>
      <c r="K11" s="8"/>
      <c r="L11" s="8"/>
      <c r="M11" s="8"/>
      <c r="N11" s="8"/>
      <c r="O11" s="8"/>
      <c r="P11" s="8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x14ac:dyDescent="0.25">
      <c r="A12" s="15" t="s">
        <v>8</v>
      </c>
      <c r="B12" s="13"/>
      <c r="C12" s="8"/>
      <c r="D12" s="13"/>
      <c r="E12" s="8"/>
      <c r="F12" s="8"/>
      <c r="G12" s="8"/>
      <c r="H12" s="13"/>
      <c r="I12" s="13"/>
      <c r="J12" s="13"/>
      <c r="K12" s="8"/>
      <c r="L12" s="8"/>
      <c r="M12" s="8"/>
      <c r="N12" s="8"/>
      <c r="O12" s="8"/>
      <c r="P12" s="8"/>
      <c r="Q12" s="13"/>
      <c r="R12" s="13"/>
      <c r="S12" s="13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x14ac:dyDescent="0.25">
      <c r="A13" s="15" t="s">
        <v>143</v>
      </c>
      <c r="B13" s="13"/>
      <c r="C13" s="8"/>
      <c r="D13" s="13"/>
      <c r="E13" s="8"/>
      <c r="F13" s="8"/>
      <c r="G13" s="8"/>
      <c r="H13" s="13"/>
      <c r="I13" s="13"/>
      <c r="J13" s="13"/>
      <c r="K13" s="8"/>
      <c r="L13" s="8"/>
      <c r="M13" s="8"/>
      <c r="N13" s="8"/>
      <c r="O13" s="8"/>
      <c r="P13" s="13"/>
      <c r="Q13" s="13"/>
      <c r="R13" s="13"/>
      <c r="S13" s="13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>
        <v>11203</v>
      </c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x14ac:dyDescent="0.25">
      <c r="A14" s="15" t="s">
        <v>32</v>
      </c>
      <c r="B14" s="13"/>
      <c r="C14" s="8"/>
      <c r="D14" s="13"/>
      <c r="E14" s="8"/>
      <c r="F14" s="8"/>
      <c r="G14" s="8"/>
      <c r="H14" s="13"/>
      <c r="I14" s="13"/>
      <c r="J14" s="13"/>
      <c r="K14" s="8"/>
      <c r="L14" s="8"/>
      <c r="M14" s="8"/>
      <c r="N14" s="8"/>
      <c r="O14" s="8"/>
      <c r="P14" s="13"/>
      <c r="Q14" s="13"/>
      <c r="R14" s="13"/>
      <c r="S14" s="13"/>
      <c r="T14" s="8"/>
      <c r="U14" s="8"/>
      <c r="V14" s="8"/>
      <c r="W14" s="8"/>
      <c r="X14" s="8">
        <v>58878</v>
      </c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x14ac:dyDescent="0.25">
      <c r="A15" s="15" t="s">
        <v>100</v>
      </c>
      <c r="B15" s="13"/>
      <c r="C15" s="8"/>
      <c r="D15" s="13"/>
      <c r="E15" s="8"/>
      <c r="F15" s="8"/>
      <c r="G15" s="8"/>
      <c r="H15" s="13"/>
      <c r="I15" s="13"/>
      <c r="J15" s="13"/>
      <c r="K15" s="8"/>
      <c r="L15" s="8"/>
      <c r="M15" s="8"/>
      <c r="N15" s="8"/>
      <c r="O15" s="8"/>
      <c r="P15" s="13"/>
      <c r="Q15" s="13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>
        <v>12461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x14ac:dyDescent="0.25">
      <c r="A16" s="15" t="s">
        <v>28</v>
      </c>
      <c r="B16" s="13"/>
      <c r="C16" s="8"/>
      <c r="D16" s="13"/>
      <c r="E16" s="8"/>
      <c r="F16" s="8"/>
      <c r="G16" s="8"/>
      <c r="H16" s="13"/>
      <c r="I16" s="13"/>
      <c r="J16" s="13"/>
      <c r="K16" s="8"/>
      <c r="L16" s="8"/>
      <c r="M16" s="8"/>
      <c r="N16" s="8"/>
      <c r="O16" s="8"/>
      <c r="P16" s="13"/>
      <c r="Q16" s="13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>
        <v>34978</v>
      </c>
      <c r="AV16" s="8"/>
      <c r="AW16" s="8"/>
      <c r="AX16" s="8"/>
      <c r="AY16" s="8"/>
      <c r="AZ16" s="8"/>
      <c r="BA16" s="8"/>
      <c r="BB16" s="8"/>
      <c r="BC16" s="8"/>
    </row>
    <row r="17" spans="1:55" x14ac:dyDescent="0.25">
      <c r="A17" s="15" t="s">
        <v>33</v>
      </c>
      <c r="B17" s="13"/>
      <c r="C17" s="8"/>
      <c r="D17" s="13"/>
      <c r="E17" s="8"/>
      <c r="F17" s="8"/>
      <c r="G17" s="8"/>
      <c r="H17" s="13"/>
      <c r="I17" s="13"/>
      <c r="J17" s="13"/>
      <c r="K17" s="8"/>
      <c r="L17" s="8"/>
      <c r="M17" s="8"/>
      <c r="N17" s="8"/>
      <c r="O17" s="8"/>
      <c r="P17" s="13"/>
      <c r="Q17" s="13"/>
      <c r="R17" s="13"/>
      <c r="S17" s="13"/>
      <c r="T17" s="8"/>
      <c r="U17" s="8">
        <v>12284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x14ac:dyDescent="0.25">
      <c r="A18" s="15" t="s">
        <v>35</v>
      </c>
      <c r="B18" s="13"/>
      <c r="C18" s="8"/>
      <c r="D18" s="13"/>
      <c r="E18" s="8"/>
      <c r="F18" s="8"/>
      <c r="G18" s="8"/>
      <c r="H18" s="13"/>
      <c r="I18" s="13"/>
      <c r="J18" s="13">
        <v>27755</v>
      </c>
      <c r="K18" s="8"/>
      <c r="L18" s="8"/>
      <c r="M18" s="13"/>
      <c r="N18" s="8"/>
      <c r="O18" s="8"/>
      <c r="P18" s="13">
        <v>61086</v>
      </c>
      <c r="Q18" s="13">
        <v>55117</v>
      </c>
      <c r="R18" s="13"/>
      <c r="S18" s="13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x14ac:dyDescent="0.25">
      <c r="A19" s="15" t="s">
        <v>38</v>
      </c>
      <c r="B19" s="13"/>
      <c r="C19" s="8"/>
      <c r="D19" s="13"/>
      <c r="E19" s="8"/>
      <c r="F19" s="8"/>
      <c r="G19" s="8"/>
      <c r="H19" s="13"/>
      <c r="I19" s="13"/>
      <c r="J19" s="13"/>
      <c r="K19" s="8"/>
      <c r="L19" s="8"/>
      <c r="M19" s="13"/>
      <c r="N19" s="8"/>
      <c r="O19" s="8"/>
      <c r="P19" s="13"/>
      <c r="Q19" s="13"/>
      <c r="R19" s="13"/>
      <c r="S19" s="13"/>
      <c r="T19" s="8"/>
      <c r="U19" s="8"/>
      <c r="V19" s="8"/>
      <c r="W19" s="8"/>
      <c r="X19" s="8">
        <v>14465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 x14ac:dyDescent="0.25">
      <c r="A20" s="15" t="s">
        <v>140</v>
      </c>
      <c r="B20" s="13"/>
      <c r="C20" s="8"/>
      <c r="D20" s="13"/>
      <c r="E20" s="8">
        <v>4258</v>
      </c>
      <c r="F20" s="8"/>
      <c r="G20" s="8">
        <v>8164</v>
      </c>
      <c r="H20" s="13">
        <v>8762</v>
      </c>
      <c r="I20" s="13">
        <v>1685</v>
      </c>
      <c r="J20" s="13">
        <v>6432</v>
      </c>
      <c r="K20" s="13">
        <v>2296</v>
      </c>
      <c r="L20" s="13">
        <v>2908</v>
      </c>
      <c r="M20" s="8"/>
      <c r="N20" s="8"/>
      <c r="O20" s="13"/>
      <c r="P20" s="8"/>
      <c r="Q20" s="13">
        <v>11330</v>
      </c>
      <c r="R20" s="13">
        <v>8878</v>
      </c>
      <c r="S20" s="13"/>
      <c r="T20" s="8"/>
      <c r="U20" s="8">
        <v>9366</v>
      </c>
      <c r="V20" s="8">
        <v>5</v>
      </c>
      <c r="W20" s="8">
        <v>8505</v>
      </c>
      <c r="X20" s="8">
        <v>798</v>
      </c>
      <c r="Y20" s="8">
        <v>1813</v>
      </c>
      <c r="Z20" s="13">
        <v>7065</v>
      </c>
      <c r="AA20" s="13">
        <v>1334</v>
      </c>
      <c r="AB20" s="8">
        <v>111</v>
      </c>
      <c r="AC20" s="13">
        <v>1602</v>
      </c>
      <c r="AD20" s="8">
        <v>144</v>
      </c>
      <c r="AE20" s="8">
        <v>2385</v>
      </c>
      <c r="AF20" s="8">
        <v>1529</v>
      </c>
      <c r="AG20" s="8">
        <v>185</v>
      </c>
      <c r="AH20" s="8">
        <v>30</v>
      </c>
      <c r="AI20" s="8"/>
      <c r="AJ20" s="8">
        <v>9</v>
      </c>
      <c r="AK20" s="8">
        <v>121</v>
      </c>
      <c r="AL20" s="8">
        <v>1164</v>
      </c>
      <c r="AM20" s="8">
        <v>598</v>
      </c>
      <c r="AN20" s="8">
        <v>10762</v>
      </c>
      <c r="AO20" s="8">
        <v>11382</v>
      </c>
      <c r="AP20" s="8">
        <v>7638</v>
      </c>
      <c r="AQ20" s="8">
        <v>601</v>
      </c>
      <c r="AR20" s="8">
        <v>5095</v>
      </c>
      <c r="AS20" s="8">
        <v>1099</v>
      </c>
      <c r="AT20" s="8">
        <v>1237</v>
      </c>
      <c r="AU20" s="8">
        <v>928</v>
      </c>
      <c r="AV20" s="8">
        <v>4542</v>
      </c>
      <c r="AW20" s="8">
        <v>7844</v>
      </c>
      <c r="AX20" s="8">
        <v>283</v>
      </c>
      <c r="AY20" s="8">
        <v>16103</v>
      </c>
      <c r="AZ20" s="8">
        <v>4737</v>
      </c>
      <c r="BA20" s="8">
        <v>3488</v>
      </c>
      <c r="BB20" s="8">
        <v>11284</v>
      </c>
      <c r="BC20" s="8"/>
    </row>
    <row r="21" spans="1:55" x14ac:dyDescent="0.25">
      <c r="A21" s="15"/>
      <c r="B21" s="13"/>
      <c r="C21" s="8"/>
      <c r="D21" s="13"/>
      <c r="E21" s="8"/>
      <c r="F21" s="8"/>
      <c r="G21" s="8"/>
      <c r="H21" s="13"/>
      <c r="I21" s="13"/>
      <c r="J21" s="13"/>
      <c r="K21" s="8"/>
      <c r="L21" s="8"/>
      <c r="M21" s="8"/>
      <c r="N21" s="8"/>
      <c r="O21" s="8"/>
      <c r="P21" s="8"/>
      <c r="Q21" s="13"/>
      <c r="R21" s="13"/>
      <c r="S21" s="13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55" x14ac:dyDescent="0.25">
      <c r="A22" s="15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N22" s="13"/>
      <c r="O22" s="13"/>
      <c r="P22" s="13"/>
      <c r="Q22" s="13"/>
      <c r="R22" s="13"/>
      <c r="S22" s="13"/>
      <c r="T22" s="13"/>
      <c r="V22" s="13"/>
      <c r="W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5" x14ac:dyDescent="0.25">
      <c r="A23" s="15"/>
      <c r="B23" s="13"/>
      <c r="C23" s="8"/>
      <c r="D23" s="13"/>
      <c r="E23" s="8"/>
      <c r="F23" s="8"/>
      <c r="G23" s="8"/>
      <c r="H23" s="13"/>
      <c r="I23" s="13"/>
      <c r="J23" s="13"/>
      <c r="K23" s="8"/>
      <c r="L23" s="8"/>
      <c r="M23" s="8"/>
      <c r="N23" s="8"/>
      <c r="O23" s="8"/>
      <c r="P23" s="8"/>
      <c r="Q23" s="13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55" x14ac:dyDescent="0.25">
      <c r="A24" s="15"/>
      <c r="B24" s="13"/>
      <c r="C24" s="8"/>
      <c r="D24" s="13"/>
      <c r="E24" s="8"/>
      <c r="F24" s="8"/>
      <c r="G24" s="8"/>
      <c r="H24" s="13"/>
      <c r="I24" s="13"/>
      <c r="J24" s="13"/>
      <c r="K24" s="8"/>
      <c r="L24" s="8"/>
      <c r="M24" s="8"/>
      <c r="N24" s="8"/>
      <c r="O24" s="8"/>
      <c r="P24" s="8"/>
      <c r="Q24" s="13"/>
      <c r="R24" s="13"/>
      <c r="S24" s="13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55" x14ac:dyDescent="0.25">
      <c r="A25" s="15"/>
      <c r="B25" s="13"/>
      <c r="C25" s="8"/>
      <c r="D25" s="13"/>
      <c r="E25" s="8"/>
      <c r="F25" s="8"/>
      <c r="G25" s="8"/>
      <c r="H25" s="13"/>
      <c r="I25" s="13"/>
      <c r="J25" s="13"/>
      <c r="K25" s="8"/>
      <c r="L25" s="8"/>
      <c r="M25" s="8"/>
      <c r="N25" s="8"/>
      <c r="O25" s="8"/>
      <c r="P25" s="8"/>
      <c r="Q25" s="13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55" x14ac:dyDescent="0.25">
      <c r="B26" s="13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55" x14ac:dyDescent="0.25">
      <c r="A27" s="15"/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55" x14ac:dyDescent="0.25">
      <c r="A28" s="15"/>
      <c r="B28" s="13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55" x14ac:dyDescent="0.25">
      <c r="A29" s="15"/>
      <c r="B29" s="13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55" x14ac:dyDescent="0.25">
      <c r="B30" s="13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55" x14ac:dyDescent="0.25">
      <c r="B31" s="13"/>
      <c r="C31" s="8"/>
      <c r="D31" s="8"/>
      <c r="E31" s="8"/>
      <c r="F31" s="8"/>
      <c r="G31" s="8"/>
      <c r="H31" s="8"/>
      <c r="I31" s="8"/>
      <c r="J31" s="8"/>
      <c r="K31" s="13"/>
      <c r="L31" s="13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55" x14ac:dyDescent="0.25"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8"/>
      <c r="W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2:39" x14ac:dyDescent="0.25"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9" x14ac:dyDescent="0.25"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W34" s="8"/>
      <c r="X34" s="13"/>
      <c r="Y34" s="8"/>
      <c r="Z34" s="8"/>
      <c r="AA34" s="8"/>
      <c r="AB34" s="13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2:39" x14ac:dyDescent="0.25"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13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9" x14ac:dyDescent="0.25">
      <c r="B36" s="13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9" x14ac:dyDescent="0.25"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9" x14ac:dyDescent="0.25"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2:39" x14ac:dyDescent="0.25"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9" x14ac:dyDescent="0.25"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9" x14ac:dyDescent="0.25"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9" x14ac:dyDescent="0.25">
      <c r="B42" s="13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9" x14ac:dyDescent="0.25">
      <c r="B43" s="13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2:39" x14ac:dyDescent="0.25">
      <c r="B44" s="8"/>
      <c r="D44" s="8"/>
      <c r="E44" s="13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3"/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2:39" x14ac:dyDescent="0.25">
      <c r="B45" s="13"/>
      <c r="C45" s="8"/>
      <c r="D45" s="8"/>
      <c r="E45" s="13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2:39" x14ac:dyDescent="0.25"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2:39" x14ac:dyDescent="0.25">
      <c r="B47" s="13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2:39" x14ac:dyDescent="0.25">
      <c r="B48" s="13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3"/>
      <c r="S48" s="1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2:38" x14ac:dyDescent="0.25"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3"/>
      <c r="S49" s="1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2:38" x14ac:dyDescent="0.25">
      <c r="B50" s="1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3"/>
      <c r="S50" s="1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2:38" x14ac:dyDescent="0.25">
      <c r="B51" s="1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3"/>
      <c r="S51" s="13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2:38" x14ac:dyDescent="0.25">
      <c r="B52" s="1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3"/>
      <c r="S52" s="13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2:38" x14ac:dyDescent="0.25">
      <c r="B53" s="1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3"/>
      <c r="S53" s="13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2:38" x14ac:dyDescent="0.25">
      <c r="B54" s="1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3"/>
      <c r="S54" s="13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2:38" x14ac:dyDescent="0.25">
      <c r="B55" s="1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3"/>
      <c r="S55" s="1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2:38" x14ac:dyDescent="0.25">
      <c r="B56" s="1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3"/>
      <c r="S56" s="1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2:38" x14ac:dyDescent="0.25">
      <c r="B57" s="1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3"/>
      <c r="S57" s="13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2:38" x14ac:dyDescent="0.25">
      <c r="B58" s="1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3"/>
      <c r="S58" s="13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2:38" x14ac:dyDescent="0.25">
      <c r="B59" s="13"/>
      <c r="C59" s="8"/>
      <c r="D59" s="8"/>
      <c r="E59" s="8"/>
      <c r="F59" s="8"/>
      <c r="G59" s="8"/>
      <c r="H59" s="8"/>
      <c r="I59" s="13"/>
      <c r="J59" s="8"/>
      <c r="K59" s="8"/>
      <c r="L59" s="8"/>
      <c r="M59" s="13"/>
      <c r="N59" s="13"/>
      <c r="O59" s="13"/>
      <c r="P59" s="8"/>
      <c r="Q59" s="8"/>
      <c r="R59" s="13"/>
      <c r="S59" s="13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2:38" x14ac:dyDescent="0.25">
      <c r="B60" s="1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3"/>
      <c r="S60" s="13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2:38" x14ac:dyDescent="0.25">
      <c r="B61" s="1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13"/>
      <c r="O61" s="8"/>
      <c r="P61" s="8"/>
      <c r="Q61" s="8"/>
      <c r="R61" s="13"/>
      <c r="S61" s="13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2:38" x14ac:dyDescent="0.25">
      <c r="B62" s="1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3"/>
      <c r="S62" s="13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2:38" x14ac:dyDescent="0.25">
      <c r="B63" s="1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3"/>
      <c r="S63" s="13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2:38" x14ac:dyDescent="0.25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2:44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3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</row>
    <row r="66" spans="2:44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  <c r="L66" s="13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2:44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2:44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44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13"/>
      <c r="AC69" s="8"/>
      <c r="AD69" s="8"/>
      <c r="AE69" s="8"/>
      <c r="AF69" s="8"/>
      <c r="AG69" s="8"/>
      <c r="AH69" s="8"/>
      <c r="AI69" s="8"/>
      <c r="AJ69" s="8"/>
      <c r="AK69" s="8"/>
    </row>
    <row r="70" spans="2:44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13"/>
      <c r="AC70" s="8"/>
      <c r="AD70" s="8"/>
      <c r="AE70" s="8"/>
      <c r="AF70" s="8"/>
      <c r="AG70" s="8"/>
      <c r="AH70" s="8"/>
      <c r="AI70" s="8"/>
      <c r="AJ70" s="8"/>
      <c r="AK70" s="8"/>
    </row>
    <row r="71" spans="2:44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44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44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44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2:44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2:44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2:44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44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44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V79" s="8"/>
      <c r="W79" s="8"/>
      <c r="X79" s="8"/>
      <c r="Y79" s="8"/>
      <c r="Z79" s="8"/>
      <c r="AA79" s="8"/>
      <c r="AB79" s="8"/>
      <c r="AC79" s="13"/>
      <c r="AD79" s="8"/>
      <c r="AE79" s="8"/>
      <c r="AF79" s="8"/>
      <c r="AG79" s="8"/>
      <c r="AH79" s="8"/>
      <c r="AI79" s="8"/>
      <c r="AJ79" s="8"/>
      <c r="AK79" s="8"/>
    </row>
    <row r="80" spans="2:44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2:37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2:37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2:37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2:37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2:37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3"/>
      <c r="O85" s="8"/>
      <c r="P85" s="8"/>
      <c r="Q85" s="8"/>
      <c r="R85" s="8"/>
      <c r="S85" s="8"/>
      <c r="T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2:37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3"/>
      <c r="O86" s="8"/>
      <c r="P86" s="8"/>
      <c r="Q86" s="8"/>
      <c r="R86" s="8"/>
      <c r="S86" s="8"/>
      <c r="T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2:37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13"/>
      <c r="O87" s="8"/>
      <c r="P87" s="8"/>
      <c r="Q87" s="8"/>
      <c r="R87" s="8"/>
      <c r="S87" s="8"/>
      <c r="T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2:37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2:37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2:37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2:37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2:37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2:37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2:37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2:37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2:37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2:37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2:37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2:37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2:37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2:37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2:37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2:37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2:37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2:37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2:37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2:37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2:37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2:37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2:37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2:37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2:37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2:37" x14ac:dyDescent="0.2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2:37" x14ac:dyDescent="0.2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2:37" x14ac:dyDescent="0.2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2:37" x14ac:dyDescent="0.2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2:37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2:37" x14ac:dyDescent="0.2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2:37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2:37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2:37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6"/>
  <sheetViews>
    <sheetView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9.140625" bestFit="1" customWidth="1"/>
    <col min="2" max="3" width="9.140625" bestFit="1" customWidth="1"/>
    <col min="4" max="10" width="8.28515625" bestFit="1" customWidth="1"/>
    <col min="11" max="33" width="9.28515625" bestFit="1" customWidth="1"/>
    <col min="34" max="34" width="11" bestFit="1" customWidth="1"/>
    <col min="35" max="37" width="10" bestFit="1" customWidth="1"/>
    <col min="38" max="39" width="11" bestFit="1" customWidth="1"/>
    <col min="40" max="51" width="10" bestFit="1" customWidth="1"/>
    <col min="52" max="54" width="11" bestFit="1" customWidth="1"/>
    <col min="55" max="56" width="13.85546875" bestFit="1" customWidth="1"/>
  </cols>
  <sheetData>
    <row r="1" spans="1:57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s="12" t="s">
        <v>178</v>
      </c>
      <c r="AN1" s="12" t="s">
        <v>180</v>
      </c>
      <c r="AO1" s="12" t="s">
        <v>181</v>
      </c>
      <c r="AP1" s="12" t="s">
        <v>182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157</v>
      </c>
      <c r="AZ1" t="s">
        <v>158</v>
      </c>
      <c r="BA1" t="s">
        <v>159</v>
      </c>
      <c r="BB1" t="s">
        <v>160</v>
      </c>
      <c r="BC1" t="s">
        <v>185</v>
      </c>
      <c r="BD1" t="s">
        <v>186</v>
      </c>
    </row>
    <row r="2" spans="1:57" x14ac:dyDescent="0.25">
      <c r="A2" s="14" t="s">
        <v>40</v>
      </c>
      <c r="B2" s="8">
        <v>581753</v>
      </c>
      <c r="C2" s="13">
        <v>536249</v>
      </c>
      <c r="D2" s="13">
        <v>24971</v>
      </c>
      <c r="E2" s="13">
        <v>38949</v>
      </c>
      <c r="F2" s="13">
        <v>176368</v>
      </c>
      <c r="G2" s="13">
        <v>75919</v>
      </c>
      <c r="H2" s="13">
        <v>3184</v>
      </c>
      <c r="I2" s="13">
        <v>984</v>
      </c>
      <c r="J2" s="13">
        <v>12321</v>
      </c>
      <c r="K2" s="13">
        <v>7666</v>
      </c>
      <c r="L2" s="13">
        <v>79760</v>
      </c>
      <c r="M2" s="13">
        <v>125063</v>
      </c>
      <c r="N2" s="13">
        <v>109009</v>
      </c>
      <c r="O2" s="13">
        <v>53623</v>
      </c>
      <c r="P2" s="13">
        <v>453034</v>
      </c>
      <c r="Q2" s="13">
        <v>7300</v>
      </c>
      <c r="R2" s="13">
        <v>308</v>
      </c>
      <c r="S2" s="13">
        <v>177858</v>
      </c>
      <c r="T2" s="13">
        <v>4508</v>
      </c>
      <c r="U2" s="13">
        <v>170239</v>
      </c>
      <c r="V2" s="13">
        <v>5</v>
      </c>
      <c r="W2" s="13">
        <v>9491</v>
      </c>
      <c r="X2" s="13">
        <v>104829</v>
      </c>
      <c r="Y2" s="13">
        <v>188</v>
      </c>
      <c r="Z2" s="13">
        <v>3882</v>
      </c>
      <c r="AA2" s="13">
        <v>3970</v>
      </c>
      <c r="AB2" s="13">
        <v>40298</v>
      </c>
      <c r="AC2" s="13">
        <v>662</v>
      </c>
      <c r="AD2" s="13">
        <v>1124</v>
      </c>
      <c r="AE2" s="13">
        <v>3492</v>
      </c>
      <c r="AF2" s="8">
        <v>1117</v>
      </c>
      <c r="AG2" s="8">
        <v>296</v>
      </c>
      <c r="AH2" s="8">
        <v>206</v>
      </c>
      <c r="AI2" s="8">
        <v>16835</v>
      </c>
      <c r="AJ2" s="8">
        <v>1343</v>
      </c>
      <c r="AK2" s="8">
        <v>47</v>
      </c>
      <c r="AL2" s="8">
        <v>119</v>
      </c>
      <c r="AM2" s="8">
        <v>2439</v>
      </c>
      <c r="AN2" s="8">
        <v>7611</v>
      </c>
      <c r="AO2" s="8">
        <v>38281</v>
      </c>
      <c r="AP2" s="8">
        <v>26080</v>
      </c>
      <c r="AQ2" s="8">
        <v>9889</v>
      </c>
      <c r="AR2" s="8">
        <v>90932</v>
      </c>
      <c r="AS2" s="8">
        <v>21225</v>
      </c>
      <c r="AT2" s="8">
        <v>5952</v>
      </c>
      <c r="AU2" s="8">
        <v>69307</v>
      </c>
      <c r="AV2" s="8">
        <v>1967</v>
      </c>
      <c r="AW2" s="8">
        <v>329835</v>
      </c>
      <c r="AX2" s="8">
        <v>24823</v>
      </c>
      <c r="AY2" s="8">
        <v>1396</v>
      </c>
      <c r="AZ2" s="8">
        <v>51857</v>
      </c>
      <c r="BA2" s="8">
        <v>4344</v>
      </c>
      <c r="BB2" s="8">
        <v>14832</v>
      </c>
      <c r="BC2" s="8">
        <v>669</v>
      </c>
      <c r="BD2" s="8">
        <v>46570</v>
      </c>
      <c r="BE2" s="8"/>
    </row>
    <row r="3" spans="1:57" x14ac:dyDescent="0.25">
      <c r="A3" s="15" t="s">
        <v>18</v>
      </c>
      <c r="B3" s="8">
        <v>546191</v>
      </c>
      <c r="C3" s="13">
        <v>531696</v>
      </c>
      <c r="D3" s="13">
        <v>16347</v>
      </c>
      <c r="E3" s="13"/>
      <c r="F3" s="13">
        <v>176368</v>
      </c>
      <c r="G3" s="13"/>
      <c r="H3" s="13"/>
      <c r="I3" s="13"/>
      <c r="J3" s="13"/>
      <c r="K3" s="13"/>
      <c r="L3" s="13"/>
      <c r="M3" s="13"/>
      <c r="N3" s="13"/>
      <c r="O3" s="13"/>
      <c r="P3" s="13">
        <v>239620</v>
      </c>
      <c r="Q3" s="13"/>
      <c r="R3" s="13"/>
      <c r="S3" s="13">
        <v>177858</v>
      </c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 spans="1:57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>
        <v>17048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7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8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7" x14ac:dyDescent="0.25">
      <c r="A6" s="15" t="s">
        <v>22</v>
      </c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8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>
        <v>14131</v>
      </c>
      <c r="BC6" s="8"/>
    </row>
    <row r="7" spans="1:57" x14ac:dyDescent="0.25">
      <c r="A7" s="15" t="s">
        <v>23</v>
      </c>
      <c r="B7" s="8">
        <v>35562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8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7" x14ac:dyDescent="0.25">
      <c r="A8" s="15" t="s">
        <v>4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>
        <v>48071</v>
      </c>
      <c r="M8" s="13">
        <v>107618</v>
      </c>
      <c r="N8" s="13">
        <v>97632</v>
      </c>
      <c r="O8" s="13"/>
      <c r="P8" s="13">
        <v>146302</v>
      </c>
      <c r="Q8" s="13"/>
      <c r="R8" s="13"/>
      <c r="S8" s="8"/>
      <c r="T8" s="13"/>
      <c r="U8" s="8">
        <v>76362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>
        <v>14845</v>
      </c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7" x14ac:dyDescent="0.25">
      <c r="A9" s="15" t="s">
        <v>17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>
        <v>10958</v>
      </c>
      <c r="M9" s="13">
        <v>17445</v>
      </c>
      <c r="N9" s="13"/>
      <c r="O9" s="13"/>
      <c r="P9" s="13"/>
      <c r="Q9" s="13"/>
      <c r="R9" s="13"/>
      <c r="S9" s="8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7" x14ac:dyDescent="0.25">
      <c r="A10" s="15" t="s">
        <v>179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>
        <v>20641</v>
      </c>
      <c r="M10" s="13"/>
      <c r="N10" s="13"/>
      <c r="O10" s="13"/>
      <c r="P10" s="13"/>
      <c r="Q10" s="13"/>
      <c r="R10" s="13"/>
      <c r="S10" s="8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7" x14ac:dyDescent="0.25">
      <c r="A11" s="15" t="s">
        <v>10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>
        <v>23132</v>
      </c>
      <c r="P11" s="13">
        <v>11558</v>
      </c>
      <c r="Q11" s="13"/>
      <c r="R11" s="13"/>
      <c r="S11" s="8"/>
      <c r="T11" s="13"/>
      <c r="U11" s="8"/>
      <c r="V11" s="8"/>
      <c r="W11" s="8"/>
      <c r="X11" s="8"/>
      <c r="Y11" s="8"/>
      <c r="Z11" s="8"/>
      <c r="AA11" s="8"/>
      <c r="AB11" s="8">
        <v>39552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>
        <v>26712</v>
      </c>
      <c r="AP11" s="8"/>
      <c r="AQ11" s="8"/>
      <c r="AR11" s="8">
        <v>62137</v>
      </c>
      <c r="AS11" s="8">
        <v>21100</v>
      </c>
      <c r="AT11" s="8"/>
      <c r="AU11" s="8">
        <v>30353</v>
      </c>
      <c r="AV11" s="8"/>
      <c r="AW11" s="8">
        <v>221635</v>
      </c>
      <c r="AX11" s="8">
        <v>24823</v>
      </c>
      <c r="AY11" s="8"/>
      <c r="AZ11" s="8">
        <v>48547</v>
      </c>
      <c r="BA11" s="8"/>
      <c r="BB11" s="8"/>
      <c r="BC11" s="8"/>
    </row>
    <row r="12" spans="1:57" x14ac:dyDescent="0.25">
      <c r="A12" s="15" t="s">
        <v>2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8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>
        <v>84430</v>
      </c>
      <c r="AX12" s="8"/>
      <c r="AY12" s="8"/>
      <c r="AZ12" s="8"/>
      <c r="BA12" s="8"/>
      <c r="BB12" s="8"/>
      <c r="BC12" s="8"/>
    </row>
    <row r="13" spans="1:57" x14ac:dyDescent="0.25">
      <c r="A13" s="15" t="s">
        <v>6</v>
      </c>
      <c r="B13" s="13"/>
      <c r="C13" s="8"/>
      <c r="D13" s="13"/>
      <c r="E13" s="8"/>
      <c r="F13" s="8"/>
      <c r="G13" s="8"/>
      <c r="H13" s="13"/>
      <c r="I13" s="13"/>
      <c r="J13" s="13"/>
      <c r="K13" s="8"/>
      <c r="L13" s="8"/>
      <c r="M13" s="8"/>
      <c r="N13" s="8"/>
      <c r="O13" s="8"/>
      <c r="P13" s="8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7" x14ac:dyDescent="0.25">
      <c r="A14" s="15" t="s">
        <v>7</v>
      </c>
      <c r="B14" s="13"/>
      <c r="C14" s="8"/>
      <c r="D14" s="13"/>
      <c r="E14" s="8"/>
      <c r="F14" s="8"/>
      <c r="G14" s="8"/>
      <c r="H14" s="13"/>
      <c r="I14" s="13"/>
      <c r="J14" s="13">
        <v>12321</v>
      </c>
      <c r="K14" s="8"/>
      <c r="L14" s="8"/>
      <c r="M14" s="8"/>
      <c r="N14" s="8"/>
      <c r="O14" s="8"/>
      <c r="P14" s="8">
        <v>32513</v>
      </c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>
        <v>13950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7" x14ac:dyDescent="0.25">
      <c r="A15" s="15" t="s">
        <v>8</v>
      </c>
      <c r="B15" s="13"/>
      <c r="C15" s="8"/>
      <c r="D15" s="13"/>
      <c r="E15" s="8">
        <v>36092</v>
      </c>
      <c r="F15" s="8"/>
      <c r="G15" s="8"/>
      <c r="H15" s="13"/>
      <c r="I15" s="13"/>
      <c r="J15" s="13"/>
      <c r="K15" s="8"/>
      <c r="L15" s="8"/>
      <c r="M15" s="8"/>
      <c r="N15" s="8"/>
      <c r="O15" s="8"/>
      <c r="P15" s="8"/>
      <c r="Q15" s="13"/>
      <c r="R15" s="13"/>
      <c r="S15" s="13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7" x14ac:dyDescent="0.25">
      <c r="A16" s="15" t="s">
        <v>16</v>
      </c>
      <c r="B16" s="13"/>
      <c r="C16" s="8"/>
      <c r="D16" s="13"/>
      <c r="E16" s="8"/>
      <c r="F16" s="8"/>
      <c r="G16" s="8">
        <v>40861</v>
      </c>
      <c r="H16" s="13"/>
      <c r="I16" s="13"/>
      <c r="J16" s="13"/>
      <c r="K16" s="8"/>
      <c r="L16" s="8"/>
      <c r="M16" s="8"/>
      <c r="N16" s="8"/>
      <c r="O16" s="8"/>
      <c r="P16" s="8"/>
      <c r="Q16" s="13"/>
      <c r="R16" s="13"/>
      <c r="S16" s="13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6" x14ac:dyDescent="0.25">
      <c r="A17" s="15" t="s">
        <v>143</v>
      </c>
      <c r="B17" s="13"/>
      <c r="C17" s="8"/>
      <c r="D17" s="13"/>
      <c r="E17" s="8"/>
      <c r="F17" s="8"/>
      <c r="G17" s="8"/>
      <c r="H17" s="13"/>
      <c r="I17" s="13"/>
      <c r="J17" s="13"/>
      <c r="K17" s="8"/>
      <c r="L17" s="8"/>
      <c r="M17" s="8"/>
      <c r="N17" s="8"/>
      <c r="O17" s="8"/>
      <c r="P17" s="13"/>
      <c r="Q17" s="13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6" x14ac:dyDescent="0.25">
      <c r="A18" s="15" t="s">
        <v>32</v>
      </c>
      <c r="B18" s="13"/>
      <c r="C18" s="8"/>
      <c r="D18" s="13"/>
      <c r="E18" s="8"/>
      <c r="F18" s="8"/>
      <c r="G18" s="8"/>
      <c r="H18" s="13"/>
      <c r="I18" s="13"/>
      <c r="J18" s="13"/>
      <c r="K18" s="8"/>
      <c r="L18" s="8"/>
      <c r="M18" s="8"/>
      <c r="N18" s="8"/>
      <c r="O18" s="8"/>
      <c r="P18" s="13"/>
      <c r="Q18" s="13"/>
      <c r="R18" s="13"/>
      <c r="S18" s="13"/>
      <c r="T18" s="8"/>
      <c r="U18" s="8"/>
      <c r="V18" s="8"/>
      <c r="W18" s="8"/>
      <c r="X18" s="8">
        <v>65845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6" x14ac:dyDescent="0.25">
      <c r="A19" s="15" t="s">
        <v>100</v>
      </c>
      <c r="B19" s="13"/>
      <c r="C19" s="8"/>
      <c r="D19" s="13"/>
      <c r="E19" s="8"/>
      <c r="F19" s="8"/>
      <c r="G19" s="8"/>
      <c r="H19" s="13"/>
      <c r="I19" s="13"/>
      <c r="J19" s="13"/>
      <c r="K19" s="8"/>
      <c r="L19" s="8"/>
      <c r="M19" s="8"/>
      <c r="N19" s="8"/>
      <c r="O19" s="8"/>
      <c r="P19" s="13"/>
      <c r="Q19" s="13"/>
      <c r="R19" s="13"/>
      <c r="S19" s="13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6" x14ac:dyDescent="0.25">
      <c r="A20" s="15" t="s">
        <v>28</v>
      </c>
      <c r="B20" s="13"/>
      <c r="C20" s="8"/>
      <c r="D20" s="13"/>
      <c r="E20" s="8"/>
      <c r="F20" s="8"/>
      <c r="G20" s="8"/>
      <c r="H20" s="13"/>
      <c r="I20" s="13"/>
      <c r="J20" s="13"/>
      <c r="K20" s="8"/>
      <c r="L20" s="8"/>
      <c r="M20" s="8"/>
      <c r="N20" s="8"/>
      <c r="O20" s="8"/>
      <c r="P20" s="13"/>
      <c r="Q20" s="13"/>
      <c r="R20" s="13"/>
      <c r="S20" s="13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>
        <v>38954</v>
      </c>
      <c r="AV20" s="8"/>
      <c r="AW20" s="8"/>
      <c r="AX20" s="8"/>
      <c r="AY20" s="8"/>
      <c r="AZ20" s="8"/>
      <c r="BA20" s="8"/>
      <c r="BB20" s="8"/>
      <c r="BC20" s="8"/>
    </row>
    <row r="21" spans="1:56" x14ac:dyDescent="0.25">
      <c r="A21" s="15" t="s">
        <v>33</v>
      </c>
      <c r="B21" s="13"/>
      <c r="C21" s="8"/>
      <c r="D21" s="13"/>
      <c r="E21" s="8"/>
      <c r="F21" s="8"/>
      <c r="G21" s="8"/>
      <c r="H21" s="13"/>
      <c r="I21" s="13"/>
      <c r="J21" s="13"/>
      <c r="K21" s="8"/>
      <c r="L21" s="8"/>
      <c r="M21" s="8"/>
      <c r="N21" s="8"/>
      <c r="O21" s="8"/>
      <c r="P21" s="13"/>
      <c r="Q21" s="13"/>
      <c r="R21" s="13"/>
      <c r="S21" s="13"/>
      <c r="T21" s="8"/>
      <c r="U21" s="8">
        <v>75202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56" x14ac:dyDescent="0.25">
      <c r="A22" s="15" t="s">
        <v>35</v>
      </c>
      <c r="B22" s="13"/>
      <c r="C22" s="8"/>
      <c r="D22" s="13"/>
      <c r="E22" s="8"/>
      <c r="F22" s="8"/>
      <c r="G22" s="8">
        <v>31574</v>
      </c>
      <c r="H22" s="13"/>
      <c r="I22" s="13"/>
      <c r="J22" s="13"/>
      <c r="K22" s="8"/>
      <c r="L22" s="8"/>
      <c r="M22" s="13"/>
      <c r="N22" s="8"/>
      <c r="O22" s="8">
        <v>30491</v>
      </c>
      <c r="P22" s="13">
        <v>23041</v>
      </c>
      <c r="Q22" s="13"/>
      <c r="R22" s="13"/>
      <c r="S22" s="13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6" x14ac:dyDescent="0.25">
      <c r="A23" s="15" t="s">
        <v>146</v>
      </c>
      <c r="B23" s="13"/>
      <c r="C23" s="8"/>
      <c r="D23" s="13"/>
      <c r="E23" s="8"/>
      <c r="F23" s="8"/>
      <c r="G23" s="8"/>
      <c r="H23" s="13"/>
      <c r="I23" s="13"/>
      <c r="J23" s="13"/>
      <c r="K23" s="8"/>
      <c r="L23" s="8"/>
      <c r="M23" s="13"/>
      <c r="N23" s="8"/>
      <c r="O23" s="8"/>
      <c r="P23" s="13"/>
      <c r="Q23" s="13"/>
      <c r="R23" s="13"/>
      <c r="S23" s="13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>
        <v>36885</v>
      </c>
    </row>
    <row r="24" spans="1:56" x14ac:dyDescent="0.25">
      <c r="A24" s="15" t="s">
        <v>38</v>
      </c>
      <c r="B24" s="13"/>
      <c r="C24" s="8"/>
      <c r="D24" s="13"/>
      <c r="E24" s="8"/>
      <c r="F24" s="8"/>
      <c r="G24" s="8"/>
      <c r="H24" s="13"/>
      <c r="I24" s="13"/>
      <c r="J24" s="13"/>
      <c r="K24" s="8"/>
      <c r="L24" s="8"/>
      <c r="M24" s="13"/>
      <c r="N24" s="8"/>
      <c r="O24" s="8"/>
      <c r="P24" s="13"/>
      <c r="Q24" s="13"/>
      <c r="R24" s="13"/>
      <c r="S24" s="13"/>
      <c r="T24" s="8"/>
      <c r="U24" s="8"/>
      <c r="V24" s="8"/>
      <c r="W24" s="8"/>
      <c r="X24" s="8">
        <v>38984</v>
      </c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</row>
    <row r="25" spans="1:56" x14ac:dyDescent="0.25">
      <c r="A25" s="15" t="s">
        <v>192</v>
      </c>
      <c r="B25" s="13"/>
      <c r="C25" s="8"/>
      <c r="D25" s="13"/>
      <c r="E25" s="8"/>
      <c r="F25" s="8"/>
      <c r="G25" s="8"/>
      <c r="H25" s="13"/>
      <c r="I25" s="13"/>
      <c r="J25" s="13"/>
      <c r="K25" s="8"/>
      <c r="L25" s="8"/>
      <c r="M25" s="13"/>
      <c r="N25" s="8"/>
      <c r="O25" s="8"/>
      <c r="P25" s="13"/>
      <c r="Q25" s="13"/>
      <c r="R25" s="13"/>
      <c r="S25" s="13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>
        <v>16462</v>
      </c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</row>
    <row r="26" spans="1:56" x14ac:dyDescent="0.25">
      <c r="A26" s="15" t="s">
        <v>140</v>
      </c>
      <c r="B26" s="13"/>
      <c r="C26" s="8">
        <v>4553</v>
      </c>
      <c r="D26" s="13">
        <v>8624</v>
      </c>
      <c r="E26" s="8">
        <v>2857</v>
      </c>
      <c r="F26" s="8"/>
      <c r="G26" s="8">
        <v>3484</v>
      </c>
      <c r="H26" s="13">
        <v>3184</v>
      </c>
      <c r="I26" s="13">
        <v>984</v>
      </c>
      <c r="K26" s="13">
        <v>7666</v>
      </c>
      <c r="L26" s="13">
        <v>90</v>
      </c>
      <c r="M26" s="8"/>
      <c r="N26" s="8">
        <v>11377</v>
      </c>
      <c r="O26" s="13"/>
      <c r="P26" s="8"/>
      <c r="Q26" s="13">
        <v>7300</v>
      </c>
      <c r="R26" s="13">
        <v>308</v>
      </c>
      <c r="T26" s="13">
        <v>4508</v>
      </c>
      <c r="U26" s="8">
        <v>18675</v>
      </c>
      <c r="V26" s="13">
        <v>5</v>
      </c>
      <c r="W26" s="13">
        <v>9491</v>
      </c>
      <c r="X26" s="13"/>
      <c r="Y26" s="13">
        <v>188</v>
      </c>
      <c r="Z26" s="13">
        <v>3882</v>
      </c>
      <c r="AA26" s="13">
        <v>3970</v>
      </c>
      <c r="AB26" s="13">
        <v>746</v>
      </c>
      <c r="AC26" s="13">
        <v>662</v>
      </c>
      <c r="AD26" s="13">
        <v>1124</v>
      </c>
      <c r="AE26" s="13">
        <v>3492</v>
      </c>
      <c r="AF26" s="8">
        <v>1117</v>
      </c>
      <c r="AG26" s="8">
        <v>296</v>
      </c>
      <c r="AH26" s="8">
        <v>206</v>
      </c>
      <c r="AI26" s="8">
        <v>373</v>
      </c>
      <c r="AJ26" s="8">
        <v>1343</v>
      </c>
      <c r="AK26" s="8">
        <v>47</v>
      </c>
      <c r="AL26" s="8">
        <v>119</v>
      </c>
      <c r="AM26" s="8">
        <v>2439</v>
      </c>
      <c r="AN26" s="8">
        <v>7611</v>
      </c>
      <c r="AO26" s="8">
        <v>11569</v>
      </c>
      <c r="AP26" s="8">
        <v>9032</v>
      </c>
      <c r="AQ26" s="8">
        <v>9889</v>
      </c>
      <c r="AR26" s="8"/>
      <c r="AS26" s="8">
        <v>125</v>
      </c>
      <c r="AT26" s="8">
        <v>5952</v>
      </c>
      <c r="AU26" s="8"/>
      <c r="AV26" s="8">
        <v>1967</v>
      </c>
      <c r="AW26" s="8">
        <v>23770</v>
      </c>
      <c r="AY26" s="8">
        <v>1396</v>
      </c>
      <c r="AZ26" s="8">
        <v>3310</v>
      </c>
      <c r="BA26" s="8">
        <v>4344</v>
      </c>
      <c r="BB26" s="8">
        <v>701</v>
      </c>
      <c r="BC26" s="8">
        <v>669</v>
      </c>
      <c r="BD26" s="8">
        <v>9685</v>
      </c>
    </row>
    <row r="27" spans="1:56" x14ac:dyDescent="0.25">
      <c r="A27" s="15"/>
      <c r="B27" s="13"/>
      <c r="C27" s="8"/>
      <c r="D27" s="13"/>
      <c r="E27" s="8"/>
      <c r="F27" s="8"/>
      <c r="G27" s="8"/>
      <c r="H27" s="13"/>
      <c r="I27" s="13"/>
      <c r="J27" s="13"/>
      <c r="K27" s="8"/>
      <c r="L27" s="8"/>
      <c r="M27" s="8"/>
      <c r="N27" s="8"/>
      <c r="O27" s="8"/>
      <c r="P27" s="8"/>
      <c r="Q27" s="13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56" x14ac:dyDescent="0.25">
      <c r="A28" s="15"/>
      <c r="B28" s="13"/>
      <c r="C28" s="8"/>
      <c r="D28" s="13"/>
      <c r="E28" s="8"/>
      <c r="F28" s="8"/>
      <c r="G28" s="8"/>
      <c r="H28" s="13"/>
      <c r="I28" s="13"/>
      <c r="J28" s="13"/>
      <c r="K28" s="8"/>
      <c r="L28" s="8"/>
      <c r="M28" s="8"/>
      <c r="N28" s="8"/>
      <c r="O28" s="8"/>
      <c r="P28" s="8"/>
      <c r="Q28" s="13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56" x14ac:dyDescent="0.25">
      <c r="A29" s="15"/>
      <c r="B29" s="13"/>
      <c r="C29" s="8"/>
      <c r="D29" s="13"/>
      <c r="E29" s="8"/>
      <c r="F29" s="8"/>
      <c r="G29" s="8"/>
      <c r="H29" s="13"/>
      <c r="I29" s="13"/>
      <c r="J29" s="13"/>
      <c r="K29" s="8"/>
      <c r="L29" s="8"/>
      <c r="M29" s="8"/>
      <c r="N29" s="8"/>
      <c r="O29" s="8"/>
      <c r="P29" s="8"/>
      <c r="Q29" s="13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56" x14ac:dyDescent="0.25">
      <c r="A30" s="15"/>
      <c r="B30" s="13"/>
      <c r="C30" s="8"/>
      <c r="D30" s="13"/>
      <c r="E30" s="8"/>
      <c r="F30" s="8"/>
      <c r="G30" s="8"/>
      <c r="H30" s="13"/>
      <c r="I30" s="13"/>
      <c r="J30" s="13"/>
      <c r="K30" s="8"/>
      <c r="L30" s="8"/>
      <c r="M30" s="8"/>
      <c r="N30" s="8"/>
      <c r="O30" s="8"/>
      <c r="P30" s="8"/>
      <c r="Q30" s="13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56" x14ac:dyDescent="0.25">
      <c r="B31" s="1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56" x14ac:dyDescent="0.25">
      <c r="A32" s="15"/>
      <c r="B32" s="13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9" x14ac:dyDescent="0.25">
      <c r="A33" s="15"/>
      <c r="B33" s="13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9" x14ac:dyDescent="0.25">
      <c r="A34" s="15"/>
      <c r="B34" s="13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9" x14ac:dyDescent="0.25">
      <c r="B35" s="13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9" x14ac:dyDescent="0.25">
      <c r="B36" s="13"/>
      <c r="C36" s="8"/>
      <c r="D36" s="8"/>
      <c r="E36" s="8"/>
      <c r="F36" s="8"/>
      <c r="G36" s="8"/>
      <c r="H36" s="8"/>
      <c r="I36" s="8"/>
      <c r="J36" s="8"/>
      <c r="K36" s="13"/>
      <c r="L36" s="13"/>
      <c r="M36" s="8"/>
      <c r="N36" s="8"/>
      <c r="O36" s="8"/>
      <c r="P36" s="8"/>
      <c r="Q36" s="8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9" x14ac:dyDescent="0.25">
      <c r="B37" s="13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3"/>
      <c r="S37" s="13"/>
      <c r="T37" s="8"/>
      <c r="U37" s="8"/>
      <c r="V37" s="8"/>
      <c r="W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9" x14ac:dyDescent="0.25">
      <c r="B38" s="1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9" x14ac:dyDescent="0.25">
      <c r="B39" s="13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3"/>
      <c r="S39" s="13"/>
      <c r="T39" s="8"/>
      <c r="U39" s="8"/>
      <c r="W39" s="8"/>
      <c r="X39" s="13"/>
      <c r="Y39" s="8"/>
      <c r="Z39" s="8"/>
      <c r="AA39" s="8"/>
      <c r="AB39" s="13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x14ac:dyDescent="0.25">
      <c r="B40" s="13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3"/>
      <c r="S40" s="13"/>
      <c r="T40" s="8"/>
      <c r="U40" s="8"/>
      <c r="V40" s="13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9" x14ac:dyDescent="0.25">
      <c r="B41" s="13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3"/>
      <c r="S41" s="13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9" x14ac:dyDescent="0.25">
      <c r="B42" s="1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3"/>
      <c r="S42" s="13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9" x14ac:dyDescent="0.25">
      <c r="B43" s="1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3"/>
      <c r="S43" s="13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9" x14ac:dyDescent="0.25">
      <c r="B44" s="1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3"/>
      <c r="S44" s="1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9" x14ac:dyDescent="0.25">
      <c r="B45" s="1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3"/>
      <c r="S45" s="1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9" x14ac:dyDescent="0.25">
      <c r="B46" s="13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3"/>
      <c r="S46" s="13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9" x14ac:dyDescent="0.25">
      <c r="B47" s="13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3"/>
      <c r="S47" s="13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9" x14ac:dyDescent="0.25">
      <c r="B48" s="1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3"/>
      <c r="S48" s="1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2:38" x14ac:dyDescent="0.25">
      <c r="B49" s="8"/>
      <c r="D49" s="8"/>
      <c r="E49" s="13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3"/>
      <c r="S49" s="1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2:38" x14ac:dyDescent="0.25">
      <c r="B50" s="13"/>
      <c r="C50" s="8"/>
      <c r="D50" s="8"/>
      <c r="E50" s="13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3"/>
      <c r="S50" s="1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2:38" x14ac:dyDescent="0.25">
      <c r="B51" s="1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3"/>
      <c r="S51" s="13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2:38" x14ac:dyDescent="0.25">
      <c r="B52" s="1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3"/>
      <c r="S52" s="13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2:38" x14ac:dyDescent="0.25">
      <c r="B53" s="1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3"/>
      <c r="S53" s="13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2:38" x14ac:dyDescent="0.25">
      <c r="B54" s="1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3"/>
      <c r="S54" s="13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2:38" x14ac:dyDescent="0.25">
      <c r="B55" s="1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3"/>
      <c r="S55" s="13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2:38" x14ac:dyDescent="0.25">
      <c r="B56" s="1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3"/>
      <c r="S56" s="13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2:38" x14ac:dyDescent="0.25">
      <c r="B57" s="1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3"/>
      <c r="S57" s="13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2:38" x14ac:dyDescent="0.25">
      <c r="B58" s="1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3"/>
      <c r="S58" s="13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2:38" x14ac:dyDescent="0.25">
      <c r="B59" s="1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3"/>
      <c r="S59" s="13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2:38" x14ac:dyDescent="0.25">
      <c r="B60" s="1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3"/>
      <c r="S60" s="13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2:38" x14ac:dyDescent="0.25">
      <c r="B61" s="13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3"/>
      <c r="S61" s="13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2:38" x14ac:dyDescent="0.25">
      <c r="B62" s="1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3"/>
      <c r="S62" s="13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2:38" x14ac:dyDescent="0.25">
      <c r="B63" s="1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3"/>
      <c r="S63" s="13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2:38" x14ac:dyDescent="0.25">
      <c r="B64" s="13"/>
      <c r="C64" s="8"/>
      <c r="D64" s="8"/>
      <c r="E64" s="8"/>
      <c r="F64" s="8"/>
      <c r="G64" s="8"/>
      <c r="H64" s="8"/>
      <c r="I64" s="13"/>
      <c r="J64" s="8"/>
      <c r="K64" s="8"/>
      <c r="L64" s="8"/>
      <c r="M64" s="13"/>
      <c r="N64" s="13"/>
      <c r="O64" s="13"/>
      <c r="P64" s="8"/>
      <c r="Q64" s="8"/>
      <c r="R64" s="13"/>
      <c r="S64" s="13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2:44" x14ac:dyDescent="0.25">
      <c r="B65" s="1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3"/>
      <c r="S65" s="13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2:44" x14ac:dyDescent="0.25">
      <c r="B66" s="1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13"/>
      <c r="O66" s="8"/>
      <c r="P66" s="8"/>
      <c r="Q66" s="8"/>
      <c r="R66" s="13"/>
      <c r="S66" s="13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2:44" x14ac:dyDescent="0.25">
      <c r="B67" s="13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3"/>
      <c r="S67" s="13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2:44" x14ac:dyDescent="0.25">
      <c r="B68" s="1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3"/>
      <c r="S68" s="13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2:44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2:44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3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</row>
    <row r="71" spans="2:44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  <c r="L71" s="13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2:44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2:44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2:44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13"/>
      <c r="AC74" s="8"/>
      <c r="AD74" s="8"/>
      <c r="AE74" s="8"/>
      <c r="AF74" s="8"/>
      <c r="AG74" s="8"/>
      <c r="AH74" s="8"/>
      <c r="AI74" s="8"/>
      <c r="AJ74" s="8"/>
      <c r="AK74" s="8"/>
    </row>
    <row r="75" spans="2:44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13"/>
      <c r="AC75" s="8"/>
      <c r="AD75" s="8"/>
      <c r="AE75" s="8"/>
      <c r="AF75" s="8"/>
      <c r="AG75" s="8"/>
      <c r="AH75" s="8"/>
      <c r="AI75" s="8"/>
      <c r="AJ75" s="8"/>
      <c r="AK75" s="8"/>
    </row>
    <row r="76" spans="2:44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2:44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2:44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2:44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2:44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2:37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2:37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2:37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2:37" x14ac:dyDescent="0.25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V84" s="8"/>
      <c r="W84" s="8"/>
      <c r="X84" s="8"/>
      <c r="Y84" s="8"/>
      <c r="Z84" s="8"/>
      <c r="AA84" s="8"/>
      <c r="AB84" s="8"/>
      <c r="AC84" s="13"/>
      <c r="AD84" s="8"/>
      <c r="AE84" s="8"/>
      <c r="AF84" s="8"/>
      <c r="AG84" s="8"/>
      <c r="AH84" s="8"/>
      <c r="AI84" s="8"/>
      <c r="AJ84" s="8"/>
      <c r="AK84" s="8"/>
    </row>
    <row r="85" spans="2:37" x14ac:dyDescent="0.25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2:37" x14ac:dyDescent="0.25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2:37" x14ac:dyDescent="0.25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2:37" x14ac:dyDescent="0.25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2:37" x14ac:dyDescent="0.25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2:37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13"/>
      <c r="O90" s="8"/>
      <c r="P90" s="8"/>
      <c r="Q90" s="8"/>
      <c r="R90" s="8"/>
      <c r="S90" s="8"/>
      <c r="T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2:37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13"/>
      <c r="O91" s="8"/>
      <c r="P91" s="8"/>
      <c r="Q91" s="8"/>
      <c r="R91" s="8"/>
      <c r="S91" s="8"/>
      <c r="T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2:37" x14ac:dyDescent="0.25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13"/>
      <c r="O92" s="8"/>
      <c r="P92" s="8"/>
      <c r="Q92" s="8"/>
      <c r="R92" s="8"/>
      <c r="S92" s="8"/>
      <c r="T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2:37" x14ac:dyDescent="0.25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2:37" x14ac:dyDescent="0.25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2:37" x14ac:dyDescent="0.25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2:37" x14ac:dyDescent="0.25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2:37" x14ac:dyDescent="0.25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2:37" x14ac:dyDescent="0.25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2:37" x14ac:dyDescent="0.2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2:37" x14ac:dyDescent="0.25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2:37" x14ac:dyDescent="0.25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2:37" x14ac:dyDescent="0.25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2:37" x14ac:dyDescent="0.25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2:37" x14ac:dyDescent="0.25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2:37" x14ac:dyDescent="0.25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2:37" x14ac:dyDescent="0.25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2:37" x14ac:dyDescent="0.25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2:37" x14ac:dyDescent="0.25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2:37" x14ac:dyDescent="0.25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2:37" x14ac:dyDescent="0.25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2:37" x14ac:dyDescent="0.25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2:37" x14ac:dyDescent="0.25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2:37" x14ac:dyDescent="0.2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2:37" x14ac:dyDescent="0.25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2:37" x14ac:dyDescent="0.25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2:37" x14ac:dyDescent="0.25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2:37" x14ac:dyDescent="0.25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2:37" x14ac:dyDescent="0.25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2:37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2:37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2:37" x14ac:dyDescent="0.25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2:37" x14ac:dyDescent="0.25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2:37" x14ac:dyDescent="0.25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2:37" x14ac:dyDescent="0.25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2:37" x14ac:dyDescent="0.25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2:37" x14ac:dyDescent="0.25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27"/>
  <sheetViews>
    <sheetView workbookViewId="0">
      <selection activeCell="B28" sqref="B28"/>
    </sheetView>
  </sheetViews>
  <sheetFormatPr defaultRowHeight="15" x14ac:dyDescent="0.25"/>
  <cols>
    <col min="1" max="1" width="19.140625" bestFit="1" customWidth="1"/>
    <col min="2" max="2" width="9.140625" bestFit="1" customWidth="1"/>
    <col min="3" max="3" width="10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</row>
    <row r="2" spans="1:4" x14ac:dyDescent="0.25">
      <c r="A2" s="14" t="s">
        <v>40</v>
      </c>
      <c r="B2" s="8">
        <f>SUM(B3:B27)</f>
        <v>2902214</v>
      </c>
      <c r="C2" s="8">
        <f t="shared" ref="C2" si="0">SUM(C3:C27)</f>
        <v>471435</v>
      </c>
      <c r="D2" s="8"/>
    </row>
    <row r="3" spans="1:4" x14ac:dyDescent="0.25">
      <c r="A3" s="15" t="s">
        <v>18</v>
      </c>
      <c r="B3" s="8">
        <v>1632177</v>
      </c>
      <c r="C3" s="8"/>
    </row>
    <row r="4" spans="1:4" x14ac:dyDescent="0.25">
      <c r="A4" s="15" t="s">
        <v>19</v>
      </c>
      <c r="B4" s="8"/>
      <c r="C4" s="8"/>
    </row>
    <row r="5" spans="1:4" x14ac:dyDescent="0.25">
      <c r="A5" s="15" t="s">
        <v>62</v>
      </c>
      <c r="B5" s="8"/>
      <c r="C5" s="8"/>
    </row>
    <row r="6" spans="1:4" x14ac:dyDescent="0.25">
      <c r="A6" s="15" t="s">
        <v>22</v>
      </c>
      <c r="B6" s="8"/>
      <c r="C6" s="8"/>
    </row>
    <row r="7" spans="1:4" x14ac:dyDescent="0.25">
      <c r="A7" s="15" t="s">
        <v>23</v>
      </c>
      <c r="B7" s="8">
        <v>113250</v>
      </c>
      <c r="C7" s="8"/>
    </row>
    <row r="8" spans="1:4" x14ac:dyDescent="0.25">
      <c r="A8" s="15" t="s">
        <v>4</v>
      </c>
      <c r="B8" s="8">
        <v>475867</v>
      </c>
      <c r="C8" s="8"/>
    </row>
    <row r="9" spans="1:4" x14ac:dyDescent="0.25">
      <c r="A9" s="15" t="s">
        <v>17</v>
      </c>
      <c r="B9" s="8">
        <v>39075</v>
      </c>
      <c r="C9" s="8"/>
    </row>
    <row r="10" spans="1:4" x14ac:dyDescent="0.25">
      <c r="A10" s="15" t="s">
        <v>179</v>
      </c>
      <c r="B10" s="8">
        <v>30455</v>
      </c>
      <c r="C10" s="8"/>
    </row>
    <row r="11" spans="1:4" x14ac:dyDescent="0.25">
      <c r="A11" s="15" t="s">
        <v>10</v>
      </c>
      <c r="B11" s="8">
        <v>179932</v>
      </c>
      <c r="C11" s="8">
        <v>288093</v>
      </c>
    </row>
    <row r="12" spans="1:4" x14ac:dyDescent="0.25">
      <c r="A12" s="15" t="s">
        <v>2</v>
      </c>
      <c r="B12" s="8"/>
      <c r="C12" s="8">
        <v>183342</v>
      </c>
    </row>
    <row r="13" spans="1:4" x14ac:dyDescent="0.25">
      <c r="A13" s="15" t="s">
        <v>6</v>
      </c>
      <c r="B13" s="13">
        <v>39007</v>
      </c>
      <c r="C13" s="8"/>
    </row>
    <row r="14" spans="1:4" x14ac:dyDescent="0.25">
      <c r="A14" s="15" t="s">
        <v>7</v>
      </c>
      <c r="B14" s="13">
        <v>59755</v>
      </c>
      <c r="C14" s="8"/>
    </row>
    <row r="15" spans="1:4" x14ac:dyDescent="0.25">
      <c r="A15" s="15" t="s">
        <v>8</v>
      </c>
      <c r="B15" s="13"/>
      <c r="C15" s="8"/>
    </row>
    <row r="16" spans="1:4" x14ac:dyDescent="0.25">
      <c r="A16" s="15" t="s">
        <v>16</v>
      </c>
      <c r="B16" s="13"/>
      <c r="C16" s="8"/>
    </row>
    <row r="17" spans="1:3" x14ac:dyDescent="0.25">
      <c r="A17" s="15" t="s">
        <v>183</v>
      </c>
      <c r="B17" s="13">
        <v>30600</v>
      </c>
      <c r="C17" s="8"/>
    </row>
    <row r="18" spans="1:3" x14ac:dyDescent="0.25">
      <c r="A18" s="15" t="s">
        <v>143</v>
      </c>
      <c r="B18" s="13">
        <v>40260</v>
      </c>
      <c r="C18" s="8"/>
    </row>
    <row r="19" spans="1:3" x14ac:dyDescent="0.25">
      <c r="A19" s="15" t="s">
        <v>32</v>
      </c>
      <c r="B19" s="13"/>
      <c r="C19" s="8"/>
    </row>
    <row r="20" spans="1:3" x14ac:dyDescent="0.25">
      <c r="A20" s="15" t="s">
        <v>100</v>
      </c>
      <c r="B20" s="13"/>
      <c r="C20" s="8"/>
    </row>
    <row r="21" spans="1:3" x14ac:dyDescent="0.25">
      <c r="A21" s="15" t="s">
        <v>28</v>
      </c>
      <c r="B21" s="13">
        <v>12377</v>
      </c>
      <c r="C21" s="8"/>
    </row>
    <row r="22" spans="1:3" x14ac:dyDescent="0.25">
      <c r="A22" s="15" t="s">
        <v>33</v>
      </c>
      <c r="B22" s="13"/>
      <c r="C22" s="8"/>
    </row>
    <row r="23" spans="1:3" x14ac:dyDescent="0.25">
      <c r="A23" s="15" t="s">
        <v>35</v>
      </c>
      <c r="B23" s="13">
        <f>212111</f>
        <v>212111</v>
      </c>
      <c r="C23" s="8"/>
    </row>
    <row r="24" spans="1:3" x14ac:dyDescent="0.25">
      <c r="A24" s="15" t="s">
        <v>146</v>
      </c>
      <c r="B24" s="13"/>
      <c r="C24" s="8"/>
    </row>
    <row r="25" spans="1:3" x14ac:dyDescent="0.25">
      <c r="A25" s="15" t="s">
        <v>38</v>
      </c>
      <c r="B25" s="13">
        <f>37348</f>
        <v>37348</v>
      </c>
      <c r="C25" s="8"/>
    </row>
    <row r="26" spans="1:3" x14ac:dyDescent="0.25">
      <c r="A26" s="15" t="s">
        <v>192</v>
      </c>
      <c r="B26" s="13"/>
      <c r="C26" s="8"/>
    </row>
    <row r="27" spans="1:3" x14ac:dyDescent="0.25">
      <c r="A27" s="15" t="s">
        <v>140</v>
      </c>
      <c r="B27" s="13"/>
      <c r="C27" s="8"/>
    </row>
    <row r="28" spans="1:3" x14ac:dyDescent="0.25">
      <c r="A28" s="15"/>
      <c r="B28" s="13"/>
    </row>
    <row r="29" spans="1:3" x14ac:dyDescent="0.25">
      <c r="A29" s="15"/>
      <c r="B29" s="13"/>
    </row>
    <row r="30" spans="1:3" x14ac:dyDescent="0.25">
      <c r="A30" s="15"/>
      <c r="B30" s="13"/>
    </row>
    <row r="31" spans="1:3" x14ac:dyDescent="0.25">
      <c r="A31" s="15"/>
      <c r="B31" s="13"/>
    </row>
    <row r="32" spans="1:3" x14ac:dyDescent="0.25">
      <c r="B32" s="13"/>
    </row>
    <row r="33" spans="1:2" x14ac:dyDescent="0.25">
      <c r="A33" s="15"/>
      <c r="B33" s="13"/>
    </row>
    <row r="34" spans="1:2" x14ac:dyDescent="0.25">
      <c r="A34" s="15"/>
      <c r="B34" s="13"/>
    </row>
    <row r="35" spans="1:2" x14ac:dyDescent="0.25">
      <c r="A35" s="15"/>
      <c r="B35" s="13"/>
    </row>
    <row r="36" spans="1:2" x14ac:dyDescent="0.25">
      <c r="B36" s="13"/>
    </row>
    <row r="37" spans="1:2" x14ac:dyDescent="0.25">
      <c r="B37" s="13"/>
    </row>
    <row r="38" spans="1:2" x14ac:dyDescent="0.25">
      <c r="B38" s="13"/>
    </row>
    <row r="39" spans="1:2" x14ac:dyDescent="0.25">
      <c r="B39" s="13"/>
    </row>
    <row r="40" spans="1:2" x14ac:dyDescent="0.25">
      <c r="B40" s="13"/>
    </row>
    <row r="41" spans="1:2" x14ac:dyDescent="0.25">
      <c r="B41" s="13"/>
    </row>
    <row r="42" spans="1:2" x14ac:dyDescent="0.25">
      <c r="B42" s="13"/>
    </row>
    <row r="43" spans="1:2" x14ac:dyDescent="0.25">
      <c r="B43" s="13"/>
    </row>
    <row r="44" spans="1:2" x14ac:dyDescent="0.25">
      <c r="B44" s="13"/>
    </row>
    <row r="45" spans="1:2" x14ac:dyDescent="0.25">
      <c r="B45" s="13"/>
    </row>
    <row r="46" spans="1:2" x14ac:dyDescent="0.25">
      <c r="B46" s="13"/>
    </row>
    <row r="47" spans="1:2" x14ac:dyDescent="0.25">
      <c r="B47" s="13"/>
    </row>
    <row r="48" spans="1:2" x14ac:dyDescent="0.25">
      <c r="B48" s="13"/>
    </row>
    <row r="49" spans="2:2" x14ac:dyDescent="0.25">
      <c r="B49" s="13"/>
    </row>
    <row r="50" spans="2:2" x14ac:dyDescent="0.25">
      <c r="B50" s="8"/>
    </row>
    <row r="51" spans="2:2" x14ac:dyDescent="0.25">
      <c r="B51" s="13"/>
    </row>
    <row r="52" spans="2:2" x14ac:dyDescent="0.25">
      <c r="B52" s="13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3" x14ac:dyDescent="0.25">
      <c r="B65" s="13"/>
    </row>
    <row r="66" spans="2:3" x14ac:dyDescent="0.25">
      <c r="B66" s="13"/>
    </row>
    <row r="67" spans="2:3" x14ac:dyDescent="0.25">
      <c r="B67" s="13"/>
    </row>
    <row r="68" spans="2:3" x14ac:dyDescent="0.25">
      <c r="B68" s="13"/>
    </row>
    <row r="69" spans="2:3" x14ac:dyDescent="0.25">
      <c r="B69" s="13"/>
    </row>
    <row r="70" spans="2:3" x14ac:dyDescent="0.25">
      <c r="B70" s="8"/>
    </row>
    <row r="71" spans="2:3" x14ac:dyDescent="0.25">
      <c r="B71" s="8"/>
      <c r="C71" s="8"/>
    </row>
    <row r="72" spans="2:3" x14ac:dyDescent="0.25">
      <c r="B72" s="8"/>
    </row>
    <row r="73" spans="2:3" x14ac:dyDescent="0.25">
      <c r="B73" s="8"/>
    </row>
    <row r="74" spans="2:3" x14ac:dyDescent="0.25">
      <c r="B74" s="8"/>
    </row>
    <row r="75" spans="2:3" x14ac:dyDescent="0.25">
      <c r="B75" s="8"/>
    </row>
    <row r="76" spans="2:3" x14ac:dyDescent="0.25">
      <c r="B76" s="8"/>
    </row>
    <row r="77" spans="2:3" x14ac:dyDescent="0.25">
      <c r="B77" s="8"/>
    </row>
    <row r="78" spans="2:3" x14ac:dyDescent="0.25">
      <c r="B78" s="8"/>
    </row>
    <row r="79" spans="2:3" x14ac:dyDescent="0.25">
      <c r="B79" s="8"/>
    </row>
    <row r="80" spans="2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30"/>
  <sheetViews>
    <sheetView workbookViewId="0">
      <selection activeCell="B3" sqref="B3"/>
    </sheetView>
  </sheetViews>
  <sheetFormatPr defaultRowHeight="15" x14ac:dyDescent="0.25"/>
  <cols>
    <col min="1" max="1" width="19.140625" bestFit="1" customWidth="1"/>
    <col min="2" max="2" width="9.140625" bestFit="1" customWidth="1"/>
    <col min="3" max="3" width="10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</row>
    <row r="2" spans="1:4" x14ac:dyDescent="0.25">
      <c r="A2" s="14" t="s">
        <v>40</v>
      </c>
      <c r="B2" s="8">
        <f>SUM(B3:B28)</f>
        <v>1738306</v>
      </c>
      <c r="C2" s="8">
        <f>SUM(C3:C28)</f>
        <v>437329</v>
      </c>
      <c r="D2" s="8"/>
    </row>
    <row r="3" spans="1:4" x14ac:dyDescent="0.25">
      <c r="A3" s="15" t="s">
        <v>18</v>
      </c>
      <c r="B3" s="8">
        <v>900092</v>
      </c>
      <c r="C3" s="8"/>
    </row>
    <row r="4" spans="1:4" x14ac:dyDescent="0.25">
      <c r="A4" s="15" t="s">
        <v>19</v>
      </c>
      <c r="B4" s="8"/>
      <c r="C4" s="8"/>
    </row>
    <row r="5" spans="1:4" x14ac:dyDescent="0.25">
      <c r="A5" s="15" t="s">
        <v>62</v>
      </c>
      <c r="B5" s="8"/>
      <c r="C5" s="8"/>
    </row>
    <row r="6" spans="1:4" x14ac:dyDescent="0.25">
      <c r="A6" s="15" t="s">
        <v>22</v>
      </c>
      <c r="B6" s="8"/>
      <c r="C6" s="8"/>
    </row>
    <row r="7" spans="1:4" x14ac:dyDescent="0.25">
      <c r="A7" s="15" t="s">
        <v>23</v>
      </c>
      <c r="B7" s="8">
        <v>65736</v>
      </c>
      <c r="C7" s="8"/>
    </row>
    <row r="8" spans="1:4" x14ac:dyDescent="0.25">
      <c r="A8" s="15" t="s">
        <v>15</v>
      </c>
      <c r="B8" s="8">
        <v>35981</v>
      </c>
      <c r="C8" s="8"/>
    </row>
    <row r="9" spans="1:4" x14ac:dyDescent="0.25">
      <c r="A9" s="15" t="s">
        <v>4</v>
      </c>
      <c r="B9" s="8">
        <v>252580</v>
      </c>
      <c r="C9" s="8"/>
    </row>
    <row r="10" spans="1:4" x14ac:dyDescent="0.25">
      <c r="A10" s="15" t="s">
        <v>17</v>
      </c>
      <c r="B10" s="8">
        <v>27814</v>
      </c>
      <c r="C10" s="8"/>
    </row>
    <row r="11" spans="1:4" x14ac:dyDescent="0.25">
      <c r="A11" s="15" t="s">
        <v>179</v>
      </c>
      <c r="B11" s="8">
        <v>14105</v>
      </c>
      <c r="C11" s="8"/>
    </row>
    <row r="12" spans="1:4" x14ac:dyDescent="0.25">
      <c r="A12" s="15" t="s">
        <v>10</v>
      </c>
      <c r="B12" s="8">
        <v>49458</v>
      </c>
      <c r="C12" s="8">
        <v>287391</v>
      </c>
    </row>
    <row r="13" spans="1:4" x14ac:dyDescent="0.25">
      <c r="A13" s="15" t="s">
        <v>2</v>
      </c>
      <c r="B13" s="8"/>
      <c r="C13" s="8">
        <v>139546</v>
      </c>
    </row>
    <row r="14" spans="1:4" x14ac:dyDescent="0.25">
      <c r="A14" s="15" t="s">
        <v>6</v>
      </c>
      <c r="B14" s="13">
        <v>25005</v>
      </c>
      <c r="C14" s="8"/>
    </row>
    <row r="15" spans="1:4" x14ac:dyDescent="0.25">
      <c r="A15" s="15" t="s">
        <v>7</v>
      </c>
      <c r="B15" s="13">
        <v>36627</v>
      </c>
      <c r="C15" s="8"/>
    </row>
    <row r="16" spans="1:4" x14ac:dyDescent="0.25">
      <c r="A16" s="15" t="s">
        <v>8</v>
      </c>
      <c r="B16" s="13">
        <v>28855</v>
      </c>
      <c r="C16" s="8"/>
    </row>
    <row r="17" spans="1:3" x14ac:dyDescent="0.25">
      <c r="A17" s="15" t="s">
        <v>16</v>
      </c>
      <c r="B17" s="13"/>
      <c r="C17" s="8"/>
    </row>
    <row r="18" spans="1:3" x14ac:dyDescent="0.25">
      <c r="A18" s="15" t="s">
        <v>183</v>
      </c>
      <c r="B18" s="13"/>
      <c r="C18" s="8"/>
    </row>
    <row r="19" spans="1:3" x14ac:dyDescent="0.25">
      <c r="A19" s="15" t="s">
        <v>143</v>
      </c>
      <c r="B19" s="13">
        <v>79399</v>
      </c>
      <c r="C19" s="8"/>
    </row>
    <row r="20" spans="1:3" x14ac:dyDescent="0.25">
      <c r="A20" s="15" t="s">
        <v>32</v>
      </c>
      <c r="B20" s="13">
        <v>46254</v>
      </c>
      <c r="C20" s="8"/>
    </row>
    <row r="21" spans="1:3" x14ac:dyDescent="0.25">
      <c r="A21" s="15" t="s">
        <v>100</v>
      </c>
      <c r="B21" s="13"/>
      <c r="C21" s="8"/>
    </row>
    <row r="22" spans="1:3" x14ac:dyDescent="0.25">
      <c r="A22" s="15" t="s">
        <v>28</v>
      </c>
      <c r="B22" s="13"/>
      <c r="C22" s="8">
        <v>10392</v>
      </c>
    </row>
    <row r="23" spans="1:3" x14ac:dyDescent="0.25">
      <c r="A23" s="15" t="s">
        <v>33</v>
      </c>
      <c r="B23" s="13">
        <v>18708</v>
      </c>
      <c r="C23" s="8"/>
    </row>
    <row r="24" spans="1:3" x14ac:dyDescent="0.25">
      <c r="A24" s="15" t="s">
        <v>35</v>
      </c>
      <c r="B24" s="13">
        <v>130700</v>
      </c>
      <c r="C24" s="8"/>
    </row>
    <row r="25" spans="1:3" x14ac:dyDescent="0.25">
      <c r="A25" s="15" t="s">
        <v>146</v>
      </c>
      <c r="B25" s="13"/>
      <c r="C25" s="8"/>
    </row>
    <row r="26" spans="1:3" x14ac:dyDescent="0.25">
      <c r="A26" s="15" t="s">
        <v>38</v>
      </c>
      <c r="B26" s="13">
        <v>26992</v>
      </c>
      <c r="C26" s="8"/>
    </row>
    <row r="27" spans="1:3" x14ac:dyDescent="0.25">
      <c r="A27" s="15" t="s">
        <v>192</v>
      </c>
      <c r="B27" s="13"/>
      <c r="C27" s="8"/>
    </row>
    <row r="28" spans="1:3" x14ac:dyDescent="0.25">
      <c r="A28" s="15" t="s">
        <v>140</v>
      </c>
      <c r="B28" s="13"/>
      <c r="C28" s="8"/>
    </row>
    <row r="29" spans="1:3" x14ac:dyDescent="0.25">
      <c r="A29" s="15"/>
      <c r="B29" s="13"/>
      <c r="C29" s="8"/>
    </row>
    <row r="30" spans="1:3" x14ac:dyDescent="0.25">
      <c r="A30" s="15"/>
      <c r="B30" s="13"/>
      <c r="C30" s="13"/>
    </row>
    <row r="31" spans="1:3" x14ac:dyDescent="0.25">
      <c r="A31" s="15"/>
      <c r="B31" s="13"/>
    </row>
    <row r="32" spans="1:3" x14ac:dyDescent="0.25">
      <c r="A32" s="15"/>
      <c r="B32" s="13"/>
    </row>
    <row r="33" spans="1:2" x14ac:dyDescent="0.25">
      <c r="A33" s="15"/>
      <c r="B33" s="13"/>
    </row>
    <row r="34" spans="1:2" x14ac:dyDescent="0.25">
      <c r="B34" s="13"/>
    </row>
    <row r="35" spans="1:2" x14ac:dyDescent="0.25">
      <c r="A35" s="15"/>
      <c r="B35" s="13"/>
    </row>
    <row r="36" spans="1:2" x14ac:dyDescent="0.25">
      <c r="A36" s="15"/>
      <c r="B36" s="13"/>
    </row>
    <row r="37" spans="1:2" x14ac:dyDescent="0.25">
      <c r="A37" s="15"/>
      <c r="B37" s="13"/>
    </row>
    <row r="38" spans="1:2" x14ac:dyDescent="0.25">
      <c r="B38" s="13"/>
    </row>
    <row r="39" spans="1:2" x14ac:dyDescent="0.25">
      <c r="B39" s="13"/>
    </row>
    <row r="40" spans="1:2" x14ac:dyDescent="0.25">
      <c r="B40" s="13"/>
    </row>
    <row r="41" spans="1:2" x14ac:dyDescent="0.25">
      <c r="B41" s="13"/>
    </row>
    <row r="42" spans="1:2" x14ac:dyDescent="0.25">
      <c r="B42" s="13"/>
    </row>
    <row r="43" spans="1:2" x14ac:dyDescent="0.25">
      <c r="B43" s="13"/>
    </row>
    <row r="44" spans="1:2" x14ac:dyDescent="0.25">
      <c r="B44" s="13"/>
    </row>
    <row r="45" spans="1:2" x14ac:dyDescent="0.25">
      <c r="B45" s="13"/>
    </row>
    <row r="46" spans="1:2" x14ac:dyDescent="0.25">
      <c r="B46" s="13"/>
    </row>
    <row r="47" spans="1:2" x14ac:dyDescent="0.25">
      <c r="B47" s="13"/>
    </row>
    <row r="48" spans="1:2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13"/>
    </row>
    <row r="53" spans="2:2" x14ac:dyDescent="0.25">
      <c r="B53" s="8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3" x14ac:dyDescent="0.25">
      <c r="B65" s="13"/>
    </row>
    <row r="66" spans="2:3" x14ac:dyDescent="0.25">
      <c r="B66" s="13"/>
    </row>
    <row r="67" spans="2:3" x14ac:dyDescent="0.25">
      <c r="B67" s="13"/>
    </row>
    <row r="68" spans="2:3" x14ac:dyDescent="0.25">
      <c r="B68" s="13"/>
    </row>
    <row r="69" spans="2:3" x14ac:dyDescent="0.25">
      <c r="B69" s="13"/>
    </row>
    <row r="70" spans="2:3" x14ac:dyDescent="0.25">
      <c r="B70" s="13"/>
    </row>
    <row r="71" spans="2:3" x14ac:dyDescent="0.25">
      <c r="B71" s="13"/>
    </row>
    <row r="72" spans="2:3" x14ac:dyDescent="0.25">
      <c r="B72" s="13"/>
    </row>
    <row r="73" spans="2:3" x14ac:dyDescent="0.25">
      <c r="B73" s="8"/>
    </row>
    <row r="74" spans="2:3" x14ac:dyDescent="0.25">
      <c r="B74" s="8"/>
      <c r="C74" s="8"/>
    </row>
    <row r="75" spans="2:3" x14ac:dyDescent="0.25">
      <c r="B75" s="8"/>
    </row>
    <row r="76" spans="2:3" x14ac:dyDescent="0.25">
      <c r="B76" s="8"/>
    </row>
    <row r="77" spans="2:3" x14ac:dyDescent="0.25">
      <c r="B77" s="8"/>
    </row>
    <row r="78" spans="2:3" x14ac:dyDescent="0.25">
      <c r="B78" s="8"/>
    </row>
    <row r="79" spans="2:3" x14ac:dyDescent="0.25">
      <c r="B79" s="8"/>
    </row>
    <row r="80" spans="2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29"/>
  <sheetViews>
    <sheetView workbookViewId="0">
      <selection activeCell="B2" sqref="B2"/>
    </sheetView>
  </sheetViews>
  <sheetFormatPr defaultRowHeight="15" x14ac:dyDescent="0.25"/>
  <cols>
    <col min="1" max="1" width="19.140625" bestFit="1" customWidth="1"/>
    <col min="2" max="2" width="9.140625" bestFit="1" customWidth="1"/>
    <col min="3" max="3" width="10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</row>
    <row r="2" spans="1:4" x14ac:dyDescent="0.25">
      <c r="A2" s="14" t="s">
        <v>40</v>
      </c>
      <c r="B2" s="8">
        <f>SUM(B3:B28)</f>
        <v>1714681</v>
      </c>
      <c r="C2" s="8">
        <f>SUM(C3:C28)</f>
        <v>424348</v>
      </c>
      <c r="D2" s="8"/>
    </row>
    <row r="3" spans="1:4" x14ac:dyDescent="0.25">
      <c r="A3" s="15" t="s">
        <v>18</v>
      </c>
      <c r="B3" s="8">
        <v>660495</v>
      </c>
      <c r="C3" s="8"/>
    </row>
    <row r="4" spans="1:4" x14ac:dyDescent="0.25">
      <c r="A4" s="15" t="s">
        <v>19</v>
      </c>
      <c r="B4" s="8"/>
      <c r="C4" s="8"/>
    </row>
    <row r="5" spans="1:4" x14ac:dyDescent="0.25">
      <c r="A5" s="15" t="s">
        <v>62</v>
      </c>
      <c r="B5" s="8"/>
      <c r="C5" s="8"/>
    </row>
    <row r="6" spans="1:4" x14ac:dyDescent="0.25">
      <c r="A6" s="15" t="s">
        <v>22</v>
      </c>
      <c r="B6" s="8"/>
      <c r="C6" s="8"/>
    </row>
    <row r="7" spans="1:4" x14ac:dyDescent="0.25">
      <c r="A7" s="15" t="s">
        <v>23</v>
      </c>
      <c r="B7" s="8">
        <v>67730</v>
      </c>
      <c r="C7" s="8"/>
    </row>
    <row r="8" spans="1:4" x14ac:dyDescent="0.25">
      <c r="A8" s="15" t="s">
        <v>15</v>
      </c>
      <c r="B8" s="8"/>
      <c r="C8" s="8"/>
    </row>
    <row r="9" spans="1:4" x14ac:dyDescent="0.25">
      <c r="A9" s="15" t="s">
        <v>4</v>
      </c>
      <c r="B9" s="8">
        <v>354963</v>
      </c>
      <c r="C9" s="8"/>
    </row>
    <row r="10" spans="1:4" x14ac:dyDescent="0.25">
      <c r="A10" s="15" t="s">
        <v>17</v>
      </c>
      <c r="B10" s="8">
        <v>25942</v>
      </c>
      <c r="C10" s="8"/>
    </row>
    <row r="11" spans="1:4" x14ac:dyDescent="0.25">
      <c r="A11" s="15" t="s">
        <v>179</v>
      </c>
      <c r="B11" s="8">
        <v>14554</v>
      </c>
      <c r="C11" s="8"/>
    </row>
    <row r="12" spans="1:4" x14ac:dyDescent="0.25">
      <c r="A12" s="15" t="s">
        <v>10</v>
      </c>
      <c r="B12" s="8">
        <v>61677</v>
      </c>
      <c r="C12" s="8">
        <v>410478</v>
      </c>
    </row>
    <row r="13" spans="1:4" x14ac:dyDescent="0.25">
      <c r="A13" s="15" t="s">
        <v>2</v>
      </c>
      <c r="B13" s="8"/>
      <c r="C13" s="8">
        <v>13870</v>
      </c>
    </row>
    <row r="14" spans="1:4" x14ac:dyDescent="0.25">
      <c r="A14" s="15" t="s">
        <v>6</v>
      </c>
      <c r="B14" s="13">
        <v>50563</v>
      </c>
      <c r="C14" s="8"/>
    </row>
    <row r="15" spans="1:4" x14ac:dyDescent="0.25">
      <c r="A15" s="15" t="s">
        <v>7</v>
      </c>
      <c r="B15" s="13">
        <v>59008</v>
      </c>
      <c r="C15" s="8"/>
    </row>
    <row r="16" spans="1:4" x14ac:dyDescent="0.25">
      <c r="A16" s="15" t="s">
        <v>8</v>
      </c>
      <c r="B16" s="13">
        <v>30532</v>
      </c>
      <c r="C16" s="8"/>
    </row>
    <row r="17" spans="1:3" x14ac:dyDescent="0.25">
      <c r="A17" s="15" t="s">
        <v>16</v>
      </c>
      <c r="B17" s="13"/>
      <c r="C17" s="8"/>
    </row>
    <row r="18" spans="1:3" x14ac:dyDescent="0.25">
      <c r="A18" s="15" t="s">
        <v>183</v>
      </c>
      <c r="B18" s="13"/>
      <c r="C18" s="8"/>
    </row>
    <row r="19" spans="1:3" x14ac:dyDescent="0.25">
      <c r="A19" s="15" t="s">
        <v>143</v>
      </c>
      <c r="B19" s="13">
        <v>16811</v>
      </c>
      <c r="C19" s="8"/>
    </row>
    <row r="20" spans="1:3" x14ac:dyDescent="0.25">
      <c r="A20" s="15" t="s">
        <v>32</v>
      </c>
      <c r="B20" s="13">
        <v>41127</v>
      </c>
      <c r="C20" s="8"/>
    </row>
    <row r="21" spans="1:3" x14ac:dyDescent="0.25">
      <c r="A21" s="15" t="s">
        <v>100</v>
      </c>
      <c r="B21" s="13"/>
      <c r="C21" s="8"/>
    </row>
    <row r="22" spans="1:3" x14ac:dyDescent="0.25">
      <c r="A22" s="15" t="s">
        <v>28</v>
      </c>
      <c r="B22" s="13">
        <v>10301</v>
      </c>
      <c r="C22" s="8"/>
    </row>
    <row r="23" spans="1:3" x14ac:dyDescent="0.25">
      <c r="A23" s="15" t="s">
        <v>33</v>
      </c>
      <c r="B23" s="13">
        <v>27389</v>
      </c>
      <c r="C23" s="8"/>
    </row>
    <row r="24" spans="1:3" x14ac:dyDescent="0.25">
      <c r="A24" s="15" t="s">
        <v>35</v>
      </c>
      <c r="B24" s="13">
        <v>223640</v>
      </c>
      <c r="C24" s="8"/>
    </row>
    <row r="25" spans="1:3" x14ac:dyDescent="0.25">
      <c r="A25" s="15" t="s">
        <v>146</v>
      </c>
      <c r="B25" s="13"/>
      <c r="C25" s="8"/>
    </row>
    <row r="26" spans="1:3" x14ac:dyDescent="0.25">
      <c r="A26" s="15" t="s">
        <v>38</v>
      </c>
      <c r="B26" s="13">
        <v>69949</v>
      </c>
      <c r="C26" s="8"/>
    </row>
    <row r="27" spans="1:3" x14ac:dyDescent="0.25">
      <c r="A27" s="15" t="s">
        <v>192</v>
      </c>
      <c r="B27" s="13"/>
      <c r="C27" s="8"/>
    </row>
    <row r="28" spans="1:3" x14ac:dyDescent="0.25">
      <c r="A28" s="15" t="s">
        <v>140</v>
      </c>
      <c r="B28" s="13"/>
      <c r="C28" s="8"/>
    </row>
    <row r="29" spans="1:3" x14ac:dyDescent="0.25">
      <c r="A29" s="15"/>
      <c r="B29" s="13"/>
      <c r="C29" s="8"/>
    </row>
    <row r="30" spans="1:3" x14ac:dyDescent="0.25">
      <c r="A30" s="15"/>
      <c r="B30" s="13"/>
    </row>
    <row r="31" spans="1:3" x14ac:dyDescent="0.25">
      <c r="A31" s="15"/>
      <c r="B31" s="13"/>
    </row>
    <row r="32" spans="1:3" x14ac:dyDescent="0.25">
      <c r="A32" s="15"/>
      <c r="B32" s="13"/>
    </row>
    <row r="33" spans="1:2" x14ac:dyDescent="0.25">
      <c r="B33" s="13"/>
    </row>
    <row r="34" spans="1:2" x14ac:dyDescent="0.25">
      <c r="A34" s="15"/>
      <c r="B34" s="13"/>
    </row>
    <row r="35" spans="1:2" x14ac:dyDescent="0.25">
      <c r="A35" s="15"/>
      <c r="B35" s="13"/>
    </row>
    <row r="36" spans="1:2" x14ac:dyDescent="0.25">
      <c r="A36" s="15"/>
      <c r="B36" s="13"/>
    </row>
    <row r="37" spans="1:2" x14ac:dyDescent="0.25">
      <c r="B37" s="13"/>
    </row>
    <row r="38" spans="1:2" x14ac:dyDescent="0.25">
      <c r="B38" s="13"/>
    </row>
    <row r="39" spans="1:2" x14ac:dyDescent="0.25">
      <c r="B39" s="13"/>
    </row>
    <row r="40" spans="1:2" x14ac:dyDescent="0.25">
      <c r="B40" s="13"/>
    </row>
    <row r="41" spans="1:2" x14ac:dyDescent="0.25">
      <c r="B41" s="13"/>
    </row>
    <row r="42" spans="1:2" x14ac:dyDescent="0.25">
      <c r="B42" s="13"/>
    </row>
    <row r="43" spans="1:2" x14ac:dyDescent="0.25">
      <c r="B43" s="13"/>
    </row>
    <row r="44" spans="1:2" x14ac:dyDescent="0.25">
      <c r="B44" s="13"/>
    </row>
    <row r="45" spans="1:2" x14ac:dyDescent="0.25">
      <c r="B45" s="13"/>
    </row>
    <row r="46" spans="1:2" x14ac:dyDescent="0.25">
      <c r="B46" s="13"/>
    </row>
    <row r="47" spans="1:2" x14ac:dyDescent="0.25">
      <c r="B47" s="13"/>
    </row>
    <row r="48" spans="1:2" x14ac:dyDescent="0.25">
      <c r="B48" s="13"/>
    </row>
    <row r="49" spans="2:2" x14ac:dyDescent="0.25">
      <c r="B49" s="13"/>
    </row>
    <row r="50" spans="2:2" x14ac:dyDescent="0.25">
      <c r="B50" s="13"/>
    </row>
    <row r="51" spans="2:2" x14ac:dyDescent="0.25">
      <c r="B51" s="13"/>
    </row>
    <row r="52" spans="2:2" x14ac:dyDescent="0.25">
      <c r="B52" s="8"/>
    </row>
    <row r="53" spans="2:2" x14ac:dyDescent="0.25">
      <c r="B53" s="13"/>
    </row>
    <row r="54" spans="2:2" x14ac:dyDescent="0.25">
      <c r="B54" s="13"/>
    </row>
    <row r="55" spans="2:2" x14ac:dyDescent="0.25">
      <c r="B55" s="13"/>
    </row>
    <row r="56" spans="2:2" x14ac:dyDescent="0.25">
      <c r="B56" s="13"/>
    </row>
    <row r="57" spans="2:2" x14ac:dyDescent="0.25">
      <c r="B57" s="13"/>
    </row>
    <row r="58" spans="2:2" x14ac:dyDescent="0.25">
      <c r="B58" s="13"/>
    </row>
    <row r="59" spans="2:2" x14ac:dyDescent="0.25">
      <c r="B59" s="13"/>
    </row>
    <row r="60" spans="2:2" x14ac:dyDescent="0.25">
      <c r="B60" s="13"/>
    </row>
    <row r="61" spans="2:2" x14ac:dyDescent="0.25">
      <c r="B61" s="13"/>
    </row>
    <row r="62" spans="2:2" x14ac:dyDescent="0.25">
      <c r="B62" s="13"/>
    </row>
    <row r="63" spans="2:2" x14ac:dyDescent="0.25">
      <c r="B63" s="13"/>
    </row>
    <row r="64" spans="2:2" x14ac:dyDescent="0.25">
      <c r="B64" s="13"/>
    </row>
    <row r="65" spans="2:3" x14ac:dyDescent="0.25">
      <c r="B65" s="13"/>
    </row>
    <row r="66" spans="2:3" x14ac:dyDescent="0.25">
      <c r="B66" s="13"/>
    </row>
    <row r="67" spans="2:3" x14ac:dyDescent="0.25">
      <c r="B67" s="13"/>
    </row>
    <row r="68" spans="2:3" x14ac:dyDescent="0.25">
      <c r="B68" s="13"/>
    </row>
    <row r="69" spans="2:3" x14ac:dyDescent="0.25">
      <c r="B69" s="13"/>
    </row>
    <row r="70" spans="2:3" x14ac:dyDescent="0.25">
      <c r="B70" s="13"/>
    </row>
    <row r="71" spans="2:3" x14ac:dyDescent="0.25">
      <c r="B71" s="13"/>
    </row>
    <row r="72" spans="2:3" x14ac:dyDescent="0.25">
      <c r="B72" s="8"/>
    </row>
    <row r="73" spans="2:3" x14ac:dyDescent="0.25">
      <c r="B73" s="8"/>
      <c r="C73" s="8"/>
    </row>
    <row r="74" spans="2:3" x14ac:dyDescent="0.25">
      <c r="B74" s="8"/>
    </row>
    <row r="75" spans="2:3" x14ac:dyDescent="0.25">
      <c r="B75" s="8"/>
    </row>
    <row r="76" spans="2:3" x14ac:dyDescent="0.25">
      <c r="B76" s="8"/>
    </row>
    <row r="77" spans="2:3" x14ac:dyDescent="0.25">
      <c r="B77" s="8"/>
    </row>
    <row r="78" spans="2:3" x14ac:dyDescent="0.25">
      <c r="B78" s="8"/>
    </row>
    <row r="79" spans="2:3" x14ac:dyDescent="0.25">
      <c r="B79" s="8"/>
    </row>
    <row r="80" spans="2:3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0"/>
  <sheetViews>
    <sheetView workbookViewId="0">
      <selection activeCell="A32" sqref="A32:XFD3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SUM(B3:B30)</f>
        <v>897749</v>
      </c>
      <c r="C2" s="8">
        <f>SUM(C3:C30)</f>
        <v>349547</v>
      </c>
    </row>
    <row r="3" spans="1:3" x14ac:dyDescent="0.25">
      <c r="A3" s="15" t="s">
        <v>18</v>
      </c>
      <c r="B3" s="8">
        <v>355521</v>
      </c>
      <c r="C3" s="8">
        <v>26712</v>
      </c>
    </row>
    <row r="4" spans="1:3" x14ac:dyDescent="0.25">
      <c r="A4" s="15" t="s">
        <v>19</v>
      </c>
      <c r="B4" s="8"/>
      <c r="C4" s="8"/>
    </row>
    <row r="5" spans="1:3" x14ac:dyDescent="0.25">
      <c r="A5" s="15" t="s">
        <v>62</v>
      </c>
      <c r="B5" s="8"/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>
        <v>41165</v>
      </c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94917</v>
      </c>
      <c r="C9" s="8"/>
    </row>
    <row r="10" spans="1:3" x14ac:dyDescent="0.25">
      <c r="A10" s="15" t="s">
        <v>17</v>
      </c>
      <c r="B10" s="8">
        <v>32895</v>
      </c>
      <c r="C10" s="8">
        <v>11392</v>
      </c>
    </row>
    <row r="11" spans="1:3" x14ac:dyDescent="0.25">
      <c r="A11" s="15" t="s">
        <v>179</v>
      </c>
      <c r="B11" s="8"/>
      <c r="C11" s="8"/>
    </row>
    <row r="12" spans="1:3" x14ac:dyDescent="0.25">
      <c r="A12" s="15" t="s">
        <v>10</v>
      </c>
      <c r="B12" s="8">
        <v>20658</v>
      </c>
      <c r="C12" s="8">
        <v>268741</v>
      </c>
    </row>
    <row r="13" spans="1:3" x14ac:dyDescent="0.25">
      <c r="A13" s="15" t="s">
        <v>2</v>
      </c>
      <c r="B13" s="8"/>
      <c r="C13" s="8">
        <v>42702</v>
      </c>
    </row>
    <row r="14" spans="1:3" x14ac:dyDescent="0.25">
      <c r="A14" s="15" t="s">
        <v>6</v>
      </c>
      <c r="B14" s="13">
        <v>21275</v>
      </c>
      <c r="C14" s="8"/>
    </row>
    <row r="15" spans="1:3" x14ac:dyDescent="0.25">
      <c r="A15" s="15" t="s">
        <v>7</v>
      </c>
      <c r="B15" s="13"/>
      <c r="C15" s="8"/>
    </row>
    <row r="16" spans="1:3" x14ac:dyDescent="0.25">
      <c r="A16" s="15" t="s">
        <v>142</v>
      </c>
      <c r="B16" s="13">
        <v>12160</v>
      </c>
      <c r="C16" s="8"/>
    </row>
    <row r="17" spans="1:3" x14ac:dyDescent="0.25">
      <c r="A17" s="15" t="s">
        <v>8</v>
      </c>
      <c r="B17" s="17">
        <v>22668</v>
      </c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22616</v>
      </c>
      <c r="C20" s="8"/>
    </row>
    <row r="21" spans="1:3" x14ac:dyDescent="0.25">
      <c r="A21" s="15" t="s">
        <v>32</v>
      </c>
      <c r="B21" s="13"/>
      <c r="C21" s="8"/>
    </row>
    <row r="22" spans="1:3" x14ac:dyDescent="0.25">
      <c r="A22" s="15" t="s">
        <v>100</v>
      </c>
      <c r="B22" s="13"/>
      <c r="C22" s="8"/>
    </row>
    <row r="23" spans="1:3" x14ac:dyDescent="0.25">
      <c r="A23" s="15" t="s">
        <v>28</v>
      </c>
      <c r="B23" s="13"/>
      <c r="C23" s="8"/>
    </row>
    <row r="24" spans="1:3" x14ac:dyDescent="0.25">
      <c r="A24" s="15" t="s">
        <v>33</v>
      </c>
      <c r="B24" s="13">
        <v>15460</v>
      </c>
      <c r="C24" s="8"/>
    </row>
    <row r="25" spans="1:3" x14ac:dyDescent="0.25">
      <c r="A25" s="15" t="s">
        <v>35</v>
      </c>
      <c r="B25" s="13">
        <v>198301</v>
      </c>
      <c r="C25" s="8"/>
    </row>
    <row r="26" spans="1:3" x14ac:dyDescent="0.25">
      <c r="A26" s="15" t="s">
        <v>146</v>
      </c>
      <c r="B26" s="13"/>
      <c r="C26" s="8"/>
    </row>
    <row r="27" spans="1:3" x14ac:dyDescent="0.25">
      <c r="A27" s="15" t="s">
        <v>38</v>
      </c>
      <c r="B27" s="13">
        <v>48356</v>
      </c>
      <c r="C27" s="8"/>
    </row>
    <row r="28" spans="1:3" x14ac:dyDescent="0.25">
      <c r="A28" s="15" t="s">
        <v>192</v>
      </c>
      <c r="B28" s="13"/>
      <c r="C28" s="8"/>
    </row>
    <row r="29" spans="1:3" x14ac:dyDescent="0.25">
      <c r="A29" s="15" t="s">
        <v>103</v>
      </c>
      <c r="B29" s="13">
        <v>11757</v>
      </c>
      <c r="C29" s="8"/>
    </row>
    <row r="30" spans="1:3" x14ac:dyDescent="0.25">
      <c r="A30" s="15" t="s">
        <v>140</v>
      </c>
      <c r="B30" s="13"/>
      <c r="C30" s="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2"/>
  <sheetViews>
    <sheetView workbookViewId="0">
      <selection activeCell="B33" sqref="B33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SUM(B3:B30)</f>
        <v>526528</v>
      </c>
      <c r="C2" s="8">
        <f>SUM(C3:C30)</f>
        <v>84053</v>
      </c>
    </row>
    <row r="3" spans="1:3" x14ac:dyDescent="0.25">
      <c r="A3" s="15" t="s">
        <v>18</v>
      </c>
      <c r="B3" s="8">
        <v>59732</v>
      </c>
      <c r="C3" s="8"/>
    </row>
    <row r="4" spans="1:3" x14ac:dyDescent="0.25">
      <c r="A4" s="15" t="s">
        <v>19</v>
      </c>
      <c r="B4" s="8"/>
      <c r="C4" s="8"/>
    </row>
    <row r="5" spans="1:3" x14ac:dyDescent="0.25">
      <c r="A5" s="15" t="s">
        <v>62</v>
      </c>
      <c r="B5" s="8">
        <v>107017</v>
      </c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>
        <v>75235</v>
      </c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153002</v>
      </c>
      <c r="C9" s="8"/>
    </row>
    <row r="10" spans="1:3" x14ac:dyDescent="0.25">
      <c r="A10" s="15" t="s">
        <v>17</v>
      </c>
      <c r="B10" s="8">
        <v>42498</v>
      </c>
      <c r="C10" s="8">
        <v>12474</v>
      </c>
    </row>
    <row r="11" spans="1:3" x14ac:dyDescent="0.25">
      <c r="A11" s="15" t="s">
        <v>179</v>
      </c>
      <c r="B11" s="8"/>
      <c r="C11" s="8"/>
    </row>
    <row r="12" spans="1:3" x14ac:dyDescent="0.25">
      <c r="A12" s="15" t="s">
        <v>10</v>
      </c>
      <c r="B12" s="8"/>
      <c r="C12" s="8">
        <v>28458</v>
      </c>
    </row>
    <row r="13" spans="1:3" x14ac:dyDescent="0.25">
      <c r="A13" s="15" t="s">
        <v>2</v>
      </c>
      <c r="B13" s="8"/>
      <c r="C13" s="8">
        <v>43121</v>
      </c>
    </row>
    <row r="14" spans="1:3" x14ac:dyDescent="0.25">
      <c r="A14" s="15" t="s">
        <v>6</v>
      </c>
      <c r="B14" s="13">
        <v>28804</v>
      </c>
      <c r="C14" s="8"/>
    </row>
    <row r="15" spans="1:3" x14ac:dyDescent="0.25">
      <c r="A15" s="15" t="s">
        <v>7</v>
      </c>
      <c r="B15" s="13"/>
      <c r="C15" s="8"/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31166</v>
      </c>
      <c r="C20" s="8"/>
    </row>
    <row r="21" spans="1:3" x14ac:dyDescent="0.25">
      <c r="A21" s="15" t="s">
        <v>32</v>
      </c>
      <c r="B21" s="13">
        <v>18010</v>
      </c>
      <c r="C21" s="8"/>
    </row>
    <row r="22" spans="1:3" x14ac:dyDescent="0.25">
      <c r="A22" s="15" t="s">
        <v>100</v>
      </c>
      <c r="B22" s="13"/>
      <c r="C22" s="8"/>
    </row>
    <row r="23" spans="1:3" x14ac:dyDescent="0.25">
      <c r="A23" s="15" t="s">
        <v>28</v>
      </c>
      <c r="B23" s="13"/>
      <c r="C23" s="8"/>
    </row>
    <row r="24" spans="1:3" x14ac:dyDescent="0.25">
      <c r="A24" s="15" t="s">
        <v>33</v>
      </c>
      <c r="B24" s="13"/>
      <c r="C24" s="8"/>
    </row>
    <row r="25" spans="1:3" x14ac:dyDescent="0.25">
      <c r="A25" s="15" t="s">
        <v>35</v>
      </c>
      <c r="B25" s="13"/>
      <c r="C25" s="8"/>
    </row>
    <row r="26" spans="1:3" x14ac:dyDescent="0.25">
      <c r="A26" s="15" t="s">
        <v>146</v>
      </c>
      <c r="B26" s="13"/>
      <c r="C26" s="8"/>
    </row>
    <row r="27" spans="1:3" x14ac:dyDescent="0.25">
      <c r="A27" s="15" t="s">
        <v>38</v>
      </c>
      <c r="B27" s="13">
        <v>11064</v>
      </c>
      <c r="C27" s="8"/>
    </row>
    <row r="28" spans="1:3" x14ac:dyDescent="0.25">
      <c r="A28" s="15" t="s">
        <v>192</v>
      </c>
      <c r="B28" s="13"/>
      <c r="C28" s="8"/>
    </row>
    <row r="29" spans="1:3" x14ac:dyDescent="0.25">
      <c r="A29" s="15" t="s">
        <v>103</v>
      </c>
      <c r="B29" s="13"/>
      <c r="C29" s="8"/>
    </row>
    <row r="30" spans="1:3" x14ac:dyDescent="0.25">
      <c r="A30" s="15" t="s">
        <v>140</v>
      </c>
      <c r="B30" s="13"/>
      <c r="C30" s="8"/>
    </row>
    <row r="32" spans="1:3" x14ac:dyDescent="0.25">
      <c r="B32" s="8"/>
      <c r="C32" s="8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2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SUM(B3:B30)</f>
        <v>842053</v>
      </c>
      <c r="C2" s="8">
        <f>SUM(C3:C30)</f>
        <v>61021</v>
      </c>
    </row>
    <row r="3" spans="1:3" x14ac:dyDescent="0.25">
      <c r="A3" s="15" t="s">
        <v>18</v>
      </c>
      <c r="B3" s="8">
        <v>90016</v>
      </c>
      <c r="C3" s="8"/>
    </row>
    <row r="4" spans="1:3" x14ac:dyDescent="0.25">
      <c r="A4" s="15" t="s">
        <v>19</v>
      </c>
      <c r="B4" s="8"/>
      <c r="C4" s="8"/>
    </row>
    <row r="5" spans="1:3" x14ac:dyDescent="0.25">
      <c r="A5" s="15" t="s">
        <v>62</v>
      </c>
      <c r="B5" s="8">
        <v>20473</v>
      </c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>
        <v>28894</v>
      </c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155838</v>
      </c>
      <c r="C9" s="8"/>
    </row>
    <row r="10" spans="1:3" x14ac:dyDescent="0.25">
      <c r="A10" s="15" t="s">
        <v>17</v>
      </c>
      <c r="B10" s="8">
        <v>76009</v>
      </c>
      <c r="C10" s="8">
        <v>49696</v>
      </c>
    </row>
    <row r="11" spans="1:3" x14ac:dyDescent="0.25">
      <c r="A11" s="15" t="s">
        <v>179</v>
      </c>
      <c r="B11" s="8"/>
    </row>
    <row r="12" spans="1:3" x14ac:dyDescent="0.25">
      <c r="A12" s="15" t="s">
        <v>10</v>
      </c>
      <c r="B12" s="8"/>
      <c r="C12" s="8">
        <v>11325</v>
      </c>
    </row>
    <row r="13" spans="1:3" x14ac:dyDescent="0.25">
      <c r="A13" s="15" t="s">
        <v>2</v>
      </c>
      <c r="B13" s="8"/>
      <c r="C13" s="8"/>
    </row>
    <row r="14" spans="1:3" x14ac:dyDescent="0.25">
      <c r="A14" s="15" t="s">
        <v>6</v>
      </c>
      <c r="B14" s="13">
        <v>66735</v>
      </c>
      <c r="C14" s="8"/>
    </row>
    <row r="15" spans="1:3" x14ac:dyDescent="0.25">
      <c r="A15" s="15" t="s">
        <v>7</v>
      </c>
      <c r="B15" s="13"/>
      <c r="C15" s="8"/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B17">
        <v>100232</v>
      </c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45942</v>
      </c>
      <c r="C20" s="8"/>
    </row>
    <row r="21" spans="1:3" x14ac:dyDescent="0.25">
      <c r="A21" s="15" t="s">
        <v>32</v>
      </c>
      <c r="B21" s="13">
        <v>10727</v>
      </c>
      <c r="C21" s="8"/>
    </row>
    <row r="22" spans="1:3" x14ac:dyDescent="0.25">
      <c r="A22" s="15" t="s">
        <v>100</v>
      </c>
      <c r="B22" s="13"/>
      <c r="C22" s="8"/>
    </row>
    <row r="23" spans="1:3" x14ac:dyDescent="0.25">
      <c r="A23" s="15" t="s">
        <v>28</v>
      </c>
      <c r="B23" s="13"/>
      <c r="C23" s="8"/>
    </row>
    <row r="24" spans="1:3" x14ac:dyDescent="0.25">
      <c r="A24" s="15" t="s">
        <v>33</v>
      </c>
      <c r="B24" s="13">
        <v>21879</v>
      </c>
      <c r="C24" s="8"/>
    </row>
    <row r="25" spans="1:3" x14ac:dyDescent="0.25">
      <c r="A25" s="15" t="s">
        <v>35</v>
      </c>
      <c r="B25" s="13">
        <v>193946</v>
      </c>
      <c r="C25" s="8"/>
    </row>
    <row r="26" spans="1:3" x14ac:dyDescent="0.25">
      <c r="A26" s="15" t="s">
        <v>146</v>
      </c>
      <c r="B26" s="13"/>
      <c r="C26" s="8"/>
    </row>
    <row r="27" spans="1:3" x14ac:dyDescent="0.25">
      <c r="A27" s="15" t="s">
        <v>38</v>
      </c>
      <c r="B27" s="13">
        <v>31362</v>
      </c>
      <c r="C27" s="8"/>
    </row>
    <row r="28" spans="1:3" x14ac:dyDescent="0.25">
      <c r="A28" s="15" t="s">
        <v>192</v>
      </c>
      <c r="B28" s="13"/>
      <c r="C28" s="8"/>
    </row>
    <row r="29" spans="1:3" x14ac:dyDescent="0.25">
      <c r="A29" s="15" t="s">
        <v>103</v>
      </c>
      <c r="B29" s="13"/>
      <c r="C29" s="8"/>
    </row>
    <row r="30" spans="1:3" x14ac:dyDescent="0.25">
      <c r="A30" s="15" t="s">
        <v>140</v>
      </c>
      <c r="B30" s="13"/>
      <c r="C30" s="8"/>
    </row>
    <row r="32" spans="1:3" x14ac:dyDescent="0.25">
      <c r="B32" s="8"/>
      <c r="C3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70" workbookViewId="0">
      <pane xSplit="1" topLeftCell="B1" activePane="topRight" state="frozen"/>
      <selection pane="topRight" activeCell="D97" sqref="D97"/>
    </sheetView>
  </sheetViews>
  <sheetFormatPr defaultRowHeight="15" x14ac:dyDescent="0.25"/>
  <cols>
    <col min="1" max="1" width="28.7109375" bestFit="1" customWidth="1"/>
  </cols>
  <sheetData>
    <row r="1" spans="1:4" x14ac:dyDescent="0.25">
      <c r="A1" s="1" t="s">
        <v>0</v>
      </c>
      <c r="B1" s="3" t="s">
        <v>193</v>
      </c>
      <c r="C1" t="s">
        <v>91</v>
      </c>
      <c r="D1" t="s">
        <v>194</v>
      </c>
    </row>
    <row r="2" spans="1:4" x14ac:dyDescent="0.25">
      <c r="A2" s="1" t="s">
        <v>40</v>
      </c>
      <c r="B2" s="9">
        <v>6093034</v>
      </c>
      <c r="C2" s="8">
        <v>49175</v>
      </c>
      <c r="D2" s="8">
        <v>2911968</v>
      </c>
    </row>
    <row r="3" spans="1:4" x14ac:dyDescent="0.25">
      <c r="A3" s="10" t="s">
        <v>50</v>
      </c>
      <c r="B3" s="8">
        <v>207</v>
      </c>
      <c r="C3" s="8"/>
      <c r="D3" s="8"/>
    </row>
    <row r="4" spans="1:4" x14ac:dyDescent="0.25">
      <c r="A4" t="s">
        <v>1</v>
      </c>
      <c r="B4" s="8">
        <v>5081</v>
      </c>
      <c r="C4" s="8"/>
      <c r="D4" s="8"/>
    </row>
    <row r="5" spans="1:4" x14ac:dyDescent="0.25">
      <c r="A5" t="s">
        <v>202</v>
      </c>
      <c r="B5" s="8">
        <v>26</v>
      </c>
      <c r="C5" s="8"/>
      <c r="D5" s="8"/>
    </row>
    <row r="6" spans="1:4" x14ac:dyDescent="0.25">
      <c r="A6" t="s">
        <v>2</v>
      </c>
      <c r="B6" s="8">
        <v>1609</v>
      </c>
      <c r="C6" s="8"/>
      <c r="D6" s="8">
        <v>1070</v>
      </c>
    </row>
    <row r="7" spans="1:4" x14ac:dyDescent="0.25">
      <c r="A7" t="s">
        <v>3</v>
      </c>
      <c r="B7" s="8"/>
      <c r="C7" s="8"/>
      <c r="D7" s="8"/>
    </row>
    <row r="8" spans="1:4" x14ac:dyDescent="0.25">
      <c r="A8" t="s">
        <v>142</v>
      </c>
      <c r="B8" s="8">
        <v>95726</v>
      </c>
      <c r="C8" s="8"/>
      <c r="D8" s="8"/>
    </row>
    <row r="9" spans="1:4" x14ac:dyDescent="0.25">
      <c r="A9" t="s">
        <v>4</v>
      </c>
      <c r="B9" s="8">
        <v>309333</v>
      </c>
      <c r="C9" s="8"/>
      <c r="D9" s="8">
        <v>12</v>
      </c>
    </row>
    <row r="10" spans="1:4" x14ac:dyDescent="0.25">
      <c r="A10" t="s">
        <v>5</v>
      </c>
      <c r="B10" s="8"/>
      <c r="C10" s="8"/>
      <c r="D10" s="8"/>
    </row>
    <row r="11" spans="1:4" x14ac:dyDescent="0.25">
      <c r="A11" t="s">
        <v>47</v>
      </c>
      <c r="B11" s="8">
        <v>35598</v>
      </c>
      <c r="C11" s="8"/>
      <c r="D11" s="8"/>
    </row>
    <row r="12" spans="1:4" x14ac:dyDescent="0.25">
      <c r="A12" t="s">
        <v>6</v>
      </c>
      <c r="B12" s="8">
        <v>51970</v>
      </c>
      <c r="C12" s="8">
        <v>2415</v>
      </c>
      <c r="D12" s="8">
        <v>57798</v>
      </c>
    </row>
    <row r="13" spans="1:4" x14ac:dyDescent="0.25">
      <c r="A13" t="s">
        <v>7</v>
      </c>
      <c r="B13" s="8">
        <v>1952364</v>
      </c>
      <c r="C13" s="8">
        <v>16156</v>
      </c>
      <c r="D13" s="8">
        <v>206378</v>
      </c>
    </row>
    <row r="14" spans="1:4" x14ac:dyDescent="0.25">
      <c r="A14" t="s">
        <v>93</v>
      </c>
      <c r="B14" s="8"/>
      <c r="C14" s="8"/>
      <c r="D14" s="8"/>
    </row>
    <row r="15" spans="1:4" x14ac:dyDescent="0.25">
      <c r="A15" t="s">
        <v>9</v>
      </c>
      <c r="B15" s="8"/>
      <c r="C15" s="8"/>
      <c r="D15" s="8"/>
    </row>
    <row r="16" spans="1:4" x14ac:dyDescent="0.25">
      <c r="A16" t="s">
        <v>8</v>
      </c>
      <c r="B16" s="8">
        <v>229516</v>
      </c>
      <c r="C16" s="8"/>
      <c r="D16" s="8"/>
    </row>
    <row r="17" spans="1:4" x14ac:dyDescent="0.25">
      <c r="A17" t="s">
        <v>143</v>
      </c>
      <c r="B17" s="8">
        <v>46921</v>
      </c>
      <c r="C17" s="8"/>
      <c r="D17" s="8">
        <v>2818</v>
      </c>
    </row>
    <row r="18" spans="1:4" x14ac:dyDescent="0.25">
      <c r="A18" t="s">
        <v>41</v>
      </c>
      <c r="B18" s="8"/>
      <c r="C18" s="8"/>
      <c r="D18" s="8">
        <v>504</v>
      </c>
    </row>
    <row r="19" spans="1:4" x14ac:dyDescent="0.25">
      <c r="A19" t="s">
        <v>199</v>
      </c>
      <c r="B19" s="8">
        <v>17597</v>
      </c>
      <c r="C19" s="8"/>
      <c r="D19" s="8"/>
    </row>
    <row r="20" spans="1:4" x14ac:dyDescent="0.25">
      <c r="A20" t="s">
        <v>79</v>
      </c>
      <c r="B20" s="8">
        <v>1826</v>
      </c>
      <c r="C20" s="8"/>
      <c r="D20" s="8"/>
    </row>
    <row r="21" spans="1:4" x14ac:dyDescent="0.25">
      <c r="A21" t="s">
        <v>10</v>
      </c>
      <c r="B21" s="8">
        <v>684961</v>
      </c>
      <c r="C21" s="8">
        <v>6874</v>
      </c>
      <c r="D21" s="8">
        <v>2081099</v>
      </c>
    </row>
    <row r="22" spans="1:4" x14ac:dyDescent="0.25">
      <c r="A22" t="s">
        <v>53</v>
      </c>
      <c r="B22" s="8"/>
      <c r="C22" s="8"/>
      <c r="D22" s="8"/>
    </row>
    <row r="23" spans="1:4" x14ac:dyDescent="0.25">
      <c r="A23" t="s">
        <v>11</v>
      </c>
      <c r="B23" s="8">
        <v>230997</v>
      </c>
      <c r="C23" s="8"/>
      <c r="D23" s="8"/>
    </row>
    <row r="24" spans="1:4" x14ac:dyDescent="0.25">
      <c r="A24" t="s">
        <v>54</v>
      </c>
      <c r="B24" s="8"/>
      <c r="C24" s="8"/>
      <c r="D24" s="8"/>
    </row>
    <row r="25" spans="1:4" x14ac:dyDescent="0.25">
      <c r="A25" t="s">
        <v>12</v>
      </c>
      <c r="B25" s="8"/>
      <c r="C25" s="8"/>
      <c r="D25" s="8"/>
    </row>
    <row r="26" spans="1:4" x14ac:dyDescent="0.25">
      <c r="A26" t="s">
        <v>92</v>
      </c>
      <c r="B26" s="8">
        <v>8291</v>
      </c>
      <c r="C26" s="8"/>
      <c r="D26" s="8"/>
    </row>
    <row r="27" spans="1:4" x14ac:dyDescent="0.25">
      <c r="A27" t="s">
        <v>14</v>
      </c>
      <c r="B27" s="8">
        <v>11152</v>
      </c>
      <c r="C27" s="8"/>
      <c r="D27" s="8"/>
    </row>
    <row r="28" spans="1:4" x14ac:dyDescent="0.25">
      <c r="A28" t="s">
        <v>15</v>
      </c>
      <c r="B28" s="8">
        <v>18983</v>
      </c>
      <c r="C28" s="8"/>
      <c r="D28" s="8"/>
    </row>
    <row r="29" spans="1:4" x14ac:dyDescent="0.25">
      <c r="A29" t="s">
        <v>16</v>
      </c>
      <c r="B29" s="8">
        <v>1986</v>
      </c>
      <c r="C29" s="8"/>
      <c r="D29" s="8"/>
    </row>
    <row r="30" spans="1:4" x14ac:dyDescent="0.25">
      <c r="A30" t="s">
        <v>17</v>
      </c>
      <c r="B30" s="8">
        <v>246691</v>
      </c>
      <c r="C30" s="8">
        <v>2197</v>
      </c>
      <c r="D30" s="8">
        <v>66634</v>
      </c>
    </row>
    <row r="31" spans="1:4" x14ac:dyDescent="0.25">
      <c r="A31" t="s">
        <v>94</v>
      </c>
      <c r="B31" s="8">
        <v>181</v>
      </c>
      <c r="C31" s="8"/>
      <c r="D31" s="8"/>
    </row>
    <row r="32" spans="1:4" x14ac:dyDescent="0.25">
      <c r="A32" t="s">
        <v>18</v>
      </c>
      <c r="B32" s="8">
        <v>474930</v>
      </c>
      <c r="C32" s="8">
        <v>10160</v>
      </c>
      <c r="D32" s="8">
        <v>19402</v>
      </c>
    </row>
    <row r="33" spans="1:4" x14ac:dyDescent="0.25">
      <c r="A33" t="s">
        <v>80</v>
      </c>
      <c r="B33" s="8"/>
      <c r="C33" s="8"/>
      <c r="D33" s="8"/>
    </row>
    <row r="34" spans="1:4" x14ac:dyDescent="0.25">
      <c r="A34" t="s">
        <v>55</v>
      </c>
      <c r="B34" s="8"/>
      <c r="C34" s="8"/>
      <c r="D34" s="8"/>
    </row>
    <row r="35" spans="1:4" x14ac:dyDescent="0.25">
      <c r="A35" t="s">
        <v>56</v>
      </c>
      <c r="B35" s="8">
        <v>25</v>
      </c>
      <c r="C35" s="8"/>
      <c r="D35" s="8">
        <v>521</v>
      </c>
    </row>
    <row r="36" spans="1:4" x14ac:dyDescent="0.25">
      <c r="A36" t="s">
        <v>45</v>
      </c>
      <c r="B36" s="8"/>
      <c r="C36" s="8"/>
      <c r="D36" s="8"/>
    </row>
    <row r="37" spans="1:4" x14ac:dyDescent="0.25">
      <c r="A37" t="s">
        <v>57</v>
      </c>
      <c r="B37" s="8"/>
      <c r="C37" s="8"/>
      <c r="D37" s="8"/>
    </row>
    <row r="38" spans="1:4" x14ac:dyDescent="0.25">
      <c r="A38" t="s">
        <v>58</v>
      </c>
      <c r="B38" s="8"/>
      <c r="C38" s="8"/>
      <c r="D38" s="8">
        <v>77</v>
      </c>
    </row>
    <row r="39" spans="1:4" x14ac:dyDescent="0.25">
      <c r="A39" t="s">
        <v>59</v>
      </c>
      <c r="B39" s="8"/>
      <c r="C39" s="8"/>
      <c r="D39" s="8"/>
    </row>
    <row r="40" spans="1:4" x14ac:dyDescent="0.25">
      <c r="A40" t="s">
        <v>19</v>
      </c>
      <c r="B40" s="8">
        <v>1289</v>
      </c>
      <c r="C40" s="8"/>
      <c r="D40" s="8">
        <v>1051</v>
      </c>
    </row>
    <row r="41" spans="1:4" x14ac:dyDescent="0.25">
      <c r="A41" t="s">
        <v>81</v>
      </c>
      <c r="B41" s="8"/>
      <c r="C41" s="8"/>
      <c r="D41" s="8"/>
    </row>
    <row r="42" spans="1:4" x14ac:dyDescent="0.25">
      <c r="A42" t="s">
        <v>60</v>
      </c>
      <c r="B42" s="8"/>
      <c r="C42" s="8"/>
      <c r="D42" s="8"/>
    </row>
    <row r="43" spans="1:4" x14ac:dyDescent="0.25">
      <c r="A43" t="s">
        <v>43</v>
      </c>
      <c r="B43" s="8"/>
      <c r="C43" s="8">
        <v>10664</v>
      </c>
      <c r="D43" s="8">
        <v>24640</v>
      </c>
    </row>
    <row r="44" spans="1:4" x14ac:dyDescent="0.25">
      <c r="A44" t="s">
        <v>61</v>
      </c>
      <c r="B44" s="8"/>
      <c r="C44" s="8"/>
      <c r="D44" s="8">
        <v>50</v>
      </c>
    </row>
    <row r="45" spans="1:4" x14ac:dyDescent="0.25">
      <c r="A45" t="s">
        <v>20</v>
      </c>
      <c r="B45" s="8">
        <v>93</v>
      </c>
      <c r="C45" s="8"/>
      <c r="D45" s="8">
        <v>61</v>
      </c>
    </row>
    <row r="46" spans="1:4" x14ac:dyDescent="0.25">
      <c r="A46" t="s">
        <v>21</v>
      </c>
      <c r="B46" s="8"/>
      <c r="C46" s="8"/>
      <c r="D46" s="8">
        <v>3</v>
      </c>
    </row>
    <row r="47" spans="1:4" x14ac:dyDescent="0.25">
      <c r="A47" t="s">
        <v>48</v>
      </c>
      <c r="B47" s="8"/>
      <c r="C47" s="8"/>
      <c r="D47" s="8"/>
    </row>
    <row r="48" spans="1:4" x14ac:dyDescent="0.25">
      <c r="A48" t="s">
        <v>62</v>
      </c>
      <c r="B48" s="8">
        <v>206</v>
      </c>
      <c r="C48" s="8"/>
      <c r="D48" s="8">
        <v>270</v>
      </c>
    </row>
    <row r="49" spans="1:4" x14ac:dyDescent="0.25">
      <c r="A49" t="s">
        <v>22</v>
      </c>
      <c r="B49" s="8"/>
      <c r="C49" s="8"/>
      <c r="D49" s="8"/>
    </row>
    <row r="50" spans="1:4" x14ac:dyDescent="0.25">
      <c r="A50" t="s">
        <v>63</v>
      </c>
      <c r="B50" s="8"/>
      <c r="C50" s="8"/>
      <c r="D50" s="8"/>
    </row>
    <row r="51" spans="1:4" x14ac:dyDescent="0.25">
      <c r="A51" t="s">
        <v>82</v>
      </c>
      <c r="B51" s="8"/>
      <c r="C51" s="8"/>
      <c r="D51" s="8"/>
    </row>
    <row r="52" spans="1:4" x14ac:dyDescent="0.25">
      <c r="A52" t="s">
        <v>64</v>
      </c>
      <c r="B52" s="8">
        <v>496</v>
      </c>
      <c r="C52" s="8"/>
      <c r="D52" s="8"/>
    </row>
    <row r="53" spans="1:4" x14ac:dyDescent="0.25">
      <c r="A53" t="s">
        <v>200</v>
      </c>
      <c r="B53" s="8"/>
      <c r="C53" s="8"/>
      <c r="D53" s="8"/>
    </row>
    <row r="54" spans="1:4" x14ac:dyDescent="0.25">
      <c r="A54" t="s">
        <v>23</v>
      </c>
      <c r="B54" s="8">
        <v>667225</v>
      </c>
      <c r="C54" s="8"/>
      <c r="D54" s="8">
        <v>447</v>
      </c>
    </row>
    <row r="55" spans="1:4" x14ac:dyDescent="0.25">
      <c r="A55" t="s">
        <v>65</v>
      </c>
      <c r="D55">
        <v>253</v>
      </c>
    </row>
    <row r="56" spans="1:4" x14ac:dyDescent="0.25">
      <c r="A56" t="s">
        <v>52</v>
      </c>
      <c r="B56">
        <v>1701</v>
      </c>
      <c r="C56">
        <v>534</v>
      </c>
      <c r="D56">
        <v>60</v>
      </c>
    </row>
    <row r="57" spans="1:4" x14ac:dyDescent="0.25">
      <c r="A57" t="s">
        <v>49</v>
      </c>
      <c r="B57">
        <v>20</v>
      </c>
    </row>
    <row r="58" spans="1:4" x14ac:dyDescent="0.25">
      <c r="A58" t="s">
        <v>66</v>
      </c>
      <c r="D58">
        <v>7010</v>
      </c>
    </row>
    <row r="59" spans="1:4" x14ac:dyDescent="0.25">
      <c r="A59" t="s">
        <v>67</v>
      </c>
    </row>
    <row r="60" spans="1:4" x14ac:dyDescent="0.25">
      <c r="A60" t="s">
        <v>68</v>
      </c>
    </row>
    <row r="61" spans="1:4" x14ac:dyDescent="0.25">
      <c r="A61" t="s">
        <v>201</v>
      </c>
    </row>
    <row r="62" spans="1:4" x14ac:dyDescent="0.25">
      <c r="A62" t="s">
        <v>83</v>
      </c>
    </row>
    <row r="63" spans="1:4" x14ac:dyDescent="0.25">
      <c r="A63" t="s">
        <v>84</v>
      </c>
    </row>
    <row r="64" spans="1:4" x14ac:dyDescent="0.25">
      <c r="A64" t="s">
        <v>69</v>
      </c>
      <c r="D64">
        <v>50</v>
      </c>
    </row>
    <row r="65" spans="1:4" x14ac:dyDescent="0.25">
      <c r="A65" t="s">
        <v>70</v>
      </c>
    </row>
    <row r="66" spans="1:4" x14ac:dyDescent="0.25">
      <c r="A66" t="s">
        <v>44</v>
      </c>
      <c r="D66">
        <v>3725</v>
      </c>
    </row>
    <row r="67" spans="1:4" x14ac:dyDescent="0.25">
      <c r="A67" t="s">
        <v>24</v>
      </c>
      <c r="B67">
        <v>9256</v>
      </c>
      <c r="D67">
        <v>317</v>
      </c>
    </row>
    <row r="68" spans="1:4" x14ac:dyDescent="0.25">
      <c r="A68" t="s">
        <v>25</v>
      </c>
    </row>
    <row r="69" spans="1:4" x14ac:dyDescent="0.25">
      <c r="A69" t="s">
        <v>90</v>
      </c>
    </row>
    <row r="70" spans="1:4" x14ac:dyDescent="0.25">
      <c r="A70" t="s">
        <v>26</v>
      </c>
      <c r="B70">
        <v>135587</v>
      </c>
      <c r="D70">
        <v>806</v>
      </c>
    </row>
    <row r="71" spans="1:4" x14ac:dyDescent="0.25">
      <c r="A71" t="s">
        <v>71</v>
      </c>
    </row>
    <row r="72" spans="1:4" x14ac:dyDescent="0.25">
      <c r="A72" t="s">
        <v>27</v>
      </c>
      <c r="B72">
        <v>5639</v>
      </c>
      <c r="D72">
        <v>1666</v>
      </c>
    </row>
    <row r="73" spans="1:4" x14ac:dyDescent="0.25">
      <c r="A73" t="s">
        <v>85</v>
      </c>
    </row>
    <row r="74" spans="1:4" x14ac:dyDescent="0.25">
      <c r="A74" t="s">
        <v>28</v>
      </c>
      <c r="B74">
        <v>113462</v>
      </c>
      <c r="D74">
        <v>434020</v>
      </c>
    </row>
    <row r="75" spans="1:4" x14ac:dyDescent="0.25">
      <c r="A75" t="s">
        <v>29</v>
      </c>
      <c r="B75">
        <v>80931</v>
      </c>
    </row>
    <row r="76" spans="1:4" x14ac:dyDescent="0.25">
      <c r="A76" t="s">
        <v>72</v>
      </c>
      <c r="B76">
        <v>14</v>
      </c>
    </row>
    <row r="77" spans="1:4" x14ac:dyDescent="0.25">
      <c r="A77" t="s">
        <v>30</v>
      </c>
      <c r="D77">
        <v>548</v>
      </c>
    </row>
    <row r="78" spans="1:4" x14ac:dyDescent="0.25">
      <c r="A78" t="s">
        <v>73</v>
      </c>
    </row>
    <row r="79" spans="1:4" x14ac:dyDescent="0.25">
      <c r="A79" t="s">
        <v>31</v>
      </c>
      <c r="B79">
        <v>150</v>
      </c>
    </row>
    <row r="80" spans="1:4" x14ac:dyDescent="0.25">
      <c r="A80" t="s">
        <v>32</v>
      </c>
      <c r="B80">
        <v>106545</v>
      </c>
      <c r="D80">
        <v>225</v>
      </c>
    </row>
    <row r="81" spans="1:4" x14ac:dyDescent="0.25">
      <c r="A81" t="s">
        <v>33</v>
      </c>
      <c r="B81">
        <v>135780</v>
      </c>
    </row>
    <row r="82" spans="1:4" x14ac:dyDescent="0.25">
      <c r="A82" t="s">
        <v>34</v>
      </c>
    </row>
    <row r="83" spans="1:4" x14ac:dyDescent="0.25">
      <c r="A83" t="s">
        <v>74</v>
      </c>
    </row>
    <row r="84" spans="1:4" x14ac:dyDescent="0.25">
      <c r="A84" t="s">
        <v>35</v>
      </c>
      <c r="B84">
        <v>214258</v>
      </c>
      <c r="D84">
        <v>228</v>
      </c>
    </row>
    <row r="85" spans="1:4" x14ac:dyDescent="0.25">
      <c r="A85" t="s">
        <v>75</v>
      </c>
    </row>
    <row r="86" spans="1:4" x14ac:dyDescent="0.25">
      <c r="A86" t="s">
        <v>76</v>
      </c>
    </row>
    <row r="87" spans="1:4" x14ac:dyDescent="0.25">
      <c r="A87" t="s">
        <v>36</v>
      </c>
      <c r="B87">
        <v>4018</v>
      </c>
      <c r="C87">
        <v>175</v>
      </c>
      <c r="D87">
        <v>225</v>
      </c>
    </row>
    <row r="88" spans="1:4" x14ac:dyDescent="0.25">
      <c r="A88" t="s">
        <v>77</v>
      </c>
    </row>
    <row r="89" spans="1:4" x14ac:dyDescent="0.25">
      <c r="A89" t="s">
        <v>37</v>
      </c>
    </row>
    <row r="90" spans="1:4" x14ac:dyDescent="0.25">
      <c r="A90" t="s">
        <v>78</v>
      </c>
    </row>
    <row r="91" spans="1:4" x14ac:dyDescent="0.25">
      <c r="A91" t="s">
        <v>38</v>
      </c>
      <c r="B91">
        <v>76250</v>
      </c>
    </row>
    <row r="92" spans="1:4" x14ac:dyDescent="0.25">
      <c r="A92" t="s">
        <v>39</v>
      </c>
      <c r="B92">
        <v>114143</v>
      </c>
    </row>
    <row r="93" spans="1:4" x14ac:dyDescent="0.25">
      <c r="A93" t="s">
        <v>46</v>
      </c>
    </row>
    <row r="94" spans="1:4" x14ac:dyDescent="0.25">
      <c r="A94" t="s">
        <v>86</v>
      </c>
    </row>
    <row r="95" spans="1:4" x14ac:dyDescent="0.25">
      <c r="A95" t="s">
        <v>87</v>
      </c>
    </row>
    <row r="96" spans="1:4" x14ac:dyDescent="0.25">
      <c r="A96" t="s">
        <v>77</v>
      </c>
    </row>
    <row r="97" spans="1:4" x14ac:dyDescent="0.25">
      <c r="A97" t="s">
        <v>88</v>
      </c>
    </row>
    <row r="98" spans="1:4" ht="15.75" customHeight="1" x14ac:dyDescent="0.25"/>
    <row r="99" spans="1:4" x14ac:dyDescent="0.25">
      <c r="B99" s="8"/>
      <c r="C99" s="8"/>
      <c r="D99" s="8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0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SUM(B3:B30)</f>
        <v>1000775</v>
      </c>
      <c r="C2" s="8">
        <f>SUM(C3:C30)</f>
        <v>47526</v>
      </c>
    </row>
    <row r="3" spans="1:3" x14ac:dyDescent="0.25">
      <c r="A3" s="15" t="s">
        <v>18</v>
      </c>
      <c r="B3" s="8">
        <v>257588</v>
      </c>
      <c r="C3" s="8"/>
    </row>
    <row r="4" spans="1:3" x14ac:dyDescent="0.25">
      <c r="A4" s="15" t="s">
        <v>19</v>
      </c>
      <c r="B4" s="8">
        <v>18304</v>
      </c>
      <c r="C4" s="8"/>
    </row>
    <row r="5" spans="1:3" x14ac:dyDescent="0.25">
      <c r="A5" s="15" t="s">
        <v>62</v>
      </c>
      <c r="B5" s="8"/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>
        <v>17251</v>
      </c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116233</v>
      </c>
      <c r="C9" s="8"/>
    </row>
    <row r="10" spans="1:3" x14ac:dyDescent="0.25">
      <c r="A10" s="15" t="s">
        <v>17</v>
      </c>
      <c r="B10" s="8">
        <v>92650</v>
      </c>
      <c r="C10" s="8"/>
    </row>
    <row r="11" spans="1:3" x14ac:dyDescent="0.25">
      <c r="A11" s="15" t="s">
        <v>179</v>
      </c>
      <c r="B11" s="8"/>
    </row>
    <row r="12" spans="1:3" x14ac:dyDescent="0.25">
      <c r="A12" s="15" t="s">
        <v>10</v>
      </c>
      <c r="B12" s="8">
        <v>32043</v>
      </c>
      <c r="C12" s="8">
        <v>47526</v>
      </c>
    </row>
    <row r="13" spans="1:3" x14ac:dyDescent="0.25">
      <c r="A13" s="15" t="s">
        <v>2</v>
      </c>
      <c r="B13" s="8"/>
      <c r="C13" s="8"/>
    </row>
    <row r="14" spans="1:3" x14ac:dyDescent="0.25">
      <c r="A14" s="15" t="s">
        <v>6</v>
      </c>
      <c r="B14" s="13">
        <v>87949</v>
      </c>
      <c r="C14" s="8"/>
    </row>
    <row r="15" spans="1:3" x14ac:dyDescent="0.25">
      <c r="A15" s="15" t="s">
        <v>7</v>
      </c>
      <c r="B15" s="13"/>
      <c r="C15" s="8"/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B17">
        <v>20028</v>
      </c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35183</v>
      </c>
      <c r="C20" s="8"/>
    </row>
    <row r="21" spans="1:3" x14ac:dyDescent="0.25">
      <c r="A21" s="15" t="s">
        <v>32</v>
      </c>
      <c r="B21" s="13"/>
      <c r="C21" s="8"/>
    </row>
    <row r="22" spans="1:3" x14ac:dyDescent="0.25">
      <c r="A22" s="15" t="s">
        <v>100</v>
      </c>
      <c r="B22" s="13"/>
      <c r="C22" s="8"/>
    </row>
    <row r="23" spans="1:3" x14ac:dyDescent="0.25">
      <c r="A23" s="15" t="s">
        <v>28</v>
      </c>
      <c r="B23" s="13"/>
      <c r="C23" s="8"/>
    </row>
    <row r="24" spans="1:3" x14ac:dyDescent="0.25">
      <c r="A24" s="15" t="s">
        <v>33</v>
      </c>
      <c r="B24" s="13">
        <v>34861</v>
      </c>
      <c r="C24" s="8"/>
    </row>
    <row r="25" spans="1:3" x14ac:dyDescent="0.25">
      <c r="A25" s="15" t="s">
        <v>35</v>
      </c>
      <c r="B25" s="13">
        <v>238440</v>
      </c>
      <c r="C25" s="8"/>
    </row>
    <row r="26" spans="1:3" x14ac:dyDescent="0.25">
      <c r="A26" s="15" t="s">
        <v>146</v>
      </c>
      <c r="B26" s="13"/>
      <c r="C26" s="8"/>
    </row>
    <row r="27" spans="1:3" x14ac:dyDescent="0.25">
      <c r="A27" s="15" t="s">
        <v>38</v>
      </c>
      <c r="B27" s="13">
        <v>50245</v>
      </c>
      <c r="C27" s="8"/>
    </row>
    <row r="28" spans="1:3" x14ac:dyDescent="0.25">
      <c r="A28" s="15" t="s">
        <v>192</v>
      </c>
      <c r="B28" s="13"/>
      <c r="C28" s="8"/>
    </row>
    <row r="29" spans="1:3" x14ac:dyDescent="0.25">
      <c r="A29" s="15" t="s">
        <v>103</v>
      </c>
      <c r="B29" s="13"/>
      <c r="C29" s="8"/>
    </row>
    <row r="30" spans="1:3" x14ac:dyDescent="0.25">
      <c r="A30" s="15" t="s">
        <v>140</v>
      </c>
      <c r="B30" s="13"/>
      <c r="C30" s="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0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SUM(B3:B30)</f>
        <v>2062077</v>
      </c>
      <c r="C2" s="8">
        <f>SUM(C3:C30)</f>
        <v>2593950</v>
      </c>
    </row>
    <row r="3" spans="1:3" x14ac:dyDescent="0.25">
      <c r="A3" s="15" t="s">
        <v>18</v>
      </c>
      <c r="B3" s="8">
        <v>451560</v>
      </c>
      <c r="C3" s="8"/>
    </row>
    <row r="4" spans="1:3" x14ac:dyDescent="0.25">
      <c r="A4" s="15" t="s">
        <v>19</v>
      </c>
      <c r="B4" s="8">
        <v>10557</v>
      </c>
      <c r="C4" s="8"/>
    </row>
    <row r="5" spans="1:3" x14ac:dyDescent="0.25">
      <c r="A5" s="15" t="s">
        <v>62</v>
      </c>
      <c r="B5" s="8"/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/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111394</v>
      </c>
      <c r="C9" s="8"/>
    </row>
    <row r="10" spans="1:3" x14ac:dyDescent="0.25">
      <c r="A10" s="15" t="s">
        <v>17</v>
      </c>
      <c r="B10" s="8">
        <v>75164</v>
      </c>
      <c r="C10" s="8"/>
    </row>
    <row r="11" spans="1:3" x14ac:dyDescent="0.25">
      <c r="A11" s="15" t="s">
        <v>179</v>
      </c>
      <c r="B11" s="8">
        <v>10583</v>
      </c>
    </row>
    <row r="12" spans="1:3" x14ac:dyDescent="0.25">
      <c r="A12" s="15" t="s">
        <v>10</v>
      </c>
      <c r="B12" s="8">
        <v>28383</v>
      </c>
      <c r="C12" s="8">
        <v>2452307</v>
      </c>
    </row>
    <row r="13" spans="1:3" x14ac:dyDescent="0.25">
      <c r="A13" s="15" t="s">
        <v>2</v>
      </c>
      <c r="B13" s="8"/>
      <c r="C13" s="8"/>
    </row>
    <row r="14" spans="1:3" x14ac:dyDescent="0.25">
      <c r="A14" s="15" t="s">
        <v>6</v>
      </c>
      <c r="B14" s="13">
        <v>155059</v>
      </c>
      <c r="C14" s="8">
        <v>74221</v>
      </c>
    </row>
    <row r="15" spans="1:3" x14ac:dyDescent="0.25">
      <c r="A15" s="15" t="s">
        <v>7</v>
      </c>
      <c r="B15" s="13">
        <v>11500</v>
      </c>
      <c r="C15" s="8"/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B17" s="13">
        <v>127716</v>
      </c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396026</v>
      </c>
      <c r="C20" s="8">
        <v>29516</v>
      </c>
    </row>
    <row r="21" spans="1:3" x14ac:dyDescent="0.25">
      <c r="A21" s="15" t="s">
        <v>32</v>
      </c>
      <c r="B21" s="13"/>
      <c r="C21" s="8"/>
    </row>
    <row r="22" spans="1:3" x14ac:dyDescent="0.25">
      <c r="A22" s="15" t="s">
        <v>100</v>
      </c>
      <c r="B22" s="13"/>
      <c r="C22" s="8"/>
    </row>
    <row r="23" spans="1:3" x14ac:dyDescent="0.25">
      <c r="A23" s="15" t="s">
        <v>28</v>
      </c>
      <c r="B23" s="13"/>
      <c r="C23" s="8">
        <v>37906</v>
      </c>
    </row>
    <row r="24" spans="1:3" x14ac:dyDescent="0.25">
      <c r="A24" s="15" t="s">
        <v>33</v>
      </c>
      <c r="B24" s="13">
        <v>160016</v>
      </c>
      <c r="C24" s="8"/>
    </row>
    <row r="25" spans="1:3" x14ac:dyDescent="0.25">
      <c r="A25" s="15" t="s">
        <v>35</v>
      </c>
      <c r="B25" s="13">
        <v>404124</v>
      </c>
      <c r="C25" s="8"/>
    </row>
    <row r="26" spans="1:3" x14ac:dyDescent="0.25">
      <c r="A26" s="15" t="s">
        <v>38</v>
      </c>
      <c r="B26" s="13">
        <v>108023</v>
      </c>
      <c r="C26" s="8"/>
    </row>
    <row r="27" spans="1:3" x14ac:dyDescent="0.25">
      <c r="A27" s="15" t="s">
        <v>146</v>
      </c>
      <c r="B27" s="13">
        <v>11972</v>
      </c>
      <c r="C27" s="8"/>
    </row>
    <row r="28" spans="1:3" x14ac:dyDescent="0.25">
      <c r="A28" s="15" t="s">
        <v>192</v>
      </c>
      <c r="B28" s="13"/>
      <c r="C28" s="8"/>
    </row>
    <row r="29" spans="1:3" x14ac:dyDescent="0.25">
      <c r="A29" s="15" t="s">
        <v>103</v>
      </c>
      <c r="B29" s="13"/>
      <c r="C29" s="8"/>
    </row>
    <row r="30" spans="1:3" x14ac:dyDescent="0.25">
      <c r="A30" s="15" t="s">
        <v>140</v>
      </c>
      <c r="B30" s="13"/>
      <c r="C30" s="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1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SUM(B3:B31)</f>
        <v>1805672</v>
      </c>
      <c r="C2" s="8">
        <f>SUM(C3:C31)</f>
        <v>6314345</v>
      </c>
    </row>
    <row r="3" spans="1:3" x14ac:dyDescent="0.25">
      <c r="A3" s="15" t="s">
        <v>18</v>
      </c>
      <c r="B3" s="8">
        <v>606064</v>
      </c>
      <c r="C3" s="8">
        <v>18610</v>
      </c>
    </row>
    <row r="4" spans="1:3" x14ac:dyDescent="0.25">
      <c r="A4" s="15" t="s">
        <v>19</v>
      </c>
      <c r="B4" s="8"/>
      <c r="C4" s="8"/>
    </row>
    <row r="5" spans="1:3" x14ac:dyDescent="0.25">
      <c r="A5" s="15" t="s">
        <v>62</v>
      </c>
      <c r="B5" s="8">
        <v>14200</v>
      </c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/>
      <c r="C7" s="8"/>
    </row>
    <row r="8" spans="1:3" x14ac:dyDescent="0.25">
      <c r="A8" s="15" t="s">
        <v>15</v>
      </c>
      <c r="B8" s="8">
        <v>11250</v>
      </c>
      <c r="C8" s="8"/>
    </row>
    <row r="9" spans="1:3" x14ac:dyDescent="0.25">
      <c r="A9" s="15" t="s">
        <v>4</v>
      </c>
      <c r="B9" s="8">
        <v>213835</v>
      </c>
      <c r="C9" s="8"/>
    </row>
    <row r="10" spans="1:3" x14ac:dyDescent="0.25">
      <c r="A10" s="15" t="s">
        <v>17</v>
      </c>
      <c r="B10" s="8">
        <v>81225</v>
      </c>
      <c r="C10" s="8">
        <v>20457</v>
      </c>
    </row>
    <row r="11" spans="1:3" x14ac:dyDescent="0.25">
      <c r="A11" s="15" t="s">
        <v>179</v>
      </c>
      <c r="B11" s="8"/>
    </row>
    <row r="12" spans="1:3" x14ac:dyDescent="0.25">
      <c r="A12" s="15" t="s">
        <v>10</v>
      </c>
      <c r="B12" s="8">
        <v>108260</v>
      </c>
      <c r="C12" s="8">
        <v>6193771</v>
      </c>
    </row>
    <row r="13" spans="1:3" x14ac:dyDescent="0.25">
      <c r="A13" s="15" t="s">
        <v>2</v>
      </c>
      <c r="B13" s="8"/>
      <c r="C13" s="8"/>
    </row>
    <row r="14" spans="1:3" x14ac:dyDescent="0.25">
      <c r="A14" s="15" t="s">
        <v>6</v>
      </c>
      <c r="B14" s="13">
        <v>33621</v>
      </c>
      <c r="C14" s="8">
        <v>12978</v>
      </c>
    </row>
    <row r="15" spans="1:3" x14ac:dyDescent="0.25">
      <c r="A15" s="15" t="s">
        <v>7</v>
      </c>
      <c r="B15" s="13"/>
      <c r="C15" s="8"/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B17" s="13">
        <v>106368</v>
      </c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256154</v>
      </c>
      <c r="C20" s="8">
        <v>19533</v>
      </c>
    </row>
    <row r="21" spans="1:3" x14ac:dyDescent="0.25">
      <c r="A21" s="15" t="s">
        <v>32</v>
      </c>
      <c r="B21" s="13"/>
      <c r="C21" s="8"/>
    </row>
    <row r="22" spans="1:3" x14ac:dyDescent="0.25">
      <c r="A22" s="15" t="s">
        <v>100</v>
      </c>
      <c r="B22" s="13"/>
      <c r="C22" s="8"/>
    </row>
    <row r="23" spans="1:3" x14ac:dyDescent="0.25">
      <c r="A23" s="15" t="s">
        <v>28</v>
      </c>
      <c r="B23" s="13"/>
      <c r="C23" s="8">
        <v>48996</v>
      </c>
    </row>
    <row r="24" spans="1:3" x14ac:dyDescent="0.25">
      <c r="A24" s="15" t="s">
        <v>33</v>
      </c>
      <c r="B24" s="13">
        <v>210033</v>
      </c>
      <c r="C24" s="8"/>
    </row>
    <row r="25" spans="1:3" x14ac:dyDescent="0.25">
      <c r="A25" s="15" t="s">
        <v>35</v>
      </c>
      <c r="B25" s="13">
        <v>107746</v>
      </c>
      <c r="C25" s="8"/>
    </row>
    <row r="26" spans="1:3" x14ac:dyDescent="0.25">
      <c r="A26" s="15" t="s">
        <v>38</v>
      </c>
      <c r="B26" s="13">
        <v>25256</v>
      </c>
      <c r="C26" s="8"/>
    </row>
    <row r="27" spans="1:3" x14ac:dyDescent="0.25">
      <c r="A27" s="15" t="s">
        <v>39</v>
      </c>
      <c r="B27" s="13">
        <v>18220</v>
      </c>
      <c r="C27" s="8"/>
    </row>
    <row r="28" spans="1:3" x14ac:dyDescent="0.25">
      <c r="A28" s="15" t="s">
        <v>146</v>
      </c>
      <c r="B28" s="13">
        <v>13440</v>
      </c>
      <c r="C28" s="8"/>
    </row>
    <row r="29" spans="1:3" x14ac:dyDescent="0.25">
      <c r="A29" s="15" t="s">
        <v>192</v>
      </c>
      <c r="B29" s="13"/>
      <c r="C29" s="8"/>
    </row>
    <row r="30" spans="1:3" x14ac:dyDescent="0.25">
      <c r="A30" s="15" t="s">
        <v>103</v>
      </c>
      <c r="B30" s="13"/>
      <c r="C30" s="8"/>
    </row>
    <row r="31" spans="1:3" x14ac:dyDescent="0.25">
      <c r="A31" s="15" t="s">
        <v>140</v>
      </c>
      <c r="B31" s="13"/>
      <c r="C31" s="8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1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SUM(B3:B31)</f>
        <v>1969226</v>
      </c>
      <c r="C2" s="8">
        <f>SUM(C3:C31)</f>
        <v>988070</v>
      </c>
    </row>
    <row r="3" spans="1:3" x14ac:dyDescent="0.25">
      <c r="A3" s="15" t="s">
        <v>18</v>
      </c>
      <c r="B3" s="8">
        <v>707744</v>
      </c>
      <c r="C3" s="8">
        <v>17270</v>
      </c>
    </row>
    <row r="4" spans="1:3" x14ac:dyDescent="0.25">
      <c r="A4" s="15" t="s">
        <v>19</v>
      </c>
      <c r="B4" s="8">
        <v>12688</v>
      </c>
      <c r="C4" s="8"/>
    </row>
    <row r="5" spans="1:3" x14ac:dyDescent="0.25">
      <c r="A5" s="15" t="s">
        <v>62</v>
      </c>
      <c r="B5" s="8"/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>
        <v>24573</v>
      </c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433423</v>
      </c>
      <c r="C9" s="8"/>
    </row>
    <row r="10" spans="1:3" x14ac:dyDescent="0.25">
      <c r="A10" s="15" t="s">
        <v>17</v>
      </c>
      <c r="B10" s="8">
        <v>42641</v>
      </c>
      <c r="C10" s="8">
        <v>28551</v>
      </c>
    </row>
    <row r="11" spans="1:3" x14ac:dyDescent="0.25">
      <c r="A11" s="15" t="s">
        <v>179</v>
      </c>
      <c r="B11" s="8">
        <v>13983</v>
      </c>
    </row>
    <row r="12" spans="1:3" x14ac:dyDescent="0.25">
      <c r="A12" s="15" t="s">
        <v>10</v>
      </c>
      <c r="B12" s="8">
        <v>164853</v>
      </c>
      <c r="C12" s="8">
        <v>898187</v>
      </c>
    </row>
    <row r="13" spans="1:3" x14ac:dyDescent="0.25">
      <c r="A13" s="15" t="s">
        <v>2</v>
      </c>
      <c r="B13" s="8"/>
      <c r="C13" s="8">
        <v>25274</v>
      </c>
    </row>
    <row r="14" spans="1:3" x14ac:dyDescent="0.25">
      <c r="A14" s="15" t="s">
        <v>6</v>
      </c>
      <c r="B14" s="13">
        <v>33273</v>
      </c>
      <c r="C14" s="8"/>
    </row>
    <row r="15" spans="1:3" x14ac:dyDescent="0.25">
      <c r="A15" s="15" t="s">
        <v>7</v>
      </c>
      <c r="B15" s="13"/>
      <c r="C15" s="8"/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B17" s="13"/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17968</v>
      </c>
      <c r="C20" s="8"/>
    </row>
    <row r="21" spans="1:3" x14ac:dyDescent="0.25">
      <c r="A21" s="15" t="s">
        <v>32</v>
      </c>
      <c r="B21" s="13"/>
      <c r="C21" s="8"/>
    </row>
    <row r="22" spans="1:3" x14ac:dyDescent="0.25">
      <c r="A22" s="15" t="s">
        <v>100</v>
      </c>
      <c r="B22" s="13">
        <v>12082</v>
      </c>
      <c r="C22" s="8"/>
    </row>
    <row r="23" spans="1:3" x14ac:dyDescent="0.25">
      <c r="A23" s="15" t="s">
        <v>28</v>
      </c>
      <c r="B23" s="13"/>
      <c r="C23" s="8">
        <v>18788</v>
      </c>
    </row>
    <row r="24" spans="1:3" x14ac:dyDescent="0.25">
      <c r="A24" s="15" t="s">
        <v>33</v>
      </c>
      <c r="B24" s="13">
        <v>213019</v>
      </c>
      <c r="C24" s="8"/>
    </row>
    <row r="25" spans="1:3" x14ac:dyDescent="0.25">
      <c r="A25" s="15" t="s">
        <v>35</v>
      </c>
      <c r="B25" s="13">
        <v>215440</v>
      </c>
      <c r="C25" s="8"/>
    </row>
    <row r="26" spans="1:3" x14ac:dyDescent="0.25">
      <c r="A26" s="15" t="s">
        <v>38</v>
      </c>
      <c r="B26" s="13">
        <v>77539</v>
      </c>
      <c r="C26" s="8"/>
    </row>
    <row r="27" spans="1:3" x14ac:dyDescent="0.25">
      <c r="A27" s="15" t="s">
        <v>39</v>
      </c>
      <c r="B27" s="13"/>
      <c r="C27" s="8"/>
    </row>
    <row r="28" spans="1:3" x14ac:dyDescent="0.25">
      <c r="A28" s="15" t="s">
        <v>146</v>
      </c>
      <c r="B28" s="13"/>
      <c r="C28" s="8"/>
    </row>
    <row r="29" spans="1:3" x14ac:dyDescent="0.25">
      <c r="A29" s="15" t="s">
        <v>192</v>
      </c>
      <c r="B29" s="13"/>
      <c r="C29" s="8"/>
    </row>
    <row r="30" spans="1:3" x14ac:dyDescent="0.25">
      <c r="A30" s="15" t="s">
        <v>103</v>
      </c>
      <c r="B30" s="13"/>
      <c r="C30" s="8"/>
    </row>
    <row r="31" spans="1:3" x14ac:dyDescent="0.25">
      <c r="A31" s="15" t="s">
        <v>140</v>
      </c>
      <c r="B31" s="13"/>
      <c r="C31" s="8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1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SUM(B3:B31)</f>
        <v>2451200</v>
      </c>
      <c r="C2" s="8">
        <f>SUM(C3:C31)</f>
        <v>343260</v>
      </c>
    </row>
    <row r="3" spans="1:3" x14ac:dyDescent="0.25">
      <c r="A3" s="15" t="s">
        <v>18</v>
      </c>
      <c r="B3" s="8">
        <v>1465005</v>
      </c>
      <c r="C3" s="8">
        <v>10954</v>
      </c>
    </row>
    <row r="4" spans="1:3" x14ac:dyDescent="0.25">
      <c r="A4" s="15" t="s">
        <v>19</v>
      </c>
      <c r="B4" s="8"/>
      <c r="C4" s="8"/>
    </row>
    <row r="5" spans="1:3" x14ac:dyDescent="0.25">
      <c r="A5" s="15" t="s">
        <v>62</v>
      </c>
      <c r="B5" s="8"/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/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400839</v>
      </c>
      <c r="C9" s="8"/>
    </row>
    <row r="10" spans="1:3" x14ac:dyDescent="0.25">
      <c r="A10" s="15" t="s">
        <v>17</v>
      </c>
      <c r="B10" s="8">
        <v>17405</v>
      </c>
      <c r="C10" s="8"/>
    </row>
    <row r="11" spans="1:3" x14ac:dyDescent="0.25">
      <c r="A11" s="15" t="s">
        <v>179</v>
      </c>
      <c r="B11" s="8">
        <v>10084</v>
      </c>
    </row>
    <row r="12" spans="1:3" x14ac:dyDescent="0.25">
      <c r="A12" s="15" t="s">
        <v>10</v>
      </c>
      <c r="B12" s="8">
        <v>115799</v>
      </c>
      <c r="C12" s="8">
        <v>227949</v>
      </c>
    </row>
    <row r="13" spans="1:3" x14ac:dyDescent="0.25">
      <c r="A13" s="15" t="s">
        <v>2</v>
      </c>
      <c r="B13" s="8"/>
      <c r="C13" s="8">
        <v>52380</v>
      </c>
    </row>
    <row r="14" spans="1:3" x14ac:dyDescent="0.25">
      <c r="A14" s="15" t="s">
        <v>6</v>
      </c>
      <c r="B14" s="13">
        <v>67847</v>
      </c>
      <c r="C14" s="8"/>
    </row>
    <row r="15" spans="1:3" x14ac:dyDescent="0.25">
      <c r="A15" s="15" t="s">
        <v>7</v>
      </c>
      <c r="B15" s="13">
        <v>47668</v>
      </c>
      <c r="C15" s="8">
        <v>40226</v>
      </c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B17" s="13"/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96743</v>
      </c>
      <c r="C20" s="8"/>
    </row>
    <row r="21" spans="1:3" x14ac:dyDescent="0.25">
      <c r="A21" s="15" t="s">
        <v>32</v>
      </c>
      <c r="B21" s="13"/>
      <c r="C21" s="8"/>
    </row>
    <row r="22" spans="1:3" x14ac:dyDescent="0.25">
      <c r="A22" s="15" t="s">
        <v>100</v>
      </c>
      <c r="B22" s="13"/>
      <c r="C22" s="8"/>
    </row>
    <row r="23" spans="1:3" x14ac:dyDescent="0.25">
      <c r="A23" s="15" t="s">
        <v>28</v>
      </c>
      <c r="B23" s="13"/>
      <c r="C23" s="8">
        <v>11751</v>
      </c>
    </row>
    <row r="24" spans="1:3" x14ac:dyDescent="0.25">
      <c r="A24" s="15" t="s">
        <v>33</v>
      </c>
      <c r="B24" s="13">
        <v>29298</v>
      </c>
      <c r="C24" s="8"/>
    </row>
    <row r="25" spans="1:3" x14ac:dyDescent="0.25">
      <c r="A25" s="15" t="s">
        <v>35</v>
      </c>
      <c r="B25" s="13">
        <v>53763</v>
      </c>
      <c r="C25" s="8"/>
    </row>
    <row r="26" spans="1:3" x14ac:dyDescent="0.25">
      <c r="A26" s="15" t="s">
        <v>38</v>
      </c>
      <c r="B26" s="13">
        <v>146749</v>
      </c>
      <c r="C26" s="8"/>
    </row>
    <row r="27" spans="1:3" x14ac:dyDescent="0.25">
      <c r="A27" s="15" t="s">
        <v>39</v>
      </c>
      <c r="B27" s="13"/>
      <c r="C27" s="8"/>
    </row>
    <row r="28" spans="1:3" x14ac:dyDescent="0.25">
      <c r="A28" s="15" t="s">
        <v>146</v>
      </c>
      <c r="B28" s="13"/>
      <c r="C28" s="8"/>
    </row>
    <row r="29" spans="1:3" x14ac:dyDescent="0.25">
      <c r="A29" s="15" t="s">
        <v>192</v>
      </c>
      <c r="B29" s="13"/>
      <c r="C29" s="8"/>
    </row>
    <row r="30" spans="1:3" x14ac:dyDescent="0.25">
      <c r="A30" s="15" t="s">
        <v>103</v>
      </c>
      <c r="B30" s="13"/>
      <c r="C30" s="8"/>
    </row>
    <row r="31" spans="1:3" x14ac:dyDescent="0.25">
      <c r="A31" s="15" t="s">
        <v>140</v>
      </c>
      <c r="B31" s="13"/>
      <c r="C31" s="8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1"/>
  <sheetViews>
    <sheetView workbookViewId="0">
      <selection activeCell="C2" sqref="C2"/>
    </sheetView>
  </sheetViews>
  <sheetFormatPr defaultRowHeight="15" x14ac:dyDescent="0.25"/>
  <cols>
    <col min="1" max="1" width="18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SUM(B3:B31)</f>
        <v>2726611</v>
      </c>
      <c r="C2" s="8">
        <f>SUM(C3:C31)</f>
        <v>821470</v>
      </c>
    </row>
    <row r="3" spans="1:3" x14ac:dyDescent="0.25">
      <c r="A3" s="15" t="s">
        <v>18</v>
      </c>
      <c r="B3" s="8">
        <v>1633487</v>
      </c>
      <c r="C3" s="8">
        <v>17350</v>
      </c>
    </row>
    <row r="4" spans="1:3" x14ac:dyDescent="0.25">
      <c r="A4" s="15" t="s">
        <v>19</v>
      </c>
      <c r="B4" s="8">
        <v>12042</v>
      </c>
      <c r="C4" s="8"/>
    </row>
    <row r="5" spans="1:3" x14ac:dyDescent="0.25">
      <c r="A5" s="15" t="s">
        <v>62</v>
      </c>
      <c r="B5" s="8"/>
      <c r="C5" s="8"/>
    </row>
    <row r="6" spans="1:3" x14ac:dyDescent="0.25">
      <c r="A6" s="15" t="s">
        <v>22</v>
      </c>
      <c r="B6" s="8"/>
      <c r="C6" s="8"/>
    </row>
    <row r="7" spans="1:3" x14ac:dyDescent="0.25">
      <c r="A7" s="15" t="s">
        <v>23</v>
      </c>
      <c r="B7" s="8"/>
      <c r="C7" s="8"/>
    </row>
    <row r="8" spans="1:3" x14ac:dyDescent="0.25">
      <c r="A8" s="15" t="s">
        <v>15</v>
      </c>
      <c r="B8" s="8"/>
      <c r="C8" s="8"/>
    </row>
    <row r="9" spans="1:3" x14ac:dyDescent="0.25">
      <c r="A9" s="15" t="s">
        <v>4</v>
      </c>
      <c r="B9" s="8">
        <v>524071</v>
      </c>
      <c r="C9" s="8"/>
    </row>
    <row r="10" spans="1:3" x14ac:dyDescent="0.25">
      <c r="A10" s="15" t="s">
        <v>17</v>
      </c>
      <c r="B10" s="8">
        <v>32469</v>
      </c>
      <c r="C10" s="8"/>
    </row>
    <row r="11" spans="1:3" x14ac:dyDescent="0.25">
      <c r="A11" s="15" t="s">
        <v>179</v>
      </c>
      <c r="B11" s="8"/>
    </row>
    <row r="12" spans="1:3" x14ac:dyDescent="0.25">
      <c r="A12" s="15" t="s">
        <v>10</v>
      </c>
      <c r="B12" s="8">
        <v>110137</v>
      </c>
      <c r="C12" s="8">
        <v>546108</v>
      </c>
    </row>
    <row r="13" spans="1:3" x14ac:dyDescent="0.25">
      <c r="A13" s="15" t="s">
        <v>2</v>
      </c>
      <c r="B13" s="8"/>
      <c r="C13" s="8">
        <v>187937</v>
      </c>
    </row>
    <row r="14" spans="1:3" x14ac:dyDescent="0.25">
      <c r="A14" s="15" t="s">
        <v>6</v>
      </c>
      <c r="B14" s="13">
        <v>84837</v>
      </c>
      <c r="C14" s="8"/>
    </row>
    <row r="15" spans="1:3" x14ac:dyDescent="0.25">
      <c r="A15" s="15" t="s">
        <v>7</v>
      </c>
      <c r="B15" s="13">
        <v>13263</v>
      </c>
      <c r="C15" s="8">
        <v>11954</v>
      </c>
    </row>
    <row r="16" spans="1:3" x14ac:dyDescent="0.25">
      <c r="A16" s="15" t="s">
        <v>142</v>
      </c>
      <c r="B16" s="13"/>
      <c r="C16" s="8"/>
    </row>
    <row r="17" spans="1:3" x14ac:dyDescent="0.25">
      <c r="A17" s="15" t="s">
        <v>8</v>
      </c>
      <c r="B17" s="13"/>
      <c r="C17" s="8"/>
    </row>
    <row r="18" spans="1:3" x14ac:dyDescent="0.25">
      <c r="A18" s="15" t="s">
        <v>16</v>
      </c>
      <c r="B18" s="13"/>
      <c r="C18" s="8"/>
    </row>
    <row r="19" spans="1:3" x14ac:dyDescent="0.25">
      <c r="A19" s="15" t="s">
        <v>183</v>
      </c>
      <c r="B19" s="13"/>
      <c r="C19" s="8"/>
    </row>
    <row r="20" spans="1:3" x14ac:dyDescent="0.25">
      <c r="A20" s="15" t="s">
        <v>143</v>
      </c>
      <c r="B20" s="13">
        <v>101866</v>
      </c>
      <c r="C20" s="8"/>
    </row>
    <row r="21" spans="1:3" x14ac:dyDescent="0.25">
      <c r="A21" s="15" t="s">
        <v>32</v>
      </c>
      <c r="B21" s="13">
        <v>13676</v>
      </c>
      <c r="C21" s="8"/>
    </row>
    <row r="22" spans="1:3" x14ac:dyDescent="0.25">
      <c r="A22" s="15" t="s">
        <v>100</v>
      </c>
      <c r="B22" s="13">
        <v>14639</v>
      </c>
      <c r="C22" s="8"/>
    </row>
    <row r="23" spans="1:3" x14ac:dyDescent="0.25">
      <c r="A23" s="15" t="s">
        <v>28</v>
      </c>
      <c r="B23" s="13"/>
      <c r="C23" s="8">
        <v>58121</v>
      </c>
    </row>
    <row r="24" spans="1:3" x14ac:dyDescent="0.25">
      <c r="A24" s="15" t="s">
        <v>33</v>
      </c>
      <c r="B24" s="13">
        <v>30287</v>
      </c>
      <c r="C24" s="8"/>
    </row>
    <row r="25" spans="1:3" x14ac:dyDescent="0.25">
      <c r="A25" s="15" t="s">
        <v>35</v>
      </c>
      <c r="B25" s="13">
        <v>22163</v>
      </c>
      <c r="C25" s="8"/>
    </row>
    <row r="26" spans="1:3" x14ac:dyDescent="0.25">
      <c r="A26" s="15" t="s">
        <v>38</v>
      </c>
      <c r="B26" s="13">
        <v>133674</v>
      </c>
      <c r="C26" s="8"/>
    </row>
    <row r="27" spans="1:3" x14ac:dyDescent="0.25">
      <c r="A27" s="15" t="s">
        <v>39</v>
      </c>
      <c r="B27" s="13"/>
      <c r="C27" s="8"/>
    </row>
    <row r="28" spans="1:3" x14ac:dyDescent="0.25">
      <c r="A28" s="15" t="s">
        <v>146</v>
      </c>
      <c r="B28" s="13"/>
      <c r="C28" s="8"/>
    </row>
    <row r="29" spans="1:3" x14ac:dyDescent="0.25">
      <c r="A29" s="15" t="s">
        <v>192</v>
      </c>
      <c r="B29" s="13"/>
      <c r="C29" s="8"/>
    </row>
    <row r="30" spans="1:3" x14ac:dyDescent="0.25">
      <c r="A30" s="15" t="s">
        <v>103</v>
      </c>
      <c r="B30" s="13"/>
      <c r="C30" s="8"/>
    </row>
    <row r="31" spans="1:3" x14ac:dyDescent="0.25">
      <c r="A31" s="15" t="s">
        <v>140</v>
      </c>
      <c r="B31" s="13"/>
      <c r="C31" s="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workbookViewId="0">
      <pane xSplit="1" topLeftCell="XEH1" activePane="topRight" state="frozen"/>
      <selection pane="topRight" activeCell="A17" sqref="A17"/>
    </sheetView>
  </sheetViews>
  <sheetFormatPr defaultRowHeight="15" x14ac:dyDescent="0.25"/>
  <cols>
    <col min="1" max="1" width="18.85546875" bestFit="1" customWidth="1"/>
    <col min="2" max="10" width="8.28515625" bestFit="1" customWidth="1"/>
    <col min="11" max="40" width="9.28515625" bestFit="1" customWidth="1"/>
    <col min="41" max="49" width="10" customWidth="1"/>
    <col min="50" max="50" width="11" bestFit="1" customWidth="1"/>
    <col min="51" max="52" width="13.85546875" bestFit="1" customWidth="1"/>
  </cols>
  <sheetData>
    <row r="1" spans="1:52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s="12" t="s">
        <v>178</v>
      </c>
      <c r="AN1" s="12" t="s">
        <v>180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157</v>
      </c>
      <c r="AX1" t="s">
        <v>158</v>
      </c>
      <c r="AY1" t="s">
        <v>185</v>
      </c>
      <c r="AZ1" t="s">
        <v>186</v>
      </c>
    </row>
    <row r="2" spans="1:52" x14ac:dyDescent="0.25">
      <c r="A2" s="14" t="s">
        <v>40</v>
      </c>
      <c r="B2" s="8">
        <v>398930</v>
      </c>
      <c r="C2" s="13">
        <v>227179</v>
      </c>
      <c r="D2" s="13">
        <v>131456</v>
      </c>
      <c r="E2" s="13">
        <v>259669</v>
      </c>
      <c r="F2" s="13">
        <v>119355</v>
      </c>
      <c r="G2" s="13">
        <v>7767</v>
      </c>
      <c r="H2" s="13">
        <v>54</v>
      </c>
      <c r="I2" s="13">
        <v>11675</v>
      </c>
      <c r="J2" s="13">
        <v>61080</v>
      </c>
      <c r="K2" s="13">
        <v>95711</v>
      </c>
      <c r="L2" s="13">
        <v>48024</v>
      </c>
      <c r="M2" s="13">
        <v>176709</v>
      </c>
      <c r="N2" s="13">
        <v>97197</v>
      </c>
      <c r="O2" s="13">
        <v>19714</v>
      </c>
      <c r="P2" s="13">
        <v>217554</v>
      </c>
      <c r="Q2" s="13">
        <v>27413</v>
      </c>
      <c r="R2" s="13">
        <v>170745</v>
      </c>
      <c r="S2" s="13">
        <v>5</v>
      </c>
      <c r="T2" s="13">
        <v>5041</v>
      </c>
      <c r="U2" s="13">
        <v>94077</v>
      </c>
      <c r="V2" s="13">
        <v>108</v>
      </c>
      <c r="W2" s="13">
        <v>2045</v>
      </c>
      <c r="X2" s="13">
        <v>2160</v>
      </c>
      <c r="Y2" s="13">
        <v>11782</v>
      </c>
      <c r="Z2" s="13">
        <v>551</v>
      </c>
      <c r="AA2" s="13">
        <v>140</v>
      </c>
      <c r="AB2" s="13">
        <v>13732</v>
      </c>
      <c r="AC2" s="13">
        <v>231</v>
      </c>
      <c r="AD2" s="13">
        <v>271</v>
      </c>
      <c r="AE2" s="13">
        <v>602</v>
      </c>
      <c r="AF2" s="8">
        <v>3</v>
      </c>
      <c r="AG2" s="8">
        <v>3564</v>
      </c>
      <c r="AH2" s="8">
        <v>579</v>
      </c>
      <c r="AI2" s="8">
        <v>54</v>
      </c>
      <c r="AJ2" s="8">
        <v>192</v>
      </c>
      <c r="AK2" s="8">
        <v>2058</v>
      </c>
      <c r="AL2" s="8">
        <v>8185</v>
      </c>
      <c r="AM2" s="8">
        <v>68961</v>
      </c>
      <c r="AN2" s="8">
        <v>13110</v>
      </c>
      <c r="AO2" s="8">
        <v>56703</v>
      </c>
      <c r="AP2" s="8">
        <v>2613</v>
      </c>
      <c r="AQ2" s="8">
        <v>90594</v>
      </c>
      <c r="AR2" s="8">
        <v>570200</v>
      </c>
      <c r="AS2" s="8">
        <v>292</v>
      </c>
      <c r="AT2" s="8">
        <v>6247</v>
      </c>
      <c r="AU2" s="8">
        <v>1519</v>
      </c>
      <c r="AV2" s="8">
        <v>3374</v>
      </c>
      <c r="AW2" s="8">
        <v>32060</v>
      </c>
      <c r="AX2" s="8">
        <v>400</v>
      </c>
      <c r="AY2" s="8">
        <v>158</v>
      </c>
      <c r="AZ2" s="8">
        <v>16610</v>
      </c>
    </row>
    <row r="3" spans="1:52" x14ac:dyDescent="0.25">
      <c r="A3" s="15" t="s">
        <v>18</v>
      </c>
      <c r="B3" s="8">
        <v>398930</v>
      </c>
      <c r="C3" s="13">
        <v>227179</v>
      </c>
      <c r="D3" s="13">
        <v>131456</v>
      </c>
      <c r="E3" s="13">
        <v>259669</v>
      </c>
      <c r="F3" s="13"/>
      <c r="G3" s="13"/>
      <c r="H3" s="13"/>
      <c r="I3" s="13"/>
      <c r="J3" s="13"/>
      <c r="K3" s="13"/>
      <c r="L3" s="13"/>
      <c r="M3" s="21">
        <v>109266</v>
      </c>
      <c r="N3" s="13"/>
      <c r="O3" s="13">
        <v>19714</v>
      </c>
      <c r="P3" s="13">
        <v>217554</v>
      </c>
      <c r="Q3" s="13">
        <v>27379</v>
      </c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2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>
        <v>11143</v>
      </c>
    </row>
    <row r="5" spans="1:52" x14ac:dyDescent="0.25">
      <c r="A5" s="15" t="s">
        <v>4</v>
      </c>
      <c r="B5" s="8"/>
      <c r="C5" s="13"/>
      <c r="D5" s="13"/>
      <c r="E5" s="13"/>
      <c r="F5" s="13"/>
      <c r="G5" s="13"/>
      <c r="H5" s="13"/>
      <c r="I5" s="13"/>
      <c r="J5" s="13">
        <v>13733</v>
      </c>
      <c r="K5" s="13">
        <v>69120</v>
      </c>
      <c r="L5" s="13">
        <v>46663</v>
      </c>
      <c r="M5" s="13">
        <v>24140</v>
      </c>
      <c r="N5" s="13"/>
      <c r="O5" s="13"/>
      <c r="P5" s="13"/>
      <c r="Q5" s="13"/>
      <c r="R5" s="13">
        <v>87310</v>
      </c>
      <c r="S5" s="13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2" x14ac:dyDescent="0.25">
      <c r="A6" s="15" t="s">
        <v>17</v>
      </c>
      <c r="B6" s="8"/>
      <c r="C6" s="13"/>
      <c r="D6" s="13"/>
      <c r="E6" s="13"/>
      <c r="F6" s="13"/>
      <c r="G6" s="13"/>
      <c r="H6" s="13"/>
      <c r="I6" s="13"/>
      <c r="J6" s="13">
        <v>42141</v>
      </c>
      <c r="K6" s="13">
        <v>26549</v>
      </c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2" x14ac:dyDescent="0.25">
      <c r="A7" s="15" t="s">
        <v>10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>
        <v>26701</v>
      </c>
      <c r="N7" s="13"/>
      <c r="O7" s="13"/>
      <c r="P7" s="13"/>
      <c r="Q7" s="13"/>
      <c r="R7" s="13">
        <v>12726</v>
      </c>
      <c r="S7" s="13"/>
      <c r="T7" s="13"/>
      <c r="U7" s="8"/>
      <c r="V7" s="8"/>
      <c r="W7" s="8"/>
      <c r="X7" s="8"/>
      <c r="Y7" s="8">
        <v>11268</v>
      </c>
      <c r="Z7" s="8"/>
      <c r="AA7" s="8"/>
      <c r="AB7" s="8">
        <v>13540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>
        <v>29599</v>
      </c>
      <c r="AN7" s="8"/>
      <c r="AO7" s="8"/>
      <c r="AP7" s="8"/>
      <c r="AQ7" s="8">
        <v>27119</v>
      </c>
      <c r="AR7" s="8">
        <v>354538</v>
      </c>
      <c r="AS7" s="8"/>
      <c r="AT7" s="8"/>
      <c r="AU7" s="8"/>
      <c r="AV7" s="8"/>
      <c r="AW7" s="8">
        <v>26484</v>
      </c>
      <c r="AX7" s="8"/>
      <c r="AY7" s="8"/>
    </row>
    <row r="8" spans="1:52" x14ac:dyDescent="0.25">
      <c r="A8" s="15" t="s">
        <v>2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>
        <v>205651</v>
      </c>
      <c r="AS8" s="8"/>
      <c r="AT8" s="8"/>
      <c r="AU8" s="8"/>
      <c r="AV8" s="8"/>
      <c r="AW8" s="8"/>
      <c r="AX8" s="8"/>
      <c r="AY8" s="8"/>
    </row>
    <row r="9" spans="1:52" x14ac:dyDescent="0.25">
      <c r="A9" s="15" t="s">
        <v>139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16602</v>
      </c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>
        <v>47526</v>
      </c>
      <c r="AP9" s="8"/>
      <c r="AQ9" s="8"/>
      <c r="AS9" s="8"/>
      <c r="AT9" s="8"/>
      <c r="AU9" s="8"/>
      <c r="AV9" s="8"/>
      <c r="AW9" s="8"/>
      <c r="AX9" s="8"/>
      <c r="AY9" s="8"/>
    </row>
    <row r="10" spans="1:52" x14ac:dyDescent="0.25">
      <c r="A10" s="15" t="s">
        <v>143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>
        <v>32926</v>
      </c>
      <c r="S10" s="13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2" x14ac:dyDescent="0.25">
      <c r="A11" s="15" t="s">
        <v>28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>
        <v>16033</v>
      </c>
      <c r="AN11" s="8"/>
      <c r="AO11" s="8"/>
      <c r="AP11" s="8"/>
      <c r="AQ11" s="8">
        <v>63475</v>
      </c>
      <c r="AR11" s="8"/>
      <c r="AS11" s="8"/>
      <c r="AT11" s="8"/>
      <c r="AU11" s="8"/>
      <c r="AV11" s="8"/>
      <c r="AW11" s="8"/>
      <c r="AX11" s="8"/>
      <c r="AY11" s="8"/>
    </row>
    <row r="12" spans="1:52" x14ac:dyDescent="0.25">
      <c r="A12" s="15" t="s">
        <v>33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>
        <v>14695</v>
      </c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2" x14ac:dyDescent="0.25">
      <c r="A13" s="15" t="s">
        <v>35</v>
      </c>
      <c r="B13" s="8"/>
      <c r="C13" s="13"/>
      <c r="D13" s="13"/>
      <c r="E13" s="13"/>
      <c r="F13" s="13">
        <v>114148</v>
      </c>
      <c r="G13" s="13"/>
      <c r="H13" s="13"/>
      <c r="I13" s="13">
        <v>11675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2" x14ac:dyDescent="0.25">
      <c r="A14" s="15" t="s">
        <v>38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>
        <v>72679</v>
      </c>
      <c r="O14" s="13"/>
      <c r="P14" s="13"/>
      <c r="Q14" s="13"/>
      <c r="R14" s="13"/>
      <c r="S14" s="13"/>
      <c r="T14" s="13"/>
      <c r="U14" s="8">
        <v>93295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2" x14ac:dyDescent="0.25">
      <c r="A15" s="15" t="s">
        <v>140</v>
      </c>
      <c r="B15" s="8"/>
      <c r="C15" s="13"/>
      <c r="D15" s="13"/>
      <c r="E15" s="13"/>
      <c r="F15" s="13">
        <v>5207</v>
      </c>
      <c r="G15" s="13">
        <v>7767</v>
      </c>
      <c r="H15" s="13">
        <v>54</v>
      </c>
      <c r="I15" s="13"/>
      <c r="J15" s="13">
        <v>5206</v>
      </c>
      <c r="K15" s="13">
        <v>42</v>
      </c>
      <c r="L15" s="13">
        <v>1361</v>
      </c>
      <c r="M15" s="13"/>
      <c r="N15" s="13">
        <v>9823</v>
      </c>
      <c r="O15" s="13"/>
      <c r="P15" s="13"/>
      <c r="Q15" s="13">
        <v>34</v>
      </c>
      <c r="R15" s="13">
        <v>37783</v>
      </c>
      <c r="S15" s="13">
        <v>5</v>
      </c>
      <c r="T15" s="13">
        <v>5041</v>
      </c>
      <c r="U15" s="8">
        <v>782</v>
      </c>
      <c r="V15" s="8">
        <v>108</v>
      </c>
      <c r="W15" s="13">
        <v>2045</v>
      </c>
      <c r="X15" s="13">
        <v>2160</v>
      </c>
      <c r="Y15" s="8">
        <v>514</v>
      </c>
      <c r="Z15" s="13">
        <v>551</v>
      </c>
      <c r="AA15" s="13">
        <v>140</v>
      </c>
      <c r="AB15" s="13">
        <v>192</v>
      </c>
      <c r="AC15" s="13">
        <v>231</v>
      </c>
      <c r="AD15" s="13">
        <v>271</v>
      </c>
      <c r="AE15" s="13">
        <v>602</v>
      </c>
      <c r="AF15" s="8">
        <v>3</v>
      </c>
      <c r="AG15" s="8">
        <v>3564</v>
      </c>
      <c r="AH15" s="8">
        <v>579</v>
      </c>
      <c r="AI15" s="8">
        <v>54</v>
      </c>
      <c r="AJ15" s="8">
        <v>192</v>
      </c>
      <c r="AK15" s="8">
        <v>2058</v>
      </c>
      <c r="AL15" s="8">
        <v>8185</v>
      </c>
      <c r="AM15" s="8">
        <v>23329</v>
      </c>
      <c r="AN15" s="8">
        <v>13110</v>
      </c>
      <c r="AO15" s="8">
        <v>9177</v>
      </c>
      <c r="AP15" s="8">
        <v>2613</v>
      </c>
      <c r="AQ15" s="8"/>
      <c r="AR15" s="8">
        <v>10011</v>
      </c>
      <c r="AS15" s="8">
        <v>292</v>
      </c>
      <c r="AT15" s="8">
        <v>6247</v>
      </c>
      <c r="AU15" s="8">
        <v>1519</v>
      </c>
      <c r="AV15" s="8">
        <v>3374</v>
      </c>
      <c r="AW15" s="8">
        <v>5576</v>
      </c>
      <c r="AX15" s="8">
        <v>400</v>
      </c>
      <c r="AY15" s="8">
        <v>158</v>
      </c>
      <c r="AZ15" s="8">
        <v>5467</v>
      </c>
    </row>
    <row r="16" spans="1:52" x14ac:dyDescent="0.25">
      <c r="A16" s="15"/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8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2" x14ac:dyDescent="0.25">
      <c r="A17" s="1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25">
      <c r="A18" s="15"/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8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2" x14ac:dyDescent="0.25">
      <c r="A19" s="15"/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8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2" x14ac:dyDescent="0.25">
      <c r="A20" s="15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8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2" x14ac:dyDescent="0.25">
      <c r="A21" s="15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8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 spans="1:52" x14ac:dyDescent="0.25">
      <c r="A22" s="15"/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8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 spans="1:52" x14ac:dyDescent="0.25">
      <c r="A23" s="15"/>
      <c r="B23" s="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8"/>
      <c r="T23" s="1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2" x14ac:dyDescent="0.25">
      <c r="A24" s="15"/>
      <c r="B24" s="13"/>
      <c r="C24" s="8"/>
      <c r="D24" s="13"/>
      <c r="E24" s="8"/>
      <c r="F24" s="8"/>
      <c r="G24" s="8"/>
      <c r="H24" s="13"/>
      <c r="I24" s="13"/>
      <c r="J24" s="13"/>
      <c r="K24" s="8"/>
      <c r="L24" s="8"/>
      <c r="M24" s="8"/>
      <c r="N24" s="8"/>
      <c r="O24" s="8"/>
      <c r="P24" s="8"/>
      <c r="Q24" s="13"/>
      <c r="R24" s="13"/>
      <c r="S24" s="13"/>
      <c r="T24" s="1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spans="1:52" x14ac:dyDescent="0.25">
      <c r="A25" s="15"/>
      <c r="B25" s="13"/>
      <c r="C25" s="8"/>
      <c r="D25" s="13"/>
      <c r="E25" s="8"/>
      <c r="F25" s="8"/>
      <c r="G25" s="8"/>
      <c r="H25" s="13"/>
      <c r="I25" s="13"/>
      <c r="J25" s="13"/>
      <c r="K25" s="8"/>
      <c r="L25" s="8"/>
      <c r="M25" s="8"/>
      <c r="N25" s="8"/>
      <c r="O25" s="8"/>
      <c r="P25" s="8"/>
      <c r="Q25" s="13"/>
      <c r="R25" s="13"/>
      <c r="S25" s="13"/>
      <c r="T25" s="1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2" x14ac:dyDescent="0.25">
      <c r="A26" s="15"/>
      <c r="B26" s="13"/>
      <c r="C26" s="8"/>
      <c r="D26" s="13"/>
      <c r="E26" s="8"/>
      <c r="F26" s="8"/>
      <c r="G26" s="8"/>
      <c r="H26" s="13"/>
      <c r="I26" s="13"/>
      <c r="J26" s="13"/>
      <c r="K26" s="8"/>
      <c r="L26" s="8"/>
      <c r="M26" s="8"/>
      <c r="N26" s="8"/>
      <c r="O26" s="8"/>
      <c r="P26" s="8"/>
      <c r="Q26" s="13"/>
      <c r="R26" s="13"/>
      <c r="S26" s="13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2" x14ac:dyDescent="0.25">
      <c r="A27" s="15"/>
      <c r="B27" s="13"/>
      <c r="C27" s="8"/>
      <c r="D27" s="13"/>
      <c r="E27" s="8"/>
      <c r="F27" s="8"/>
      <c r="G27" s="8"/>
      <c r="H27" s="13"/>
      <c r="I27" s="13"/>
      <c r="J27" s="13"/>
      <c r="K27" s="8"/>
      <c r="L27" s="8"/>
      <c r="M27" s="8"/>
      <c r="N27" s="8"/>
      <c r="O27" s="8"/>
      <c r="P27" s="8"/>
      <c r="Q27" s="13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2" x14ac:dyDescent="0.25">
      <c r="A28" s="15"/>
      <c r="B28" s="13"/>
      <c r="C28" s="8"/>
      <c r="D28" s="13"/>
      <c r="E28" s="8"/>
      <c r="F28" s="8"/>
      <c r="G28" s="8"/>
      <c r="H28" s="13"/>
      <c r="I28" s="13"/>
      <c r="J28" s="13"/>
      <c r="K28" s="8"/>
      <c r="L28" s="8"/>
      <c r="M28" s="8"/>
      <c r="N28" s="8"/>
      <c r="O28" s="8"/>
      <c r="P28" s="13"/>
      <c r="Q28" s="13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2" x14ac:dyDescent="0.25">
      <c r="A29" s="15"/>
      <c r="B29" s="13"/>
      <c r="C29" s="8"/>
      <c r="D29" s="13"/>
      <c r="E29" s="8"/>
      <c r="F29" s="8"/>
      <c r="G29" s="8"/>
      <c r="H29" s="13"/>
      <c r="I29" s="13"/>
      <c r="J29" s="13"/>
      <c r="K29" s="8"/>
      <c r="L29" s="8"/>
      <c r="M29" s="8"/>
      <c r="N29" s="8"/>
      <c r="O29" s="8"/>
      <c r="P29" s="13"/>
      <c r="Q29" s="13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2" x14ac:dyDescent="0.25">
      <c r="A30" s="15"/>
      <c r="B30" s="13"/>
      <c r="C30" s="8"/>
      <c r="D30" s="13"/>
      <c r="E30" s="8"/>
      <c r="F30" s="8"/>
      <c r="G30" s="8"/>
      <c r="H30" s="13"/>
      <c r="I30" s="13"/>
      <c r="J30" s="13"/>
      <c r="K30" s="8"/>
      <c r="L30" s="8"/>
      <c r="M30" s="8"/>
      <c r="N30" s="8"/>
      <c r="O30" s="8"/>
      <c r="P30" s="13"/>
      <c r="Q30" s="13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2" x14ac:dyDescent="0.25">
      <c r="A31" s="15"/>
      <c r="B31" s="13"/>
      <c r="C31" s="8"/>
      <c r="D31" s="13"/>
      <c r="E31" s="8"/>
      <c r="F31" s="8"/>
      <c r="G31" s="8"/>
      <c r="H31" s="13"/>
      <c r="I31" s="13"/>
      <c r="J31" s="13"/>
      <c r="K31" s="8"/>
      <c r="L31" s="8"/>
      <c r="M31" s="8"/>
      <c r="N31" s="8"/>
      <c r="O31" s="8"/>
      <c r="P31" s="13"/>
      <c r="Q31" s="13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2" x14ac:dyDescent="0.25">
      <c r="A32" s="15"/>
      <c r="B32" s="13"/>
      <c r="C32" s="8"/>
      <c r="D32" s="13"/>
      <c r="E32" s="8"/>
      <c r="F32" s="8"/>
      <c r="G32" s="8"/>
      <c r="H32" s="13"/>
      <c r="I32" s="13"/>
      <c r="J32" s="13"/>
      <c r="K32" s="8"/>
      <c r="L32" s="8"/>
      <c r="M32" s="8"/>
      <c r="N32" s="8"/>
      <c r="O32" s="8"/>
      <c r="P32" s="13"/>
      <c r="Q32" s="13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2" x14ac:dyDescent="0.25">
      <c r="A33" s="15"/>
      <c r="B33" s="13"/>
      <c r="C33" s="8"/>
      <c r="D33" s="13"/>
      <c r="E33" s="8"/>
      <c r="F33" s="8"/>
      <c r="G33" s="8"/>
      <c r="H33" s="13"/>
      <c r="I33" s="13"/>
      <c r="J33" s="13"/>
      <c r="K33" s="8"/>
      <c r="L33" s="8"/>
      <c r="M33" s="13"/>
      <c r="N33" s="8"/>
      <c r="O33" s="8"/>
      <c r="P33" s="13"/>
      <c r="Q33" s="13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2" x14ac:dyDescent="0.25">
      <c r="A34" s="15"/>
      <c r="B34" s="13"/>
      <c r="C34" s="8"/>
      <c r="D34" s="13"/>
      <c r="E34" s="8"/>
      <c r="F34" s="8"/>
      <c r="G34" s="8"/>
      <c r="H34" s="13"/>
      <c r="I34" s="13"/>
      <c r="J34" s="13"/>
      <c r="K34" s="8"/>
      <c r="L34" s="8"/>
      <c r="M34" s="13"/>
      <c r="N34" s="8"/>
      <c r="O34" s="8"/>
      <c r="P34" s="13"/>
      <c r="Q34" s="13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2" x14ac:dyDescent="0.25">
      <c r="A35" s="15"/>
      <c r="B35" s="13"/>
      <c r="C35" s="8"/>
      <c r="D35" s="13"/>
      <c r="E35" s="8"/>
      <c r="F35" s="8"/>
      <c r="G35" s="8"/>
      <c r="H35" s="13"/>
      <c r="I35" s="13"/>
      <c r="J35" s="13"/>
      <c r="K35" s="8"/>
      <c r="L35" s="8"/>
      <c r="M35" s="13"/>
      <c r="N35" s="8"/>
      <c r="O35" s="8"/>
      <c r="P35" s="13"/>
      <c r="Q35" s="13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2" x14ac:dyDescent="0.25">
      <c r="A36" s="15"/>
      <c r="B36" s="13"/>
      <c r="C36" s="8"/>
      <c r="D36" s="13"/>
      <c r="E36" s="8"/>
      <c r="F36" s="8"/>
      <c r="G36" s="8"/>
      <c r="H36" s="13"/>
      <c r="I36" s="13"/>
      <c r="J36" s="13"/>
      <c r="K36" s="8"/>
      <c r="L36" s="8"/>
      <c r="M36" s="13"/>
      <c r="N36" s="8"/>
      <c r="O36" s="8"/>
      <c r="P36" s="13"/>
      <c r="Q36" s="13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2" x14ac:dyDescent="0.25">
      <c r="A37" s="15"/>
      <c r="B37" s="13"/>
      <c r="C37" s="8"/>
      <c r="D37" s="13"/>
      <c r="E37" s="8"/>
      <c r="F37" s="8"/>
      <c r="G37" s="8"/>
      <c r="H37" s="13"/>
      <c r="I37" s="13"/>
      <c r="K37" s="13"/>
      <c r="L37" s="13"/>
      <c r="M37" s="8"/>
      <c r="N37" s="8"/>
      <c r="O37" s="13"/>
      <c r="P37" s="8"/>
      <c r="Q37" s="13"/>
      <c r="R37" s="13"/>
      <c r="T37" s="13"/>
      <c r="U37" s="8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W37" s="8"/>
      <c r="AX37" s="8"/>
      <c r="AY37" s="8"/>
      <c r="AZ37" s="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workbookViewId="0">
      <pane xSplit="1" topLeftCell="AL1" activePane="topRight" state="frozen"/>
      <selection pane="topRight" activeCell="AQ18" sqref="AQ18"/>
    </sheetView>
  </sheetViews>
  <sheetFormatPr defaultRowHeight="15" x14ac:dyDescent="0.25"/>
  <cols>
    <col min="1" max="1" width="18.85546875" bestFit="1" customWidth="1"/>
    <col min="2" max="10" width="8.28515625" bestFit="1" customWidth="1"/>
    <col min="11" max="39" width="9.28515625" bestFit="1" customWidth="1"/>
    <col min="40" max="48" width="10" customWidth="1"/>
    <col min="49" max="50" width="11" bestFit="1" customWidth="1"/>
    <col min="51" max="52" width="13.85546875" bestFit="1" customWidth="1"/>
  </cols>
  <sheetData>
    <row r="1" spans="1:52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s="12" t="s">
        <v>176</v>
      </c>
      <c r="AL1" s="12" t="s">
        <v>177</v>
      </c>
      <c r="AM1" s="12" t="s">
        <v>178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157</v>
      </c>
      <c r="AW1" t="s">
        <v>158</v>
      </c>
      <c r="AX1" t="s">
        <v>159</v>
      </c>
      <c r="AY1" t="s">
        <v>185</v>
      </c>
      <c r="AZ1" t="s">
        <v>186</v>
      </c>
    </row>
    <row r="2" spans="1:52" x14ac:dyDescent="0.25">
      <c r="A2" s="14" t="s">
        <v>40</v>
      </c>
      <c r="B2" s="8">
        <v>441032</v>
      </c>
      <c r="C2" s="13">
        <v>181526</v>
      </c>
      <c r="D2" s="13">
        <v>184093</v>
      </c>
      <c r="E2" s="13">
        <v>215438</v>
      </c>
      <c r="F2" s="13">
        <v>54110</v>
      </c>
      <c r="G2" s="13">
        <v>19910</v>
      </c>
      <c r="H2" s="13">
        <v>9606</v>
      </c>
      <c r="I2" s="13">
        <v>4900</v>
      </c>
      <c r="J2" s="13">
        <v>51437</v>
      </c>
      <c r="K2" s="13">
        <v>48221</v>
      </c>
      <c r="L2" s="13">
        <v>30152</v>
      </c>
      <c r="M2" s="13">
        <v>11975</v>
      </c>
      <c r="N2" s="13">
        <v>69939</v>
      </c>
      <c r="O2" s="13">
        <v>46253</v>
      </c>
      <c r="P2" s="13">
        <v>24419</v>
      </c>
      <c r="Q2" s="13">
        <v>229405</v>
      </c>
      <c r="R2" s="13">
        <v>4925</v>
      </c>
      <c r="S2" s="13">
        <v>152933</v>
      </c>
      <c r="T2" s="13">
        <v>25</v>
      </c>
      <c r="U2" s="13">
        <v>2103</v>
      </c>
      <c r="V2" s="13">
        <v>50424</v>
      </c>
      <c r="W2" s="13">
        <v>11</v>
      </c>
      <c r="X2" s="13">
        <v>334</v>
      </c>
      <c r="Y2" s="13">
        <v>346</v>
      </c>
      <c r="Z2" s="13">
        <v>10863</v>
      </c>
      <c r="AA2" s="13">
        <v>502</v>
      </c>
      <c r="AB2" s="13">
        <v>1250</v>
      </c>
      <c r="AC2" s="13">
        <v>10</v>
      </c>
      <c r="AD2" s="13">
        <v>18</v>
      </c>
      <c r="AE2" s="13">
        <v>175</v>
      </c>
      <c r="AF2" s="8">
        <v>84</v>
      </c>
      <c r="AG2" s="8">
        <v>2174</v>
      </c>
      <c r="AH2" s="8">
        <v>133</v>
      </c>
      <c r="AI2" s="8">
        <v>45</v>
      </c>
      <c r="AJ2" s="8">
        <v>2138</v>
      </c>
      <c r="AK2" s="8">
        <v>19649</v>
      </c>
      <c r="AL2" s="8">
        <v>31447</v>
      </c>
      <c r="AM2" s="8">
        <v>16932</v>
      </c>
      <c r="AN2" s="8">
        <v>9</v>
      </c>
      <c r="AO2" s="8">
        <v>6892</v>
      </c>
      <c r="AP2" s="8">
        <v>40177</v>
      </c>
      <c r="AQ2" s="8">
        <v>508678</v>
      </c>
      <c r="AR2" s="8">
        <v>1309</v>
      </c>
      <c r="AS2" s="8">
        <v>11188</v>
      </c>
      <c r="AT2" s="8">
        <v>694</v>
      </c>
      <c r="AU2" s="8">
        <v>4023</v>
      </c>
      <c r="AV2" s="8">
        <v>81318</v>
      </c>
      <c r="AW2" s="8">
        <v>4864</v>
      </c>
      <c r="AX2" s="8">
        <v>735</v>
      </c>
      <c r="AY2" s="8">
        <v>143</v>
      </c>
      <c r="AZ2" s="8">
        <v>11375</v>
      </c>
    </row>
    <row r="3" spans="1:52" x14ac:dyDescent="0.25">
      <c r="A3" s="15" t="s">
        <v>18</v>
      </c>
      <c r="B3" s="8">
        <v>441032</v>
      </c>
      <c r="C3" s="13">
        <v>181526</v>
      </c>
      <c r="D3" s="13">
        <v>184093</v>
      </c>
      <c r="E3" s="13">
        <v>215438</v>
      </c>
      <c r="F3" s="13"/>
      <c r="G3" s="13"/>
      <c r="H3" s="13"/>
      <c r="I3" s="13"/>
      <c r="J3" s="13"/>
      <c r="K3" s="13"/>
      <c r="L3" s="13"/>
      <c r="M3" s="13"/>
      <c r="N3" s="13">
        <v>19410</v>
      </c>
      <c r="O3" s="13"/>
      <c r="P3" s="13">
        <v>24419</v>
      </c>
      <c r="Q3" s="13">
        <v>229405</v>
      </c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2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>
        <v>12716</v>
      </c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2" x14ac:dyDescent="0.25">
      <c r="A5" s="15" t="s">
        <v>4</v>
      </c>
      <c r="B5" s="8"/>
      <c r="C5" s="13"/>
      <c r="D5" s="13"/>
      <c r="E5" s="13"/>
      <c r="F5" s="13"/>
      <c r="G5" s="13"/>
      <c r="H5" s="13"/>
      <c r="I5" s="13"/>
      <c r="J5" s="13">
        <v>25020</v>
      </c>
      <c r="K5" s="13">
        <v>38150</v>
      </c>
      <c r="L5" s="13">
        <v>24692</v>
      </c>
      <c r="M5" s="13">
        <v>11975</v>
      </c>
      <c r="N5" s="13">
        <v>42948</v>
      </c>
      <c r="O5" s="13"/>
      <c r="P5" s="13"/>
      <c r="Q5" s="13"/>
      <c r="R5" s="13"/>
      <c r="S5" s="13">
        <v>120494</v>
      </c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2" x14ac:dyDescent="0.25">
      <c r="A6" s="15" t="s">
        <v>17</v>
      </c>
      <c r="B6" s="8"/>
      <c r="C6" s="13"/>
      <c r="D6" s="13"/>
      <c r="E6" s="13"/>
      <c r="F6" s="13"/>
      <c r="G6" s="13"/>
      <c r="H6" s="13"/>
      <c r="I6" s="13"/>
      <c r="J6" s="13">
        <v>26417</v>
      </c>
      <c r="K6" s="13">
        <v>10071</v>
      </c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2" x14ac:dyDescent="0.25">
      <c r="A7" s="15" t="s">
        <v>10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8"/>
      <c r="Z7" s="8">
        <v>10836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>
        <v>19446</v>
      </c>
      <c r="AM7" s="8"/>
      <c r="AN7" s="8"/>
      <c r="AO7" s="8"/>
      <c r="AP7" s="8">
        <v>18132</v>
      </c>
      <c r="AQ7" s="8">
        <v>368262</v>
      </c>
      <c r="AR7" s="8"/>
      <c r="AS7" s="8">
        <v>11175</v>
      </c>
      <c r="AT7" s="8"/>
      <c r="AU7" s="8"/>
      <c r="AV7" s="8">
        <v>70351</v>
      </c>
      <c r="AW7" s="8"/>
      <c r="AX7" s="8"/>
      <c r="AY7" s="8"/>
    </row>
    <row r="8" spans="1:52" x14ac:dyDescent="0.25">
      <c r="A8" s="15" t="s">
        <v>2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>
        <v>124559</v>
      </c>
      <c r="AR8" s="8"/>
      <c r="AS8" s="8"/>
      <c r="AT8" s="8"/>
      <c r="AU8" s="8"/>
      <c r="AV8" s="8"/>
      <c r="AW8" s="8"/>
      <c r="AX8" s="8"/>
      <c r="AY8" s="8"/>
    </row>
    <row r="9" spans="1:52" x14ac:dyDescent="0.25">
      <c r="A9" s="15" t="s">
        <v>6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v>19896</v>
      </c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2" x14ac:dyDescent="0.25">
      <c r="A10" s="15" t="s">
        <v>139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R10" s="8"/>
      <c r="AS10" s="8"/>
      <c r="AT10" s="8"/>
      <c r="AU10" s="8"/>
      <c r="AV10" s="8"/>
      <c r="AW10" s="8"/>
      <c r="AX10" s="8"/>
      <c r="AY10" s="8"/>
    </row>
    <row r="11" spans="1:52" x14ac:dyDescent="0.25">
      <c r="A11" s="15" t="s">
        <v>143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2" x14ac:dyDescent="0.25">
      <c r="A12" s="15" t="s">
        <v>28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>
        <v>21783</v>
      </c>
      <c r="AQ12" s="8"/>
      <c r="AR12" s="8"/>
      <c r="AS12" s="8"/>
      <c r="AT12" s="8"/>
      <c r="AU12" s="8"/>
      <c r="AV12" s="8"/>
      <c r="AW12" s="8"/>
      <c r="AX12" s="8"/>
      <c r="AY12" s="8"/>
    </row>
    <row r="13" spans="1:52" x14ac:dyDescent="0.25">
      <c r="A13" s="15" t="s">
        <v>33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2" x14ac:dyDescent="0.25">
      <c r="A14" s="15" t="s">
        <v>35</v>
      </c>
      <c r="B14" s="8"/>
      <c r="C14" s="13"/>
      <c r="D14" s="13"/>
      <c r="E14" s="13"/>
      <c r="F14" s="13">
        <v>47134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2" x14ac:dyDescent="0.25">
      <c r="A15" s="15" t="s">
        <v>38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>
        <v>29840</v>
      </c>
      <c r="P15" s="13"/>
      <c r="Q15" s="13"/>
      <c r="R15" s="13"/>
      <c r="S15" s="13"/>
      <c r="T15" s="13"/>
      <c r="U15" s="8"/>
      <c r="V15" s="8">
        <v>49972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2" x14ac:dyDescent="0.25">
      <c r="A16" s="15" t="s">
        <v>140</v>
      </c>
      <c r="B16" s="8"/>
      <c r="C16" s="13"/>
      <c r="D16" s="13"/>
      <c r="E16" s="13"/>
      <c r="F16" s="13">
        <v>6976</v>
      </c>
      <c r="G16" s="13">
        <v>19910</v>
      </c>
      <c r="H16" s="13">
        <v>9606</v>
      </c>
      <c r="I16" s="13">
        <v>4900</v>
      </c>
      <c r="J16" s="13"/>
      <c r="K16" s="13"/>
      <c r="L16" s="13">
        <v>5460</v>
      </c>
      <c r="M16" s="13"/>
      <c r="N16" s="13">
        <v>7581</v>
      </c>
      <c r="O16" s="13">
        <v>16413</v>
      </c>
      <c r="P16" s="13"/>
      <c r="Q16" s="13"/>
      <c r="R16" s="13">
        <v>4925</v>
      </c>
      <c r="S16" s="13">
        <v>12543</v>
      </c>
      <c r="T16" s="13">
        <v>25</v>
      </c>
      <c r="U16" s="13">
        <v>2103</v>
      </c>
      <c r="V16" s="8">
        <v>452</v>
      </c>
      <c r="W16" s="13">
        <v>11</v>
      </c>
      <c r="X16" s="13">
        <v>334</v>
      </c>
      <c r="Y16" s="13">
        <v>346</v>
      </c>
      <c r="Z16" s="13">
        <v>27</v>
      </c>
      <c r="AA16" s="13">
        <v>502</v>
      </c>
      <c r="AB16" s="13">
        <v>1250</v>
      </c>
      <c r="AC16" s="13">
        <v>10</v>
      </c>
      <c r="AD16" s="13">
        <v>18</v>
      </c>
      <c r="AE16" s="13">
        <v>175</v>
      </c>
      <c r="AF16" s="8">
        <v>84</v>
      </c>
      <c r="AG16" s="8">
        <v>2174</v>
      </c>
      <c r="AH16" s="8">
        <v>133</v>
      </c>
      <c r="AI16" s="8">
        <v>45</v>
      </c>
      <c r="AJ16" s="8">
        <v>2138</v>
      </c>
      <c r="AK16" s="8">
        <v>19649</v>
      </c>
      <c r="AL16" s="8">
        <v>12001</v>
      </c>
      <c r="AM16" s="8">
        <v>4216</v>
      </c>
      <c r="AN16" s="8">
        <v>9</v>
      </c>
      <c r="AO16" s="8">
        <v>6892</v>
      </c>
      <c r="AP16" s="8">
        <v>262</v>
      </c>
      <c r="AQ16" s="8">
        <v>15857</v>
      </c>
      <c r="AR16" s="8">
        <v>1309</v>
      </c>
      <c r="AS16" s="8">
        <v>13</v>
      </c>
      <c r="AT16" s="8">
        <v>694</v>
      </c>
      <c r="AU16" s="8">
        <v>4023</v>
      </c>
      <c r="AV16" s="8">
        <v>10967</v>
      </c>
      <c r="AW16" s="8">
        <v>4864</v>
      </c>
      <c r="AX16" s="8">
        <v>735</v>
      </c>
      <c r="AY16" s="8">
        <v>143</v>
      </c>
      <c r="AZ16" s="8">
        <v>11375</v>
      </c>
    </row>
    <row r="17" spans="1:52" x14ac:dyDescent="0.25">
      <c r="A17" s="15"/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8"/>
      <c r="T17" s="1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</row>
    <row r="18" spans="1:52" x14ac:dyDescent="0.25">
      <c r="A18" s="1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25">
      <c r="A19" s="15"/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8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 spans="1:52" x14ac:dyDescent="0.25">
      <c r="A20" s="15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8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</row>
    <row r="21" spans="1:52" x14ac:dyDescent="0.25">
      <c r="A21" s="15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8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</row>
    <row r="22" spans="1:52" x14ac:dyDescent="0.25">
      <c r="A22" s="15"/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8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</row>
    <row r="23" spans="1:52" x14ac:dyDescent="0.25">
      <c r="A23" s="15"/>
      <c r="B23" s="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8"/>
      <c r="T23" s="1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</row>
    <row r="24" spans="1:52" x14ac:dyDescent="0.25">
      <c r="A24" s="15"/>
      <c r="B24" s="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8"/>
      <c r="T24" s="1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</row>
    <row r="25" spans="1:52" x14ac:dyDescent="0.25">
      <c r="A25" s="15"/>
      <c r="B25" s="13"/>
      <c r="C25" s="8"/>
      <c r="D25" s="13"/>
      <c r="E25" s="8"/>
      <c r="F25" s="8"/>
      <c r="G25" s="8"/>
      <c r="H25" s="13"/>
      <c r="I25" s="13"/>
      <c r="J25" s="13"/>
      <c r="K25" s="8"/>
      <c r="L25" s="8"/>
      <c r="M25" s="8"/>
      <c r="N25" s="8"/>
      <c r="O25" s="8"/>
      <c r="P25" s="8"/>
      <c r="Q25" s="13"/>
      <c r="R25" s="13"/>
      <c r="S25" s="13"/>
      <c r="T25" s="1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</row>
    <row r="26" spans="1:52" x14ac:dyDescent="0.25">
      <c r="A26" s="15"/>
      <c r="B26" s="13"/>
      <c r="C26" s="8"/>
      <c r="D26" s="13"/>
      <c r="E26" s="8"/>
      <c r="F26" s="8"/>
      <c r="G26" s="8"/>
      <c r="H26" s="13"/>
      <c r="I26" s="13"/>
      <c r="J26" s="13"/>
      <c r="K26" s="8"/>
      <c r="L26" s="8"/>
      <c r="M26" s="8"/>
      <c r="N26" s="8"/>
      <c r="O26" s="8"/>
      <c r="P26" s="8"/>
      <c r="Q26" s="13"/>
      <c r="R26" s="13"/>
      <c r="S26" s="13"/>
      <c r="T26" s="1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</row>
    <row r="27" spans="1:52" x14ac:dyDescent="0.25">
      <c r="A27" s="15"/>
      <c r="B27" s="13"/>
      <c r="C27" s="8"/>
      <c r="D27" s="13"/>
      <c r="E27" s="8"/>
      <c r="F27" s="8"/>
      <c r="G27" s="8"/>
      <c r="H27" s="13"/>
      <c r="I27" s="13"/>
      <c r="J27" s="13"/>
      <c r="K27" s="8"/>
      <c r="L27" s="8"/>
      <c r="M27" s="8"/>
      <c r="N27" s="8"/>
      <c r="O27" s="8"/>
      <c r="P27" s="8"/>
      <c r="Q27" s="13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</row>
    <row r="28" spans="1:52" x14ac:dyDescent="0.25">
      <c r="A28" s="15"/>
      <c r="B28" s="13"/>
      <c r="C28" s="8"/>
      <c r="D28" s="13"/>
      <c r="E28" s="8"/>
      <c r="F28" s="8"/>
      <c r="G28" s="8"/>
      <c r="H28" s="13"/>
      <c r="I28" s="13"/>
      <c r="J28" s="13"/>
      <c r="K28" s="8"/>
      <c r="L28" s="8"/>
      <c r="M28" s="8"/>
      <c r="N28" s="8"/>
      <c r="O28" s="8"/>
      <c r="P28" s="8"/>
      <c r="Q28" s="13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</row>
    <row r="29" spans="1:52" x14ac:dyDescent="0.25">
      <c r="A29" s="15"/>
      <c r="B29" s="13"/>
      <c r="C29" s="8"/>
      <c r="D29" s="13"/>
      <c r="E29" s="8"/>
      <c r="F29" s="8"/>
      <c r="G29" s="8"/>
      <c r="H29" s="13"/>
      <c r="I29" s="13"/>
      <c r="J29" s="13"/>
      <c r="K29" s="8"/>
      <c r="L29" s="8"/>
      <c r="M29" s="8"/>
      <c r="N29" s="8"/>
      <c r="O29" s="8"/>
      <c r="P29" s="13"/>
      <c r="Q29" s="13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</row>
    <row r="30" spans="1:52" x14ac:dyDescent="0.25">
      <c r="A30" s="15"/>
      <c r="B30" s="13"/>
      <c r="C30" s="8"/>
      <c r="D30" s="13"/>
      <c r="E30" s="8"/>
      <c r="F30" s="8"/>
      <c r="G30" s="8"/>
      <c r="H30" s="13"/>
      <c r="I30" s="13"/>
      <c r="J30" s="13"/>
      <c r="K30" s="8"/>
      <c r="L30" s="8"/>
      <c r="M30" s="8"/>
      <c r="N30" s="8"/>
      <c r="O30" s="8"/>
      <c r="P30" s="13"/>
      <c r="Q30" s="13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</row>
    <row r="31" spans="1:52" x14ac:dyDescent="0.25">
      <c r="A31" s="15"/>
      <c r="B31" s="13"/>
      <c r="C31" s="8"/>
      <c r="D31" s="13"/>
      <c r="E31" s="8"/>
      <c r="F31" s="8"/>
      <c r="G31" s="8"/>
      <c r="H31" s="13"/>
      <c r="I31" s="13"/>
      <c r="J31" s="13"/>
      <c r="K31" s="8"/>
      <c r="L31" s="8"/>
      <c r="M31" s="8"/>
      <c r="N31" s="8"/>
      <c r="O31" s="8"/>
      <c r="P31" s="13"/>
      <c r="Q31" s="13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</row>
    <row r="32" spans="1:52" x14ac:dyDescent="0.25">
      <c r="A32" s="15"/>
      <c r="B32" s="13"/>
      <c r="C32" s="8"/>
      <c r="D32" s="13"/>
      <c r="E32" s="8"/>
      <c r="F32" s="8"/>
      <c r="G32" s="8"/>
      <c r="H32" s="13"/>
      <c r="I32" s="13"/>
      <c r="J32" s="13"/>
      <c r="K32" s="8"/>
      <c r="L32" s="8"/>
      <c r="M32" s="8"/>
      <c r="N32" s="8"/>
      <c r="O32" s="8"/>
      <c r="P32" s="13"/>
      <c r="Q32" s="13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</row>
    <row r="33" spans="1:51" x14ac:dyDescent="0.25">
      <c r="A33" s="15"/>
      <c r="B33" s="13"/>
      <c r="C33" s="8"/>
      <c r="D33" s="13"/>
      <c r="E33" s="8"/>
      <c r="F33" s="8"/>
      <c r="G33" s="8"/>
      <c r="H33" s="13"/>
      <c r="I33" s="13"/>
      <c r="J33" s="13"/>
      <c r="K33" s="8"/>
      <c r="L33" s="8"/>
      <c r="M33" s="8"/>
      <c r="N33" s="8"/>
      <c r="O33" s="8"/>
      <c r="P33" s="13"/>
      <c r="Q33" s="13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</row>
    <row r="34" spans="1:51" x14ac:dyDescent="0.25">
      <c r="A34" s="15"/>
      <c r="B34" s="13"/>
      <c r="C34" s="8"/>
      <c r="D34" s="13"/>
      <c r="E34" s="8"/>
      <c r="F34" s="8"/>
      <c r="G34" s="8"/>
      <c r="H34" s="13"/>
      <c r="I34" s="13"/>
      <c r="J34" s="13"/>
      <c r="K34" s="8"/>
      <c r="L34" s="8"/>
      <c r="M34" s="13"/>
      <c r="N34" s="8"/>
      <c r="O34" s="8"/>
      <c r="P34" s="13"/>
      <c r="Q34" s="13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</row>
    <row r="35" spans="1:51" x14ac:dyDescent="0.25">
      <c r="A35" s="15"/>
      <c r="B35" s="13"/>
      <c r="C35" s="8"/>
      <c r="D35" s="13"/>
      <c r="E35" s="8"/>
      <c r="F35" s="8"/>
      <c r="G35" s="8"/>
      <c r="H35" s="13"/>
      <c r="I35" s="13"/>
      <c r="J35" s="13"/>
      <c r="K35" s="8"/>
      <c r="L35" s="8"/>
      <c r="M35" s="13"/>
      <c r="N35" s="8"/>
      <c r="O35" s="8"/>
      <c r="P35" s="13"/>
      <c r="Q35" s="13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</row>
    <row r="36" spans="1:51" x14ac:dyDescent="0.25">
      <c r="A36" s="15"/>
      <c r="B36" s="13"/>
      <c r="C36" s="8"/>
      <c r="D36" s="13"/>
      <c r="E36" s="8"/>
      <c r="F36" s="8"/>
      <c r="G36" s="8"/>
      <c r="H36" s="13"/>
      <c r="I36" s="13"/>
      <c r="J36" s="13"/>
      <c r="K36" s="8"/>
      <c r="L36" s="8"/>
      <c r="M36" s="13"/>
      <c r="N36" s="8"/>
      <c r="O36" s="8"/>
      <c r="P36" s="13"/>
      <c r="Q36" s="13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</row>
    <row r="37" spans="1:51" x14ac:dyDescent="0.25">
      <c r="A37" s="15"/>
      <c r="B37" s="13"/>
      <c r="C37" s="8"/>
      <c r="D37" s="13"/>
      <c r="E37" s="8"/>
      <c r="F37" s="8"/>
      <c r="G37" s="8"/>
      <c r="H37" s="13"/>
      <c r="I37" s="13"/>
      <c r="J37" s="13"/>
      <c r="K37" s="8"/>
      <c r="L37" s="8"/>
      <c r="M37" s="13"/>
      <c r="N37" s="8"/>
      <c r="O37" s="8"/>
      <c r="P37" s="13"/>
      <c r="Q37" s="13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</row>
    <row r="38" spans="1:51" x14ac:dyDescent="0.25">
      <c r="A38" s="15"/>
      <c r="B38" s="13"/>
      <c r="C38" s="8"/>
      <c r="D38" s="13"/>
      <c r="E38" s="8"/>
      <c r="F38" s="8"/>
      <c r="G38" s="8"/>
      <c r="H38" s="13"/>
      <c r="I38" s="13"/>
      <c r="K38" s="13"/>
      <c r="L38" s="13"/>
      <c r="M38" s="8"/>
      <c r="N38" s="8"/>
      <c r="O38" s="13"/>
      <c r="P38" s="8"/>
      <c r="Q38" s="13"/>
      <c r="R38" s="13"/>
      <c r="T38" s="13"/>
      <c r="U38" s="8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V38" s="8"/>
      <c r="AW38" s="8"/>
      <c r="AX38" s="8"/>
      <c r="AY38" s="8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1" max="1" width="18.85546875" bestFit="1" customWidth="1"/>
    <col min="2" max="10" width="8.28515625" bestFit="1" customWidth="1"/>
    <col min="11" max="36" width="9.28515625" bestFit="1" customWidth="1"/>
    <col min="37" max="39" width="10" bestFit="1" customWidth="1"/>
    <col min="40" max="44" width="10" customWidth="1"/>
    <col min="45" max="46" width="13.85546875" bestFit="1" customWidth="1"/>
    <col min="47" max="47" width="11" bestFit="1" customWidth="1"/>
    <col min="48" max="49" width="13.85546875" bestFit="1" customWidth="1"/>
  </cols>
  <sheetData>
    <row r="1" spans="1:49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s="12" t="s">
        <v>174</v>
      </c>
      <c r="AJ1" s="12" t="s">
        <v>175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185</v>
      </c>
      <c r="AT1" t="s">
        <v>186</v>
      </c>
    </row>
    <row r="2" spans="1:49" x14ac:dyDescent="0.25">
      <c r="A2" s="14" t="s">
        <v>40</v>
      </c>
      <c r="B2" s="8">
        <v>417021</v>
      </c>
      <c r="C2" s="13">
        <v>88897</v>
      </c>
      <c r="D2" s="13">
        <v>38910</v>
      </c>
      <c r="E2" s="13">
        <v>92066</v>
      </c>
      <c r="F2" s="13">
        <v>29630</v>
      </c>
      <c r="G2" s="13">
        <v>5336</v>
      </c>
      <c r="H2" s="13">
        <v>2817</v>
      </c>
      <c r="I2" s="13">
        <v>1288</v>
      </c>
      <c r="J2" s="13">
        <v>46052</v>
      </c>
      <c r="K2" s="13">
        <v>48177</v>
      </c>
      <c r="L2" s="13">
        <v>17756</v>
      </c>
      <c r="M2" s="13">
        <v>2767</v>
      </c>
      <c r="N2" s="13">
        <v>90505</v>
      </c>
      <c r="O2" s="13">
        <v>36600</v>
      </c>
      <c r="P2" s="13">
        <v>33991</v>
      </c>
      <c r="Q2" s="13">
        <v>128996</v>
      </c>
      <c r="R2" s="13">
        <v>900</v>
      </c>
      <c r="S2" s="13">
        <v>181487</v>
      </c>
      <c r="T2" s="13">
        <v>89</v>
      </c>
      <c r="U2" s="13">
        <v>822</v>
      </c>
      <c r="V2" s="13">
        <v>74669</v>
      </c>
      <c r="W2" s="13">
        <v>778</v>
      </c>
      <c r="X2" s="13">
        <v>1556</v>
      </c>
      <c r="Y2" s="13">
        <v>3240</v>
      </c>
      <c r="Z2" s="13">
        <v>382</v>
      </c>
      <c r="AA2" s="13">
        <v>96</v>
      </c>
      <c r="AB2" s="13">
        <v>116</v>
      </c>
      <c r="AC2" s="13">
        <v>93</v>
      </c>
      <c r="AD2" s="13">
        <v>6102</v>
      </c>
      <c r="AE2" s="13">
        <v>196</v>
      </c>
      <c r="AF2" s="8">
        <v>101</v>
      </c>
      <c r="AG2" s="8">
        <v>121</v>
      </c>
      <c r="AH2" s="8">
        <v>8971</v>
      </c>
      <c r="AI2" s="8">
        <v>20712</v>
      </c>
      <c r="AJ2" s="8">
        <v>33345</v>
      </c>
      <c r="AK2" s="8">
        <v>19816</v>
      </c>
      <c r="AL2" s="8">
        <v>618438</v>
      </c>
      <c r="AM2" s="8">
        <v>393</v>
      </c>
      <c r="AN2" s="8">
        <v>257</v>
      </c>
      <c r="AO2" s="8">
        <v>897</v>
      </c>
      <c r="AP2" s="8">
        <v>22464</v>
      </c>
      <c r="AQ2" s="8">
        <v>192890</v>
      </c>
      <c r="AR2" s="8">
        <v>6090</v>
      </c>
      <c r="AS2" s="8">
        <v>401</v>
      </c>
      <c r="AT2" s="8">
        <v>66566</v>
      </c>
      <c r="AU2" s="8"/>
      <c r="AV2" s="8"/>
      <c r="AW2" s="8"/>
    </row>
    <row r="3" spans="1:49" x14ac:dyDescent="0.25">
      <c r="A3" s="15" t="s">
        <v>18</v>
      </c>
      <c r="B3" s="8">
        <v>417021</v>
      </c>
      <c r="C3" s="13">
        <v>88897</v>
      </c>
      <c r="D3" s="13">
        <v>38910</v>
      </c>
      <c r="E3" s="13">
        <v>92066</v>
      </c>
      <c r="F3" s="13"/>
      <c r="G3" s="13"/>
      <c r="H3" s="13"/>
      <c r="I3" s="13"/>
      <c r="J3" s="13"/>
      <c r="K3" s="13"/>
      <c r="L3" s="13"/>
      <c r="M3" s="13"/>
      <c r="N3" s="13">
        <v>47267</v>
      </c>
      <c r="O3" s="13"/>
      <c r="P3" s="13">
        <v>33991</v>
      </c>
      <c r="Q3" s="13">
        <v>128996</v>
      </c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9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>
        <v>16281</v>
      </c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9" x14ac:dyDescent="0.25">
      <c r="A5" s="15" t="s">
        <v>155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>
        <v>48315</v>
      </c>
      <c r="AU5" s="8"/>
      <c r="AV5" s="8"/>
    </row>
    <row r="6" spans="1:49" x14ac:dyDescent="0.25">
      <c r="A6" s="15" t="s">
        <v>4</v>
      </c>
      <c r="B6" s="8"/>
      <c r="C6" s="13"/>
      <c r="D6" s="13"/>
      <c r="E6" s="13"/>
      <c r="F6" s="13"/>
      <c r="G6" s="13"/>
      <c r="H6" s="13"/>
      <c r="I6" s="13"/>
      <c r="J6" s="13">
        <v>17439</v>
      </c>
      <c r="K6" s="13">
        <v>48177</v>
      </c>
      <c r="L6" s="13">
        <v>16903</v>
      </c>
      <c r="M6" s="13"/>
      <c r="N6" s="13">
        <v>40022</v>
      </c>
      <c r="O6" s="13"/>
      <c r="P6" s="13"/>
      <c r="Q6" s="13"/>
      <c r="R6" s="13"/>
      <c r="S6" s="13">
        <v>116537</v>
      </c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9" x14ac:dyDescent="0.25">
      <c r="A7" s="15" t="s">
        <v>17</v>
      </c>
      <c r="B7" s="8"/>
      <c r="C7" s="13"/>
      <c r="D7" s="13"/>
      <c r="E7" s="13"/>
      <c r="F7" s="13"/>
      <c r="G7" s="13"/>
      <c r="H7" s="13"/>
      <c r="I7" s="13"/>
      <c r="J7" s="13">
        <v>18813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9" x14ac:dyDescent="0.25">
      <c r="A8" s="15" t="s">
        <v>10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>
        <v>14825</v>
      </c>
      <c r="AJ8" s="8"/>
      <c r="AK8" s="8">
        <v>16994</v>
      </c>
      <c r="AL8" s="8">
        <v>524291</v>
      </c>
      <c r="AM8" s="8"/>
      <c r="AN8" s="8"/>
      <c r="AO8" s="8"/>
      <c r="AP8" s="8"/>
      <c r="AQ8" s="8">
        <v>181942</v>
      </c>
      <c r="AR8" s="8"/>
      <c r="AS8" s="8"/>
      <c r="AT8" s="8"/>
      <c r="AU8" s="8"/>
      <c r="AV8" s="8"/>
    </row>
    <row r="9" spans="1:49" x14ac:dyDescent="0.25">
      <c r="A9" s="15" t="s">
        <v>2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>
        <v>75648</v>
      </c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9" x14ac:dyDescent="0.25">
      <c r="A10" s="15" t="s">
        <v>6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32505</v>
      </c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9" x14ac:dyDescent="0.25">
      <c r="A11" s="15" t="s">
        <v>139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R11" s="8"/>
      <c r="AS11" s="8"/>
      <c r="AT11" s="8"/>
      <c r="AU11" s="8"/>
      <c r="AV11" s="8"/>
    </row>
    <row r="12" spans="1:49" x14ac:dyDescent="0.25">
      <c r="A12" s="15" t="s">
        <v>143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>
        <v>16873</v>
      </c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9" x14ac:dyDescent="0.25">
      <c r="A13" s="15" t="s">
        <v>28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9" x14ac:dyDescent="0.25">
      <c r="A14" s="15" t="s">
        <v>33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9" x14ac:dyDescent="0.25">
      <c r="A15" s="15" t="s">
        <v>35</v>
      </c>
      <c r="B15" s="8"/>
      <c r="C15" s="13"/>
      <c r="D15" s="13"/>
      <c r="E15" s="13"/>
      <c r="F15" s="13">
        <v>18325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9" x14ac:dyDescent="0.25">
      <c r="A16" s="15" t="s">
        <v>38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22505</v>
      </c>
      <c r="P16" s="13"/>
      <c r="Q16" s="13"/>
      <c r="R16" s="13"/>
      <c r="S16" s="13"/>
      <c r="T16" s="13"/>
      <c r="U16" s="8"/>
      <c r="V16" s="8">
        <v>66946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9" x14ac:dyDescent="0.25">
      <c r="A17" s="15" t="s">
        <v>140</v>
      </c>
      <c r="B17" s="8"/>
      <c r="C17" s="13"/>
      <c r="D17" s="13"/>
      <c r="E17" s="13"/>
      <c r="F17" s="13">
        <v>11305</v>
      </c>
      <c r="G17" s="13">
        <v>5336</v>
      </c>
      <c r="H17" s="13">
        <v>2817</v>
      </c>
      <c r="I17" s="13">
        <v>1288</v>
      </c>
      <c r="J17" s="13">
        <v>9800</v>
      </c>
      <c r="K17" s="13"/>
      <c r="L17" s="13">
        <v>853</v>
      </c>
      <c r="M17" s="13">
        <v>2767</v>
      </c>
      <c r="N17" s="13">
        <v>3216</v>
      </c>
      <c r="O17" s="13">
        <v>14095</v>
      </c>
      <c r="P17" s="13"/>
      <c r="Q17" s="13"/>
      <c r="R17" s="13">
        <v>900</v>
      </c>
      <c r="S17" s="13">
        <v>15572</v>
      </c>
      <c r="T17" s="13">
        <v>89</v>
      </c>
      <c r="U17" s="13">
        <v>822</v>
      </c>
      <c r="V17" s="13">
        <v>7723</v>
      </c>
      <c r="W17" s="13">
        <v>778</v>
      </c>
      <c r="X17" s="13">
        <v>1556</v>
      </c>
      <c r="Y17" s="13">
        <v>3240</v>
      </c>
      <c r="Z17" s="13">
        <v>382</v>
      </c>
      <c r="AA17" s="13">
        <v>96</v>
      </c>
      <c r="AB17" s="13">
        <v>116</v>
      </c>
      <c r="AC17" s="13">
        <v>93</v>
      </c>
      <c r="AD17" s="13">
        <v>6102</v>
      </c>
      <c r="AE17" s="13">
        <v>196</v>
      </c>
      <c r="AF17" s="8">
        <v>101</v>
      </c>
      <c r="AG17" s="8">
        <v>121</v>
      </c>
      <c r="AH17" s="8">
        <v>8971</v>
      </c>
      <c r="AI17" s="8">
        <v>5887</v>
      </c>
      <c r="AJ17" s="8">
        <v>17064</v>
      </c>
      <c r="AK17" s="8">
        <v>2822</v>
      </c>
      <c r="AL17" s="8">
        <v>18499</v>
      </c>
      <c r="AM17" s="8">
        <v>393</v>
      </c>
      <c r="AN17" s="8">
        <v>257</v>
      </c>
      <c r="AO17" s="8">
        <v>897</v>
      </c>
      <c r="AP17" s="8">
        <v>22464</v>
      </c>
      <c r="AQ17" s="8">
        <v>10948</v>
      </c>
      <c r="AR17" s="8">
        <v>6090</v>
      </c>
      <c r="AS17" s="8">
        <v>401</v>
      </c>
      <c r="AT17" s="8">
        <v>18251</v>
      </c>
      <c r="AU17" s="8"/>
      <c r="AV17" s="8"/>
      <c r="AW17" s="8"/>
    </row>
    <row r="18" spans="1:49" x14ac:dyDescent="0.25">
      <c r="A18" s="15"/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8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</row>
    <row r="19" spans="1:49" x14ac:dyDescent="0.25">
      <c r="A19" s="15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</row>
    <row r="20" spans="1:49" x14ac:dyDescent="0.25">
      <c r="A20" s="15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8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1" spans="1:49" x14ac:dyDescent="0.25">
      <c r="A21" s="15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8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</row>
    <row r="22" spans="1:49" x14ac:dyDescent="0.25">
      <c r="A22" s="15"/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8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</row>
    <row r="23" spans="1:49" x14ac:dyDescent="0.25">
      <c r="A23" s="15"/>
      <c r="B23" s="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8"/>
      <c r="T23" s="1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9" x14ac:dyDescent="0.25">
      <c r="A24" s="15"/>
      <c r="B24" s="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8"/>
      <c r="T24" s="1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</row>
    <row r="25" spans="1:49" x14ac:dyDescent="0.25">
      <c r="A25" s="15"/>
      <c r="B25" s="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8"/>
      <c r="T25" s="1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</row>
    <row r="26" spans="1:49" x14ac:dyDescent="0.25">
      <c r="A26" s="15"/>
      <c r="B26" s="13"/>
      <c r="C26" s="8"/>
      <c r="D26" s="13"/>
      <c r="E26" s="8"/>
      <c r="F26" s="8"/>
      <c r="G26" s="8"/>
      <c r="H26" s="13"/>
      <c r="I26" s="13"/>
      <c r="J26" s="13"/>
      <c r="K26" s="8"/>
      <c r="L26" s="8"/>
      <c r="M26" s="8"/>
      <c r="N26" s="8"/>
      <c r="O26" s="8"/>
      <c r="P26" s="8"/>
      <c r="Q26" s="13"/>
      <c r="R26" s="13"/>
      <c r="S26" s="13"/>
      <c r="T26" s="1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</row>
    <row r="27" spans="1:49" x14ac:dyDescent="0.25">
      <c r="A27" s="15"/>
      <c r="B27" s="13"/>
      <c r="C27" s="8"/>
      <c r="D27" s="13"/>
      <c r="E27" s="8"/>
      <c r="F27" s="8"/>
      <c r="G27" s="8"/>
      <c r="H27" s="13"/>
      <c r="I27" s="13"/>
      <c r="J27" s="13"/>
      <c r="K27" s="8"/>
      <c r="L27" s="8"/>
      <c r="M27" s="8"/>
      <c r="N27" s="8"/>
      <c r="O27" s="8"/>
      <c r="P27" s="8"/>
      <c r="Q27" s="13"/>
      <c r="R27" s="13"/>
      <c r="S27" s="13"/>
      <c r="T27" s="13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8" spans="1:49" x14ac:dyDescent="0.25">
      <c r="A28" s="15"/>
      <c r="B28" s="13"/>
      <c r="C28" s="8"/>
      <c r="D28" s="13"/>
      <c r="E28" s="8"/>
      <c r="F28" s="8"/>
      <c r="G28" s="8"/>
      <c r="H28" s="13"/>
      <c r="I28" s="13"/>
      <c r="J28" s="13"/>
      <c r="K28" s="8"/>
      <c r="L28" s="8"/>
      <c r="M28" s="8"/>
      <c r="N28" s="8"/>
      <c r="O28" s="8"/>
      <c r="P28" s="8"/>
      <c r="Q28" s="13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</row>
    <row r="29" spans="1:49" x14ac:dyDescent="0.25">
      <c r="A29" s="15"/>
      <c r="B29" s="13"/>
      <c r="C29" s="8"/>
      <c r="D29" s="13"/>
      <c r="E29" s="8"/>
      <c r="F29" s="8"/>
      <c r="G29" s="8"/>
      <c r="H29" s="13"/>
      <c r="I29" s="13"/>
      <c r="J29" s="13"/>
      <c r="K29" s="8"/>
      <c r="L29" s="8"/>
      <c r="M29" s="8"/>
      <c r="N29" s="8"/>
      <c r="O29" s="8"/>
      <c r="P29" s="8"/>
      <c r="Q29" s="13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</row>
    <row r="30" spans="1:49" x14ac:dyDescent="0.25">
      <c r="A30" s="15"/>
      <c r="B30" s="13"/>
      <c r="C30" s="8"/>
      <c r="D30" s="13"/>
      <c r="E30" s="8"/>
      <c r="F30" s="8"/>
      <c r="G30" s="8"/>
      <c r="H30" s="13"/>
      <c r="I30" s="13"/>
      <c r="J30" s="13"/>
      <c r="K30" s="8"/>
      <c r="L30" s="8"/>
      <c r="M30" s="8"/>
      <c r="N30" s="8"/>
      <c r="O30" s="8"/>
      <c r="P30" s="13"/>
      <c r="Q30" s="13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</row>
    <row r="31" spans="1:49" x14ac:dyDescent="0.25">
      <c r="A31" s="15"/>
      <c r="B31" s="13"/>
      <c r="C31" s="8"/>
      <c r="D31" s="13"/>
      <c r="E31" s="8"/>
      <c r="F31" s="8"/>
      <c r="G31" s="8"/>
      <c r="H31" s="13"/>
      <c r="I31" s="13"/>
      <c r="J31" s="13"/>
      <c r="K31" s="8"/>
      <c r="L31" s="8"/>
      <c r="M31" s="8"/>
      <c r="N31" s="8"/>
      <c r="O31" s="8"/>
      <c r="P31" s="13"/>
      <c r="Q31" s="13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</row>
    <row r="32" spans="1:49" x14ac:dyDescent="0.25">
      <c r="A32" s="15"/>
      <c r="B32" s="13"/>
      <c r="C32" s="8"/>
      <c r="D32" s="13"/>
      <c r="E32" s="8"/>
      <c r="F32" s="8"/>
      <c r="G32" s="8"/>
      <c r="H32" s="13"/>
      <c r="I32" s="13"/>
      <c r="J32" s="13"/>
      <c r="K32" s="8"/>
      <c r="L32" s="8"/>
      <c r="M32" s="8"/>
      <c r="N32" s="8"/>
      <c r="O32" s="8"/>
      <c r="P32" s="13"/>
      <c r="Q32" s="13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</row>
    <row r="33" spans="1:48" x14ac:dyDescent="0.25">
      <c r="A33" s="15"/>
      <c r="B33" s="13"/>
      <c r="C33" s="8"/>
      <c r="D33" s="13"/>
      <c r="E33" s="8"/>
      <c r="F33" s="8"/>
      <c r="G33" s="8"/>
      <c r="H33" s="13"/>
      <c r="I33" s="13"/>
      <c r="J33" s="13"/>
      <c r="K33" s="8"/>
      <c r="L33" s="8"/>
      <c r="M33" s="8"/>
      <c r="N33" s="8"/>
      <c r="O33" s="8"/>
      <c r="P33" s="13"/>
      <c r="Q33" s="13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</row>
    <row r="34" spans="1:48" x14ac:dyDescent="0.25">
      <c r="A34" s="15"/>
      <c r="B34" s="13"/>
      <c r="C34" s="8"/>
      <c r="D34" s="13"/>
      <c r="E34" s="8"/>
      <c r="F34" s="8"/>
      <c r="G34" s="8"/>
      <c r="H34" s="13"/>
      <c r="I34" s="13"/>
      <c r="J34" s="13"/>
      <c r="K34" s="8"/>
      <c r="L34" s="8"/>
      <c r="M34" s="8"/>
      <c r="N34" s="8"/>
      <c r="O34" s="8"/>
      <c r="P34" s="13"/>
      <c r="Q34" s="13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</row>
    <row r="35" spans="1:48" x14ac:dyDescent="0.25">
      <c r="A35" s="15"/>
      <c r="B35" s="13"/>
      <c r="C35" s="8"/>
      <c r="D35" s="13"/>
      <c r="E35" s="8"/>
      <c r="F35" s="8"/>
      <c r="G35" s="8"/>
      <c r="H35" s="13"/>
      <c r="I35" s="13"/>
      <c r="J35" s="13"/>
      <c r="K35" s="8"/>
      <c r="L35" s="8"/>
      <c r="M35" s="13"/>
      <c r="N35" s="8"/>
      <c r="O35" s="8"/>
      <c r="P35" s="13"/>
      <c r="Q35" s="13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6" spans="1:48" x14ac:dyDescent="0.25">
      <c r="A36" s="15"/>
      <c r="B36" s="13"/>
      <c r="C36" s="8"/>
      <c r="D36" s="13"/>
      <c r="E36" s="8"/>
      <c r="F36" s="8"/>
      <c r="G36" s="8"/>
      <c r="H36" s="13"/>
      <c r="I36" s="13"/>
      <c r="J36" s="13"/>
      <c r="K36" s="8"/>
      <c r="L36" s="8"/>
      <c r="M36" s="13"/>
      <c r="N36" s="8"/>
      <c r="O36" s="8"/>
      <c r="P36" s="13"/>
      <c r="Q36" s="13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</row>
    <row r="37" spans="1:48" x14ac:dyDescent="0.25">
      <c r="A37" s="15"/>
      <c r="B37" s="13"/>
      <c r="C37" s="8"/>
      <c r="D37" s="13"/>
      <c r="E37" s="8"/>
      <c r="F37" s="8"/>
      <c r="G37" s="8"/>
      <c r="H37" s="13"/>
      <c r="I37" s="13"/>
      <c r="J37" s="13"/>
      <c r="K37" s="8"/>
      <c r="L37" s="8"/>
      <c r="M37" s="13"/>
      <c r="N37" s="8"/>
      <c r="O37" s="8"/>
      <c r="P37" s="13"/>
      <c r="Q37" s="13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</row>
    <row r="38" spans="1:48" x14ac:dyDescent="0.25">
      <c r="A38" s="15"/>
      <c r="B38" s="13"/>
      <c r="C38" s="8"/>
      <c r="D38" s="13"/>
      <c r="E38" s="8"/>
      <c r="F38" s="8"/>
      <c r="G38" s="8"/>
      <c r="H38" s="13"/>
      <c r="I38" s="13"/>
      <c r="J38" s="13"/>
      <c r="K38" s="8"/>
      <c r="L38" s="8"/>
      <c r="M38" s="13"/>
      <c r="N38" s="8"/>
      <c r="O38" s="8"/>
      <c r="P38" s="13"/>
      <c r="Q38" s="13"/>
      <c r="R38" s="13"/>
      <c r="S38" s="13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</row>
    <row r="39" spans="1:48" x14ac:dyDescent="0.25">
      <c r="A39" s="15"/>
      <c r="B39" s="13"/>
      <c r="C39" s="8"/>
      <c r="D39" s="13"/>
      <c r="E39" s="8"/>
      <c r="F39" s="8"/>
      <c r="G39" s="8"/>
      <c r="H39" s="13"/>
      <c r="I39" s="13"/>
      <c r="K39" s="13"/>
      <c r="L39" s="13"/>
      <c r="M39" s="8"/>
      <c r="N39" s="8"/>
      <c r="O39" s="13"/>
      <c r="P39" s="8"/>
      <c r="Q39" s="13"/>
      <c r="R39" s="13"/>
      <c r="T39" s="13"/>
      <c r="U39" s="8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1" max="1" width="18.85546875" bestFit="1" customWidth="1"/>
    <col min="2" max="10" width="8.28515625" bestFit="1" customWidth="1"/>
    <col min="11" max="27" width="9.28515625" bestFit="1" customWidth="1"/>
    <col min="28" max="30" width="10" bestFit="1" customWidth="1"/>
    <col min="31" max="35" width="10" customWidth="1"/>
    <col min="36" max="36" width="10" bestFit="1" customWidth="1"/>
    <col min="37" max="38" width="11" bestFit="1" customWidth="1"/>
    <col min="39" max="40" width="13.85546875" bestFit="1" customWidth="1"/>
  </cols>
  <sheetData>
    <row r="1" spans="1:46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157</v>
      </c>
      <c r="AK1" t="s">
        <v>158</v>
      </c>
      <c r="AL1" t="s">
        <v>159</v>
      </c>
      <c r="AM1" t="s">
        <v>185</v>
      </c>
      <c r="AN1" t="s">
        <v>186</v>
      </c>
    </row>
    <row r="2" spans="1:46" x14ac:dyDescent="0.25">
      <c r="A2" s="14" t="s">
        <v>40</v>
      </c>
      <c r="B2" s="8">
        <v>331003</v>
      </c>
      <c r="C2" s="13">
        <v>119294</v>
      </c>
      <c r="D2" s="13">
        <v>27246</v>
      </c>
      <c r="E2" s="13">
        <v>60203</v>
      </c>
      <c r="F2" s="13">
        <v>39648</v>
      </c>
      <c r="G2" s="13">
        <v>28958</v>
      </c>
      <c r="H2" s="13">
        <v>55700</v>
      </c>
      <c r="I2" s="13">
        <v>33473</v>
      </c>
      <c r="J2" s="13">
        <v>17544</v>
      </c>
      <c r="K2" s="13">
        <v>64872</v>
      </c>
      <c r="L2" s="13">
        <v>46076</v>
      </c>
      <c r="M2" s="13">
        <v>23871</v>
      </c>
      <c r="N2" s="13">
        <v>44210</v>
      </c>
      <c r="O2" s="13">
        <v>13925</v>
      </c>
      <c r="P2" s="13">
        <v>54781</v>
      </c>
      <c r="Q2" s="13">
        <v>170</v>
      </c>
      <c r="R2" s="13">
        <v>105978</v>
      </c>
      <c r="S2" s="13">
        <v>217</v>
      </c>
      <c r="T2" s="13">
        <v>193</v>
      </c>
      <c r="U2" s="13">
        <v>11951</v>
      </c>
      <c r="V2" s="13">
        <v>266</v>
      </c>
      <c r="W2" s="13">
        <v>5912</v>
      </c>
      <c r="X2" s="13">
        <v>251</v>
      </c>
      <c r="Y2" s="13">
        <v>2189</v>
      </c>
      <c r="Z2" s="13">
        <v>20401</v>
      </c>
      <c r="AA2" s="13">
        <v>10495</v>
      </c>
      <c r="AB2" s="8">
        <v>3655</v>
      </c>
      <c r="AC2" s="8">
        <v>384</v>
      </c>
      <c r="AD2" s="8">
        <v>4615</v>
      </c>
      <c r="AE2" s="8">
        <v>182732</v>
      </c>
      <c r="AF2" s="8">
        <v>887</v>
      </c>
      <c r="AG2" s="8">
        <v>319</v>
      </c>
      <c r="AH2" s="8">
        <v>357</v>
      </c>
      <c r="AI2" s="8">
        <v>69688</v>
      </c>
      <c r="AJ2" s="8">
        <v>119464</v>
      </c>
      <c r="AK2" s="8">
        <v>901</v>
      </c>
      <c r="AL2" s="8">
        <v>163</v>
      </c>
      <c r="AM2" s="8">
        <v>1410</v>
      </c>
      <c r="AN2" s="8">
        <v>26735</v>
      </c>
      <c r="AO2" s="8"/>
      <c r="AP2" s="8"/>
      <c r="AQ2" s="8"/>
      <c r="AR2" s="8"/>
      <c r="AS2" s="8"/>
      <c r="AT2" s="8"/>
    </row>
    <row r="3" spans="1:46" x14ac:dyDescent="0.25">
      <c r="A3" s="15" t="s">
        <v>18</v>
      </c>
      <c r="B3" s="8">
        <v>331003</v>
      </c>
      <c r="C3" s="13">
        <v>119294</v>
      </c>
      <c r="D3" s="13">
        <v>27246</v>
      </c>
      <c r="E3" s="13">
        <v>60203</v>
      </c>
      <c r="F3" s="13"/>
      <c r="G3" s="13">
        <v>28958</v>
      </c>
      <c r="H3" s="13"/>
      <c r="I3" s="13"/>
      <c r="J3" s="13"/>
      <c r="K3" s="13"/>
      <c r="L3" s="13"/>
      <c r="M3" s="13">
        <v>23871</v>
      </c>
      <c r="N3" s="13">
        <v>44210</v>
      </c>
      <c r="O3" s="13">
        <v>13925</v>
      </c>
      <c r="P3" s="13"/>
      <c r="Q3" s="13"/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>
        <v>16115</v>
      </c>
      <c r="AK3" s="8"/>
      <c r="AL3" s="8"/>
      <c r="AM3" s="8"/>
    </row>
    <row r="4" spans="1:46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46" x14ac:dyDescent="0.25">
      <c r="A5" s="15" t="s">
        <v>155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>
        <v>16994</v>
      </c>
    </row>
    <row r="6" spans="1:46" x14ac:dyDescent="0.25">
      <c r="A6" s="15" t="s">
        <v>4</v>
      </c>
      <c r="B6" s="8"/>
      <c r="C6" s="13"/>
      <c r="D6" s="13"/>
      <c r="E6" s="13"/>
      <c r="F6" s="13">
        <v>11243</v>
      </c>
      <c r="G6" s="13"/>
      <c r="H6" s="13">
        <v>15496</v>
      </c>
      <c r="I6" s="13">
        <v>28954</v>
      </c>
      <c r="J6" s="13">
        <v>17544</v>
      </c>
      <c r="K6" s="13">
        <v>61397</v>
      </c>
      <c r="L6" s="13"/>
      <c r="M6" s="13"/>
      <c r="N6" s="13"/>
      <c r="O6" s="13"/>
      <c r="P6" s="13">
        <v>42430</v>
      </c>
      <c r="Q6" s="13"/>
      <c r="R6" s="13"/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46" x14ac:dyDescent="0.25">
      <c r="A7" s="15" t="s">
        <v>17</v>
      </c>
      <c r="B7" s="8"/>
      <c r="C7" s="13"/>
      <c r="D7" s="13"/>
      <c r="E7" s="13"/>
      <c r="F7" s="13"/>
      <c r="G7" s="13"/>
      <c r="H7" s="13">
        <v>36284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>
        <v>46785</v>
      </c>
      <c r="AJ7" s="8"/>
      <c r="AK7" s="8"/>
      <c r="AL7" s="8"/>
      <c r="AM7" s="8"/>
    </row>
    <row r="8" spans="1:46" x14ac:dyDescent="0.25">
      <c r="A8" s="15" t="s">
        <v>10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>
        <v>11951</v>
      </c>
      <c r="V8" s="8"/>
      <c r="W8" s="8"/>
      <c r="X8" s="8"/>
      <c r="Y8" s="8"/>
      <c r="Z8" s="8"/>
      <c r="AA8" s="8"/>
      <c r="AB8" s="8"/>
      <c r="AC8" s="8"/>
      <c r="AD8" s="8"/>
      <c r="AE8" s="8">
        <v>171508</v>
      </c>
      <c r="AF8" s="8"/>
      <c r="AG8" s="8"/>
      <c r="AH8" s="8"/>
      <c r="AI8" s="8"/>
      <c r="AJ8" s="8">
        <v>100054</v>
      </c>
      <c r="AK8" s="8"/>
      <c r="AL8" s="8"/>
      <c r="AM8" s="8"/>
    </row>
    <row r="9" spans="1:46" x14ac:dyDescent="0.25">
      <c r="A9" s="15" t="s">
        <v>2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46" x14ac:dyDescent="0.25">
      <c r="A10" s="15" t="s">
        <v>6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46" x14ac:dyDescent="0.25">
      <c r="A11" s="15" t="s">
        <v>139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I11" s="8"/>
      <c r="AJ11" s="8"/>
      <c r="AK11" s="8"/>
      <c r="AL11" s="8"/>
      <c r="AM11" s="8"/>
    </row>
    <row r="12" spans="1:46" x14ac:dyDescent="0.25">
      <c r="A12" s="15" t="s">
        <v>143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46" x14ac:dyDescent="0.25">
      <c r="A13" s="15" t="s">
        <v>28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46" x14ac:dyDescent="0.25">
      <c r="A14" s="15" t="s">
        <v>33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46" x14ac:dyDescent="0.25">
      <c r="A15" s="15" t="s">
        <v>35</v>
      </c>
      <c r="B15" s="8"/>
      <c r="C15" s="13"/>
      <c r="D15" s="13"/>
      <c r="E15" s="13"/>
      <c r="F15" s="13">
        <v>28405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46" x14ac:dyDescent="0.25">
      <c r="A16" s="15" t="s">
        <v>38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>
        <v>26678</v>
      </c>
      <c r="M16" s="13"/>
      <c r="N16" s="13"/>
      <c r="O16" s="13"/>
      <c r="P16" s="13"/>
      <c r="Q16" s="13"/>
      <c r="R16" s="13">
        <v>103610</v>
      </c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40" x14ac:dyDescent="0.25">
      <c r="A17" s="15" t="s">
        <v>140</v>
      </c>
      <c r="B17" s="8"/>
      <c r="C17" s="13"/>
      <c r="D17" s="13"/>
      <c r="E17" s="13"/>
      <c r="F17" s="13"/>
      <c r="G17" s="13"/>
      <c r="H17" s="8">
        <v>3920</v>
      </c>
      <c r="I17" s="13">
        <v>4519</v>
      </c>
      <c r="J17" s="13"/>
      <c r="K17" s="13">
        <v>3475</v>
      </c>
      <c r="L17" s="13">
        <v>19398</v>
      </c>
      <c r="M17" s="13"/>
      <c r="N17" s="13"/>
      <c r="O17" s="13"/>
      <c r="P17" s="13">
        <v>12351</v>
      </c>
      <c r="Q17" s="13">
        <v>170</v>
      </c>
      <c r="R17" s="13">
        <v>2368</v>
      </c>
      <c r="S17" s="13">
        <v>217</v>
      </c>
      <c r="T17" s="13">
        <v>193</v>
      </c>
      <c r="V17" s="13">
        <v>266</v>
      </c>
      <c r="W17" s="13">
        <v>5912</v>
      </c>
      <c r="X17" s="13">
        <v>251</v>
      </c>
      <c r="Y17" s="13">
        <v>2189</v>
      </c>
      <c r="Z17" s="13">
        <v>20401</v>
      </c>
      <c r="AA17" s="13">
        <v>10495</v>
      </c>
      <c r="AB17" s="8">
        <v>3655</v>
      </c>
      <c r="AC17" s="8">
        <v>384</v>
      </c>
      <c r="AD17" s="8">
        <v>4615</v>
      </c>
      <c r="AE17" s="8">
        <v>11224</v>
      </c>
      <c r="AF17" s="8">
        <v>887</v>
      </c>
      <c r="AG17" s="8">
        <v>319</v>
      </c>
      <c r="AH17" s="8">
        <v>357</v>
      </c>
      <c r="AI17" s="8">
        <v>22903</v>
      </c>
      <c r="AJ17" s="8">
        <v>3295</v>
      </c>
      <c r="AK17" s="8">
        <v>901</v>
      </c>
      <c r="AL17" s="8">
        <v>163</v>
      </c>
      <c r="AM17" s="8">
        <v>1410</v>
      </c>
      <c r="AN17" s="8">
        <v>9741</v>
      </c>
    </row>
    <row r="18" spans="1:40" x14ac:dyDescent="0.25">
      <c r="A18" s="15"/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8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40" x14ac:dyDescent="0.25">
      <c r="A19" s="15"/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8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40" x14ac:dyDescent="0.25">
      <c r="A20" s="15"/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8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40" x14ac:dyDescent="0.25">
      <c r="A21" s="15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8"/>
      <c r="T21" s="13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40" x14ac:dyDescent="0.25">
      <c r="A22" s="15"/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8"/>
      <c r="T22" s="13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40" x14ac:dyDescent="0.25">
      <c r="A23" s="15"/>
      <c r="B23" s="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8"/>
      <c r="T23" s="13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40" x14ac:dyDescent="0.25">
      <c r="A24" s="15"/>
      <c r="B24" s="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8"/>
      <c r="T24" s="13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40" x14ac:dyDescent="0.25">
      <c r="A25" s="15"/>
      <c r="B25" s="13"/>
      <c r="C25" s="8"/>
      <c r="D25" s="13"/>
      <c r="E25" s="8"/>
      <c r="F25" s="8"/>
      <c r="G25" s="8"/>
      <c r="H25" s="13"/>
      <c r="I25" s="13"/>
      <c r="J25" s="13"/>
      <c r="K25" s="8"/>
      <c r="L25" s="8"/>
      <c r="M25" s="8"/>
      <c r="N25" s="8"/>
      <c r="O25" s="8"/>
      <c r="P25" s="8"/>
      <c r="Q25" s="13"/>
      <c r="R25" s="13"/>
      <c r="S25" s="13"/>
      <c r="T25" s="13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40" x14ac:dyDescent="0.25">
      <c r="A26" s="15"/>
      <c r="B26" s="13"/>
      <c r="C26" s="8"/>
      <c r="D26" s="13"/>
      <c r="E26" s="8"/>
      <c r="F26" s="8"/>
      <c r="G26" s="8"/>
      <c r="H26" s="13"/>
      <c r="I26" s="13"/>
      <c r="J26" s="13"/>
      <c r="K26" s="8"/>
      <c r="L26" s="8"/>
      <c r="M26" s="8"/>
      <c r="N26" s="8"/>
      <c r="O26" s="8"/>
      <c r="P26" s="8"/>
      <c r="Q26" s="13"/>
      <c r="R26" s="13"/>
      <c r="S26" s="13"/>
      <c r="T26" s="13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40" x14ac:dyDescent="0.25">
      <c r="A27" s="15"/>
      <c r="B27" s="13"/>
      <c r="C27" s="8"/>
      <c r="D27" s="13"/>
      <c r="E27" s="8"/>
      <c r="F27" s="8"/>
      <c r="G27" s="8"/>
      <c r="H27" s="13"/>
      <c r="I27" s="13"/>
      <c r="J27" s="13"/>
      <c r="K27" s="8"/>
      <c r="L27" s="8"/>
      <c r="M27" s="8"/>
      <c r="N27" s="8"/>
      <c r="O27" s="8"/>
      <c r="P27" s="8"/>
      <c r="Q27" s="13"/>
      <c r="R27" s="13"/>
      <c r="S27" s="13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40" x14ac:dyDescent="0.25">
      <c r="A28" s="15"/>
      <c r="B28" s="13"/>
      <c r="C28" s="8"/>
      <c r="D28" s="13"/>
      <c r="E28" s="8"/>
      <c r="F28" s="8"/>
      <c r="G28" s="8"/>
      <c r="H28" s="13"/>
      <c r="I28" s="13"/>
      <c r="J28" s="13"/>
      <c r="K28" s="8"/>
      <c r="L28" s="8"/>
      <c r="M28" s="8"/>
      <c r="N28" s="8"/>
      <c r="O28" s="8"/>
      <c r="P28" s="8"/>
      <c r="Q28" s="13"/>
      <c r="R28" s="13"/>
      <c r="S28" s="13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40" x14ac:dyDescent="0.25">
      <c r="A29" s="15"/>
      <c r="B29" s="13"/>
      <c r="C29" s="8"/>
      <c r="D29" s="13"/>
      <c r="E29" s="8"/>
      <c r="F29" s="8"/>
      <c r="G29" s="8"/>
      <c r="H29" s="13"/>
      <c r="I29" s="13"/>
      <c r="J29" s="13"/>
      <c r="K29" s="8"/>
      <c r="L29" s="8"/>
      <c r="M29" s="8"/>
      <c r="N29" s="8"/>
      <c r="O29" s="8"/>
      <c r="P29" s="13"/>
      <c r="Q29" s="13"/>
      <c r="R29" s="13"/>
      <c r="S29" s="13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40" x14ac:dyDescent="0.25">
      <c r="A30" s="15"/>
      <c r="B30" s="13"/>
      <c r="C30" s="8"/>
      <c r="D30" s="13"/>
      <c r="E30" s="8"/>
      <c r="F30" s="8"/>
      <c r="G30" s="8"/>
      <c r="H30" s="13"/>
      <c r="I30" s="13"/>
      <c r="J30" s="13"/>
      <c r="K30" s="8"/>
      <c r="L30" s="8"/>
      <c r="M30" s="8"/>
      <c r="N30" s="8"/>
      <c r="O30" s="8"/>
      <c r="P30" s="13"/>
      <c r="Q30" s="13"/>
      <c r="R30" s="13"/>
      <c r="S30" s="13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40" x14ac:dyDescent="0.25">
      <c r="A31" s="15"/>
      <c r="B31" s="13"/>
      <c r="C31" s="8"/>
      <c r="D31" s="13"/>
      <c r="E31" s="8"/>
      <c r="F31" s="8"/>
      <c r="G31" s="8"/>
      <c r="H31" s="13"/>
      <c r="I31" s="13"/>
      <c r="J31" s="13"/>
      <c r="K31" s="8"/>
      <c r="L31" s="8"/>
      <c r="M31" s="8"/>
      <c r="N31" s="8"/>
      <c r="O31" s="8"/>
      <c r="P31" s="13"/>
      <c r="Q31" s="13"/>
      <c r="R31" s="13"/>
      <c r="S31" s="13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40" x14ac:dyDescent="0.25">
      <c r="A32" s="15"/>
      <c r="B32" s="13"/>
      <c r="C32" s="8"/>
      <c r="D32" s="13"/>
      <c r="E32" s="8"/>
      <c r="F32" s="8"/>
      <c r="G32" s="8"/>
      <c r="H32" s="13"/>
      <c r="I32" s="13"/>
      <c r="J32" s="13"/>
      <c r="K32" s="8"/>
      <c r="L32" s="8"/>
      <c r="M32" s="8"/>
      <c r="N32" s="8"/>
      <c r="O32" s="8"/>
      <c r="P32" s="13"/>
      <c r="Q32" s="13"/>
      <c r="R32" s="13"/>
      <c r="S32" s="13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9" x14ac:dyDescent="0.25">
      <c r="A33" s="15"/>
      <c r="B33" s="13"/>
      <c r="C33" s="8"/>
      <c r="D33" s="13"/>
      <c r="E33" s="8"/>
      <c r="F33" s="8"/>
      <c r="G33" s="8"/>
      <c r="H33" s="13"/>
      <c r="I33" s="13"/>
      <c r="J33" s="13"/>
      <c r="K33" s="8"/>
      <c r="L33" s="8"/>
      <c r="M33" s="8"/>
      <c r="N33" s="8"/>
      <c r="O33" s="8"/>
      <c r="P33" s="13"/>
      <c r="Q33" s="13"/>
      <c r="R33" s="13"/>
      <c r="S33" s="13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9" x14ac:dyDescent="0.25">
      <c r="A34" s="15"/>
      <c r="B34" s="13"/>
      <c r="C34" s="8"/>
      <c r="D34" s="13"/>
      <c r="E34" s="8"/>
      <c r="F34" s="8"/>
      <c r="G34" s="8"/>
      <c r="H34" s="13"/>
      <c r="I34" s="13"/>
      <c r="J34" s="13"/>
      <c r="K34" s="8"/>
      <c r="L34" s="8"/>
      <c r="M34" s="13"/>
      <c r="N34" s="8"/>
      <c r="O34" s="8"/>
      <c r="P34" s="13"/>
      <c r="Q34" s="13"/>
      <c r="R34" s="13"/>
      <c r="S34" s="13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9" x14ac:dyDescent="0.25">
      <c r="A35" s="15"/>
      <c r="B35" s="13"/>
      <c r="C35" s="8"/>
      <c r="D35" s="13"/>
      <c r="E35" s="8"/>
      <c r="F35" s="8"/>
      <c r="G35" s="8"/>
      <c r="H35" s="13"/>
      <c r="I35" s="13"/>
      <c r="J35" s="13"/>
      <c r="K35" s="8"/>
      <c r="L35" s="8"/>
      <c r="M35" s="13"/>
      <c r="N35" s="8"/>
      <c r="O35" s="8"/>
      <c r="P35" s="13"/>
      <c r="Q35" s="13"/>
      <c r="R35" s="13"/>
      <c r="S35" s="13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9" x14ac:dyDescent="0.25">
      <c r="A36" s="15"/>
      <c r="B36" s="13"/>
      <c r="C36" s="8"/>
      <c r="D36" s="13"/>
      <c r="E36" s="8"/>
      <c r="F36" s="8"/>
      <c r="G36" s="8"/>
      <c r="H36" s="13"/>
      <c r="I36" s="13"/>
      <c r="J36" s="13"/>
      <c r="K36" s="8"/>
      <c r="L36" s="8"/>
      <c r="M36" s="13"/>
      <c r="N36" s="8"/>
      <c r="O36" s="8"/>
      <c r="P36" s="13"/>
      <c r="Q36" s="13"/>
      <c r="R36" s="13"/>
      <c r="S36" s="13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9" x14ac:dyDescent="0.25">
      <c r="A37" s="15"/>
      <c r="B37" s="13"/>
      <c r="C37" s="8"/>
      <c r="D37" s="13"/>
      <c r="E37" s="8"/>
      <c r="F37" s="8"/>
      <c r="G37" s="8"/>
      <c r="H37" s="13"/>
      <c r="I37" s="13"/>
      <c r="J37" s="13"/>
      <c r="K37" s="8"/>
      <c r="L37" s="8"/>
      <c r="M37" s="13"/>
      <c r="N37" s="8"/>
      <c r="O37" s="8"/>
      <c r="P37" s="13"/>
      <c r="Q37" s="13"/>
      <c r="R37" s="13"/>
      <c r="S37" s="13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9" x14ac:dyDescent="0.25">
      <c r="A38" s="15"/>
      <c r="B38" s="13"/>
      <c r="C38" s="8"/>
      <c r="D38" s="13"/>
      <c r="E38" s="8"/>
      <c r="F38" s="8"/>
      <c r="G38" s="8"/>
      <c r="H38" s="13"/>
      <c r="I38" s="13"/>
      <c r="K38" s="13"/>
      <c r="L38" s="13"/>
      <c r="M38" s="8"/>
      <c r="N38" s="8"/>
      <c r="O38" s="13"/>
      <c r="P38" s="8"/>
      <c r="Q38" s="13"/>
      <c r="R38" s="13"/>
      <c r="T38" s="13"/>
      <c r="U38" s="8"/>
      <c r="V38" s="13"/>
      <c r="W38" s="13"/>
      <c r="X38" s="13"/>
      <c r="Y38" s="13"/>
      <c r="Z38" s="13"/>
      <c r="AA38" s="13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pane xSplit="1" topLeftCell="B1" activePane="topRight" state="frozen"/>
      <selection pane="topRight" activeCell="A13" sqref="A13"/>
    </sheetView>
  </sheetViews>
  <sheetFormatPr defaultRowHeight="15" x14ac:dyDescent="0.25"/>
  <cols>
    <col min="1" max="1" width="28.7109375" bestFit="1" customWidth="1"/>
  </cols>
  <sheetData>
    <row r="1" spans="1:4" x14ac:dyDescent="0.25">
      <c r="A1" s="1" t="s">
        <v>0</v>
      </c>
      <c r="B1" s="3" t="s">
        <v>193</v>
      </c>
      <c r="C1" t="s">
        <v>91</v>
      </c>
      <c r="D1" t="s">
        <v>194</v>
      </c>
    </row>
    <row r="2" spans="1:4" x14ac:dyDescent="0.25">
      <c r="A2" s="1" t="s">
        <v>40</v>
      </c>
      <c r="B2" s="9">
        <v>6019320</v>
      </c>
      <c r="C2" s="8">
        <v>65360</v>
      </c>
      <c r="D2" s="8">
        <v>3484811</v>
      </c>
    </row>
    <row r="3" spans="1:4" x14ac:dyDescent="0.25">
      <c r="A3" s="10" t="s">
        <v>50</v>
      </c>
      <c r="B3" s="8"/>
      <c r="C3" s="8"/>
      <c r="D3" s="8"/>
    </row>
    <row r="4" spans="1:4" x14ac:dyDescent="0.25">
      <c r="A4" t="s">
        <v>1</v>
      </c>
      <c r="B4" s="8">
        <v>8548</v>
      </c>
      <c r="C4" s="8">
        <v>7</v>
      </c>
      <c r="D4" s="8"/>
    </row>
    <row r="5" spans="1:4" x14ac:dyDescent="0.25">
      <c r="A5" t="s">
        <v>2</v>
      </c>
      <c r="B5" s="8">
        <v>2345</v>
      </c>
      <c r="C5" s="8"/>
      <c r="D5" s="8">
        <v>2525</v>
      </c>
    </row>
    <row r="6" spans="1:4" x14ac:dyDescent="0.25">
      <c r="A6" t="s">
        <v>3</v>
      </c>
      <c r="B6" s="8"/>
      <c r="C6" s="8"/>
      <c r="D6" s="8"/>
    </row>
    <row r="7" spans="1:4" x14ac:dyDescent="0.25">
      <c r="A7" t="s">
        <v>142</v>
      </c>
      <c r="B7" s="8">
        <v>92808</v>
      </c>
      <c r="C7" s="8">
        <v>225</v>
      </c>
      <c r="D7" s="8">
        <v>35</v>
      </c>
    </row>
    <row r="8" spans="1:4" x14ac:dyDescent="0.25">
      <c r="A8" t="s">
        <v>4</v>
      </c>
      <c r="B8" s="8">
        <v>364776</v>
      </c>
      <c r="C8" s="8"/>
      <c r="D8" s="8"/>
    </row>
    <row r="9" spans="1:4" x14ac:dyDescent="0.25">
      <c r="A9" t="s">
        <v>5</v>
      </c>
      <c r="B9" s="8"/>
      <c r="C9" s="8"/>
      <c r="D9" s="8"/>
    </row>
    <row r="10" spans="1:4" x14ac:dyDescent="0.25">
      <c r="A10" t="s">
        <v>47</v>
      </c>
      <c r="B10" s="8"/>
      <c r="C10" s="8"/>
      <c r="D10" s="8"/>
    </row>
    <row r="11" spans="1:4" x14ac:dyDescent="0.25">
      <c r="A11" t="s">
        <v>6</v>
      </c>
      <c r="B11" s="8">
        <v>99067</v>
      </c>
      <c r="C11" s="8">
        <v>2577</v>
      </c>
      <c r="D11" s="8">
        <v>61160</v>
      </c>
    </row>
    <row r="12" spans="1:4" x14ac:dyDescent="0.25">
      <c r="A12" t="s">
        <v>7</v>
      </c>
      <c r="B12" s="8">
        <v>1331385</v>
      </c>
      <c r="C12" s="8">
        <v>10717</v>
      </c>
      <c r="D12" s="8">
        <v>319469</v>
      </c>
    </row>
    <row r="13" spans="1:4" x14ac:dyDescent="0.25">
      <c r="A13" t="s">
        <v>93</v>
      </c>
      <c r="B13" s="8"/>
      <c r="C13" s="8"/>
      <c r="D13" s="8"/>
    </row>
    <row r="14" spans="1:4" x14ac:dyDescent="0.25">
      <c r="A14" t="s">
        <v>9</v>
      </c>
      <c r="B14" s="8"/>
      <c r="C14" s="8"/>
      <c r="D14" s="8"/>
    </row>
    <row r="15" spans="1:4" x14ac:dyDescent="0.25">
      <c r="A15" t="s">
        <v>8</v>
      </c>
      <c r="B15" s="8">
        <v>500952</v>
      </c>
      <c r="C15" s="8"/>
      <c r="D15" s="8"/>
    </row>
    <row r="16" spans="1:4" x14ac:dyDescent="0.25">
      <c r="A16" t="s">
        <v>143</v>
      </c>
      <c r="B16" s="8">
        <v>29488</v>
      </c>
      <c r="C16" s="8"/>
      <c r="D16" s="8">
        <v>10</v>
      </c>
    </row>
    <row r="17" spans="1:4" x14ac:dyDescent="0.25">
      <c r="A17" t="s">
        <v>41</v>
      </c>
      <c r="B17" s="8"/>
      <c r="C17" s="8"/>
      <c r="D17" s="8"/>
    </row>
    <row r="18" spans="1:4" x14ac:dyDescent="0.25">
      <c r="A18" t="s">
        <v>199</v>
      </c>
      <c r="B18" s="8">
        <v>47327</v>
      </c>
      <c r="C18" s="8"/>
      <c r="D18" s="8"/>
    </row>
    <row r="19" spans="1:4" x14ac:dyDescent="0.25">
      <c r="A19" t="s">
        <v>79</v>
      </c>
      <c r="B19" s="8"/>
      <c r="C19" s="8"/>
      <c r="D19" s="8"/>
    </row>
    <row r="20" spans="1:4" x14ac:dyDescent="0.25">
      <c r="A20" t="s">
        <v>10</v>
      </c>
      <c r="B20" s="8">
        <v>592624</v>
      </c>
      <c r="C20" s="8">
        <v>14297</v>
      </c>
      <c r="D20" s="8">
        <v>2398644</v>
      </c>
    </row>
    <row r="21" spans="1:4" x14ac:dyDescent="0.25">
      <c r="A21" t="s">
        <v>53</v>
      </c>
      <c r="B21" s="8"/>
      <c r="C21" s="8"/>
      <c r="D21" s="8"/>
    </row>
    <row r="22" spans="1:4" x14ac:dyDescent="0.25">
      <c r="A22" t="s">
        <v>11</v>
      </c>
      <c r="B22" s="8">
        <v>391154</v>
      </c>
      <c r="C22" s="8"/>
      <c r="D22" s="8"/>
    </row>
    <row r="23" spans="1:4" x14ac:dyDescent="0.25">
      <c r="A23" t="s">
        <v>54</v>
      </c>
      <c r="B23" s="8"/>
      <c r="C23" s="8"/>
      <c r="D23" s="8"/>
    </row>
    <row r="24" spans="1:4" x14ac:dyDescent="0.25">
      <c r="A24" t="s">
        <v>12</v>
      </c>
      <c r="B24" s="8">
        <v>41940</v>
      </c>
      <c r="C24" s="8"/>
      <c r="D24" s="8"/>
    </row>
    <row r="25" spans="1:4" x14ac:dyDescent="0.25">
      <c r="A25" t="s">
        <v>13</v>
      </c>
      <c r="B25" s="8"/>
      <c r="C25" s="8"/>
      <c r="D25" s="8"/>
    </row>
    <row r="26" spans="1:4" x14ac:dyDescent="0.25">
      <c r="A26" t="s">
        <v>14</v>
      </c>
      <c r="B26" s="8">
        <v>1922</v>
      </c>
      <c r="C26" s="8"/>
      <c r="D26" s="8">
        <v>62</v>
      </c>
    </row>
    <row r="27" spans="1:4" x14ac:dyDescent="0.25">
      <c r="A27" t="s">
        <v>15</v>
      </c>
      <c r="B27" s="8"/>
      <c r="C27" s="8"/>
      <c r="D27" s="8">
        <v>5</v>
      </c>
    </row>
    <row r="28" spans="1:4" x14ac:dyDescent="0.25">
      <c r="A28" t="s">
        <v>16</v>
      </c>
      <c r="B28" s="8">
        <v>945</v>
      </c>
      <c r="C28" s="8"/>
      <c r="D28" s="8">
        <v>323</v>
      </c>
    </row>
    <row r="29" spans="1:4" x14ac:dyDescent="0.25">
      <c r="A29" t="s">
        <v>92</v>
      </c>
      <c r="B29" s="8">
        <v>4917</v>
      </c>
      <c r="C29" s="8"/>
      <c r="D29" s="8"/>
    </row>
    <row r="30" spans="1:4" x14ac:dyDescent="0.25">
      <c r="A30" t="s">
        <v>17</v>
      </c>
      <c r="B30" s="8">
        <v>189134</v>
      </c>
      <c r="C30" s="8">
        <v>4747</v>
      </c>
      <c r="D30" s="8">
        <v>97825</v>
      </c>
    </row>
    <row r="31" spans="1:4" x14ac:dyDescent="0.25">
      <c r="A31" t="s">
        <v>94</v>
      </c>
      <c r="B31" s="8">
        <v>1214</v>
      </c>
      <c r="C31" s="8"/>
      <c r="D31" s="8"/>
    </row>
    <row r="32" spans="1:4" x14ac:dyDescent="0.25">
      <c r="A32" t="s">
        <v>18</v>
      </c>
      <c r="B32" s="8">
        <v>1058973</v>
      </c>
      <c r="C32" s="8">
        <v>13212</v>
      </c>
      <c r="D32" s="8">
        <v>27229</v>
      </c>
    </row>
    <row r="33" spans="1:4" x14ac:dyDescent="0.25">
      <c r="A33" t="s">
        <v>80</v>
      </c>
      <c r="B33" s="8"/>
      <c r="C33" s="8"/>
      <c r="D33" s="8"/>
    </row>
    <row r="34" spans="1:4" x14ac:dyDescent="0.25">
      <c r="A34" t="s">
        <v>55</v>
      </c>
      <c r="B34" s="8">
        <v>241</v>
      </c>
      <c r="C34" s="8"/>
      <c r="D34" s="8">
        <v>379</v>
      </c>
    </row>
    <row r="35" spans="1:4" x14ac:dyDescent="0.25">
      <c r="A35" t="s">
        <v>56</v>
      </c>
      <c r="B35" s="8"/>
      <c r="C35" s="8"/>
      <c r="D35" s="8">
        <v>611</v>
      </c>
    </row>
    <row r="36" spans="1:4" x14ac:dyDescent="0.25">
      <c r="A36" t="s">
        <v>45</v>
      </c>
      <c r="B36" s="8"/>
      <c r="C36" s="8"/>
      <c r="D36" s="8"/>
    </row>
    <row r="37" spans="1:4" x14ac:dyDescent="0.25">
      <c r="A37" t="s">
        <v>57</v>
      </c>
      <c r="B37" s="8"/>
      <c r="C37" s="8"/>
      <c r="D37" s="8"/>
    </row>
    <row r="38" spans="1:4" x14ac:dyDescent="0.25">
      <c r="A38" t="s">
        <v>58</v>
      </c>
      <c r="B38" s="8">
        <v>6030</v>
      </c>
      <c r="C38" s="8"/>
      <c r="D38" s="8">
        <v>165</v>
      </c>
    </row>
    <row r="39" spans="1:4" x14ac:dyDescent="0.25">
      <c r="A39" t="s">
        <v>59</v>
      </c>
      <c r="B39" s="8"/>
      <c r="C39" s="8"/>
      <c r="D39" s="8"/>
    </row>
    <row r="40" spans="1:4" x14ac:dyDescent="0.25">
      <c r="A40" t="s">
        <v>19</v>
      </c>
      <c r="B40" s="8">
        <v>82</v>
      </c>
      <c r="C40" s="8">
        <v>27</v>
      </c>
      <c r="D40" s="8">
        <v>89</v>
      </c>
    </row>
    <row r="41" spans="1:4" x14ac:dyDescent="0.25">
      <c r="A41" t="s">
        <v>81</v>
      </c>
      <c r="B41" s="8"/>
      <c r="C41" s="8"/>
      <c r="D41" s="8"/>
    </row>
    <row r="42" spans="1:4" x14ac:dyDescent="0.25">
      <c r="A42" t="s">
        <v>60</v>
      </c>
      <c r="B42" s="8"/>
      <c r="C42" s="8"/>
      <c r="D42" s="8"/>
    </row>
    <row r="43" spans="1:4" x14ac:dyDescent="0.25">
      <c r="A43" t="s">
        <v>43</v>
      </c>
      <c r="B43" s="8"/>
      <c r="C43" s="8">
        <v>14735</v>
      </c>
      <c r="D43" s="8">
        <v>25166</v>
      </c>
    </row>
    <row r="44" spans="1:4" x14ac:dyDescent="0.25">
      <c r="A44" t="s">
        <v>61</v>
      </c>
      <c r="B44" s="8"/>
      <c r="C44" s="8"/>
      <c r="D44" s="8"/>
    </row>
    <row r="45" spans="1:4" x14ac:dyDescent="0.25">
      <c r="A45" t="s">
        <v>20</v>
      </c>
      <c r="B45" s="8"/>
      <c r="C45" s="8"/>
      <c r="D45" s="8">
        <v>675</v>
      </c>
    </row>
    <row r="46" spans="1:4" x14ac:dyDescent="0.25">
      <c r="A46" t="s">
        <v>21</v>
      </c>
      <c r="B46" s="8"/>
      <c r="C46" s="8">
        <v>53</v>
      </c>
      <c r="D46" s="8">
        <v>58</v>
      </c>
    </row>
    <row r="47" spans="1:4" x14ac:dyDescent="0.25">
      <c r="A47" t="s">
        <v>48</v>
      </c>
      <c r="B47" s="8"/>
      <c r="C47" s="8"/>
      <c r="D47" s="8"/>
    </row>
    <row r="48" spans="1:4" x14ac:dyDescent="0.25">
      <c r="A48" t="s">
        <v>62</v>
      </c>
      <c r="B48" s="8">
        <v>361</v>
      </c>
      <c r="C48" s="8"/>
      <c r="D48" s="8">
        <v>53</v>
      </c>
    </row>
    <row r="49" spans="1:4" x14ac:dyDescent="0.25">
      <c r="A49" t="s">
        <v>22</v>
      </c>
      <c r="B49" s="8">
        <v>82</v>
      </c>
      <c r="C49" s="8"/>
      <c r="D49" s="8"/>
    </row>
    <row r="50" spans="1:4" x14ac:dyDescent="0.25">
      <c r="A50" t="s">
        <v>63</v>
      </c>
      <c r="B50" s="8"/>
      <c r="C50" s="8"/>
      <c r="D50" s="8"/>
    </row>
    <row r="51" spans="1:4" x14ac:dyDescent="0.25">
      <c r="A51" t="s">
        <v>82</v>
      </c>
      <c r="B51" s="8">
        <v>1100</v>
      </c>
      <c r="C51" s="8"/>
      <c r="D51" s="8"/>
    </row>
    <row r="52" spans="1:4" x14ac:dyDescent="0.25">
      <c r="A52" t="s">
        <v>64</v>
      </c>
      <c r="B52" s="8">
        <v>588</v>
      </c>
      <c r="C52" s="8"/>
      <c r="D52" s="8">
        <v>1122</v>
      </c>
    </row>
    <row r="53" spans="1:4" x14ac:dyDescent="0.25">
      <c r="A53" t="s">
        <v>200</v>
      </c>
      <c r="B53" s="8"/>
      <c r="C53" s="8"/>
      <c r="D53" s="8"/>
    </row>
    <row r="54" spans="1:4" x14ac:dyDescent="0.25">
      <c r="A54" t="s">
        <v>23</v>
      </c>
      <c r="B54" s="8">
        <v>371774</v>
      </c>
      <c r="C54" s="8"/>
      <c r="D54" s="8">
        <v>348</v>
      </c>
    </row>
    <row r="55" spans="1:4" x14ac:dyDescent="0.25">
      <c r="A55" t="s">
        <v>65</v>
      </c>
    </row>
    <row r="56" spans="1:4" x14ac:dyDescent="0.25">
      <c r="A56" t="s">
        <v>52</v>
      </c>
      <c r="B56" s="8">
        <v>304</v>
      </c>
      <c r="C56">
        <v>2099</v>
      </c>
      <c r="D56">
        <v>2048</v>
      </c>
    </row>
    <row r="57" spans="1:4" x14ac:dyDescent="0.25">
      <c r="A57" t="s">
        <v>49</v>
      </c>
      <c r="B57" s="8">
        <v>13568</v>
      </c>
      <c r="D57" s="8">
        <v>311</v>
      </c>
    </row>
    <row r="58" spans="1:4" x14ac:dyDescent="0.25">
      <c r="A58" t="s">
        <v>66</v>
      </c>
      <c r="C58">
        <v>5</v>
      </c>
      <c r="D58" s="8">
        <v>5950</v>
      </c>
    </row>
    <row r="59" spans="1:4" x14ac:dyDescent="0.25">
      <c r="A59" t="s">
        <v>67</v>
      </c>
    </row>
    <row r="60" spans="1:4" x14ac:dyDescent="0.25">
      <c r="A60" t="s">
        <v>68</v>
      </c>
    </row>
    <row r="61" spans="1:4" x14ac:dyDescent="0.25">
      <c r="A61" t="s">
        <v>201</v>
      </c>
    </row>
    <row r="62" spans="1:4" x14ac:dyDescent="0.25">
      <c r="A62" t="s">
        <v>83</v>
      </c>
    </row>
    <row r="63" spans="1:4" x14ac:dyDescent="0.25">
      <c r="A63" t="s">
        <v>84</v>
      </c>
    </row>
    <row r="64" spans="1:4" x14ac:dyDescent="0.25">
      <c r="A64" t="s">
        <v>69</v>
      </c>
      <c r="D64">
        <v>293</v>
      </c>
    </row>
    <row r="65" spans="1:4" x14ac:dyDescent="0.25">
      <c r="A65" t="s">
        <v>70</v>
      </c>
    </row>
    <row r="66" spans="1:4" x14ac:dyDescent="0.25">
      <c r="A66" t="s">
        <v>44</v>
      </c>
      <c r="C66">
        <v>118</v>
      </c>
      <c r="D66">
        <v>22594</v>
      </c>
    </row>
    <row r="67" spans="1:4" x14ac:dyDescent="0.25">
      <c r="A67" t="s">
        <v>24</v>
      </c>
      <c r="B67">
        <v>15368</v>
      </c>
      <c r="C67">
        <v>303</v>
      </c>
      <c r="D67">
        <v>373</v>
      </c>
    </row>
    <row r="68" spans="1:4" x14ac:dyDescent="0.25">
      <c r="A68" t="s">
        <v>25</v>
      </c>
    </row>
    <row r="69" spans="1:4" x14ac:dyDescent="0.25">
      <c r="A69" t="s">
        <v>90</v>
      </c>
    </row>
    <row r="70" spans="1:4" x14ac:dyDescent="0.25">
      <c r="A70" t="s">
        <v>26</v>
      </c>
      <c r="B70">
        <v>4082</v>
      </c>
      <c r="D70">
        <v>1178</v>
      </c>
    </row>
    <row r="71" spans="1:4" x14ac:dyDescent="0.25">
      <c r="A71" t="s">
        <v>71</v>
      </c>
      <c r="D71">
        <v>5</v>
      </c>
    </row>
    <row r="72" spans="1:4" x14ac:dyDescent="0.25">
      <c r="A72" t="s">
        <v>27</v>
      </c>
      <c r="B72">
        <v>2558</v>
      </c>
      <c r="D72">
        <v>2451</v>
      </c>
    </row>
    <row r="73" spans="1:4" x14ac:dyDescent="0.25">
      <c r="A73" t="s">
        <v>95</v>
      </c>
      <c r="B73">
        <v>74</v>
      </c>
    </row>
    <row r="74" spans="1:4" x14ac:dyDescent="0.25">
      <c r="A74" t="s">
        <v>85</v>
      </c>
    </row>
    <row r="75" spans="1:4" x14ac:dyDescent="0.25">
      <c r="A75" t="s">
        <v>28</v>
      </c>
      <c r="B75">
        <v>107516</v>
      </c>
      <c r="D75">
        <v>512532</v>
      </c>
    </row>
    <row r="76" spans="1:4" x14ac:dyDescent="0.25">
      <c r="A76" t="s">
        <v>29</v>
      </c>
      <c r="B76">
        <v>5178</v>
      </c>
    </row>
    <row r="77" spans="1:4" x14ac:dyDescent="0.25">
      <c r="A77" t="s">
        <v>72</v>
      </c>
      <c r="C77">
        <v>15</v>
      </c>
    </row>
    <row r="78" spans="1:4" x14ac:dyDescent="0.25">
      <c r="A78" t="s">
        <v>30</v>
      </c>
      <c r="C78">
        <v>136</v>
      </c>
      <c r="D78">
        <v>444</v>
      </c>
    </row>
    <row r="79" spans="1:4" x14ac:dyDescent="0.25">
      <c r="A79" t="s">
        <v>73</v>
      </c>
      <c r="D79">
        <v>215</v>
      </c>
    </row>
    <row r="80" spans="1:4" x14ac:dyDescent="0.25">
      <c r="A80" t="s">
        <v>31</v>
      </c>
      <c r="B80">
        <v>88</v>
      </c>
    </row>
    <row r="81" spans="1:4" x14ac:dyDescent="0.25">
      <c r="A81" t="s">
        <v>32</v>
      </c>
      <c r="B81">
        <v>244871</v>
      </c>
      <c r="D81">
        <v>170</v>
      </c>
    </row>
    <row r="82" spans="1:4" x14ac:dyDescent="0.25">
      <c r="A82" t="s">
        <v>33</v>
      </c>
      <c r="B82">
        <v>21974</v>
      </c>
      <c r="D82">
        <v>236</v>
      </c>
    </row>
    <row r="83" spans="1:4" x14ac:dyDescent="0.25">
      <c r="A83" t="s">
        <v>34</v>
      </c>
    </row>
    <row r="84" spans="1:4" x14ac:dyDescent="0.25">
      <c r="A84" t="s">
        <v>74</v>
      </c>
    </row>
    <row r="85" spans="1:4" x14ac:dyDescent="0.25">
      <c r="A85" t="s">
        <v>35</v>
      </c>
      <c r="B85">
        <v>252866</v>
      </c>
      <c r="D85">
        <v>8</v>
      </c>
    </row>
    <row r="86" spans="1:4" x14ac:dyDescent="0.25">
      <c r="A86" t="s">
        <v>75</v>
      </c>
    </row>
    <row r="87" spans="1:4" x14ac:dyDescent="0.25">
      <c r="A87" t="s">
        <v>76</v>
      </c>
    </row>
    <row r="88" spans="1:4" x14ac:dyDescent="0.25">
      <c r="A88" t="s">
        <v>36</v>
      </c>
      <c r="B88">
        <v>4015</v>
      </c>
      <c r="C88">
        <v>2087</v>
      </c>
      <c r="D88">
        <v>50</v>
      </c>
    </row>
    <row r="89" spans="1:4" x14ac:dyDescent="0.25">
      <c r="A89" t="s">
        <v>77</v>
      </c>
      <c r="B89">
        <v>175</v>
      </c>
    </row>
    <row r="90" spans="1:4" x14ac:dyDescent="0.25">
      <c r="A90" t="s">
        <v>96</v>
      </c>
      <c r="B90">
        <v>63</v>
      </c>
    </row>
    <row r="91" spans="1:4" x14ac:dyDescent="0.25">
      <c r="A91" t="s">
        <v>37</v>
      </c>
    </row>
    <row r="92" spans="1:4" x14ac:dyDescent="0.25">
      <c r="A92" t="s">
        <v>78</v>
      </c>
    </row>
    <row r="93" spans="1:4" x14ac:dyDescent="0.25">
      <c r="A93" t="s">
        <v>38</v>
      </c>
      <c r="B93">
        <v>97719</v>
      </c>
    </row>
    <row r="94" spans="1:4" x14ac:dyDescent="0.25">
      <c r="A94" t="s">
        <v>39</v>
      </c>
      <c r="B94">
        <v>109124</v>
      </c>
    </row>
    <row r="95" spans="1:4" x14ac:dyDescent="0.25">
      <c r="A95" t="s">
        <v>42</v>
      </c>
    </row>
    <row r="96" spans="1:4" x14ac:dyDescent="0.25">
      <c r="A96" t="s">
        <v>46</v>
      </c>
    </row>
    <row r="97" spans="1:4" x14ac:dyDescent="0.25">
      <c r="A97" t="s">
        <v>86</v>
      </c>
    </row>
    <row r="98" spans="1:4" x14ac:dyDescent="0.25">
      <c r="A98" t="s">
        <v>87</v>
      </c>
    </row>
    <row r="99" spans="1:4" x14ac:dyDescent="0.25">
      <c r="A99" t="s">
        <v>77</v>
      </c>
    </row>
    <row r="100" spans="1:4" x14ac:dyDescent="0.25">
      <c r="A100" t="s">
        <v>88</v>
      </c>
    </row>
    <row r="102" spans="1:4" x14ac:dyDescent="0.25">
      <c r="B102" s="8"/>
      <c r="C102" s="8"/>
      <c r="D102" s="8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pane xSplit="1" topLeftCell="Y1" activePane="topRight" state="frozen"/>
      <selection pane="topRight" activeCell="AG23" sqref="AG23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27" width="9.28515625" bestFit="1" customWidth="1"/>
    <col min="28" max="38" width="10" bestFit="1" customWidth="1"/>
    <col min="39" max="42" width="11" bestFit="1" customWidth="1"/>
    <col min="43" max="43" width="13.85546875" bestFit="1" customWidth="1"/>
  </cols>
  <sheetData>
    <row r="1" spans="1:43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185</v>
      </c>
    </row>
    <row r="2" spans="1:43" x14ac:dyDescent="0.25">
      <c r="A2" s="14" t="s">
        <v>40</v>
      </c>
      <c r="B2" s="8">
        <v>20974</v>
      </c>
      <c r="C2" s="13">
        <v>15425</v>
      </c>
      <c r="D2" s="13">
        <v>2635</v>
      </c>
      <c r="E2" s="13">
        <v>9108</v>
      </c>
      <c r="F2" s="13">
        <v>6642</v>
      </c>
      <c r="G2" s="13">
        <v>4034</v>
      </c>
      <c r="H2" s="13">
        <v>1439</v>
      </c>
      <c r="I2" s="13">
        <v>100412</v>
      </c>
      <c r="J2" s="13">
        <v>26174</v>
      </c>
      <c r="K2" s="13">
        <v>38715</v>
      </c>
      <c r="L2" s="13">
        <v>2721</v>
      </c>
      <c r="M2" s="13">
        <v>44142</v>
      </c>
      <c r="N2" s="13">
        <v>58966</v>
      </c>
      <c r="O2" s="13">
        <v>7507</v>
      </c>
      <c r="P2" s="13">
        <v>44327</v>
      </c>
      <c r="Q2" s="13">
        <v>23524</v>
      </c>
      <c r="R2" s="13">
        <v>41508</v>
      </c>
      <c r="S2" s="13">
        <v>79</v>
      </c>
      <c r="T2" s="13">
        <v>158776</v>
      </c>
      <c r="U2" s="13">
        <v>1020</v>
      </c>
      <c r="V2" s="13">
        <v>582</v>
      </c>
      <c r="W2" s="13">
        <v>5508</v>
      </c>
      <c r="X2" s="13">
        <v>297</v>
      </c>
      <c r="Y2" s="13">
        <v>13750</v>
      </c>
      <c r="Z2" s="13">
        <v>219</v>
      </c>
      <c r="AA2" s="13">
        <v>2135</v>
      </c>
      <c r="AB2" s="8">
        <v>6774</v>
      </c>
      <c r="AC2" s="8">
        <v>9923</v>
      </c>
      <c r="AD2" s="8">
        <v>194</v>
      </c>
      <c r="AE2" s="8">
        <v>2954</v>
      </c>
      <c r="AF2" s="8">
        <v>526</v>
      </c>
      <c r="AG2" s="8">
        <v>1443</v>
      </c>
      <c r="AH2" s="8">
        <v>28175</v>
      </c>
      <c r="AI2" s="8">
        <v>5</v>
      </c>
      <c r="AJ2" s="8">
        <v>13</v>
      </c>
      <c r="AK2" s="8">
        <v>41</v>
      </c>
      <c r="AL2" s="8">
        <v>82134</v>
      </c>
      <c r="AM2" s="8">
        <v>32759</v>
      </c>
      <c r="AN2" s="8">
        <v>51</v>
      </c>
      <c r="AO2" s="8">
        <v>218</v>
      </c>
      <c r="AP2" s="8">
        <v>50</v>
      </c>
      <c r="AQ2" s="8">
        <v>17730</v>
      </c>
    </row>
    <row r="3" spans="1:43" x14ac:dyDescent="0.25">
      <c r="A3" s="15" t="s">
        <v>18</v>
      </c>
      <c r="B3" s="8">
        <v>20721</v>
      </c>
      <c r="C3" s="13">
        <v>15425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>
        <v>44327</v>
      </c>
      <c r="Q3" s="13">
        <v>23524</v>
      </c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3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43" x14ac:dyDescent="0.25">
      <c r="A5" s="15" t="s">
        <v>155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43" x14ac:dyDescent="0.25">
      <c r="A6" s="15" t="s">
        <v>4</v>
      </c>
      <c r="B6" s="8"/>
      <c r="C6" s="13"/>
      <c r="D6" s="13"/>
      <c r="E6" s="13"/>
      <c r="F6" s="13"/>
      <c r="G6" s="13"/>
      <c r="H6" s="13"/>
      <c r="I6" s="13"/>
      <c r="J6" s="13">
        <v>26174</v>
      </c>
      <c r="K6" s="13">
        <v>38715</v>
      </c>
      <c r="L6" s="13"/>
      <c r="M6" s="13">
        <v>37300</v>
      </c>
      <c r="N6" s="13"/>
      <c r="O6" s="13"/>
      <c r="P6" s="13"/>
      <c r="Q6" s="13"/>
      <c r="R6" s="13">
        <v>21942</v>
      </c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43" x14ac:dyDescent="0.25">
      <c r="A7" s="15" t="s">
        <v>17</v>
      </c>
      <c r="B7" s="8"/>
      <c r="C7" s="13"/>
      <c r="D7" s="13"/>
      <c r="E7" s="13"/>
      <c r="F7" s="13"/>
      <c r="G7" s="13"/>
      <c r="H7" s="13"/>
      <c r="I7" s="13">
        <v>94949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>
        <v>32371</v>
      </c>
      <c r="AM7" s="8"/>
    </row>
    <row r="8" spans="1:43" x14ac:dyDescent="0.25">
      <c r="A8" s="15" t="s">
        <v>10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>
        <v>15720</v>
      </c>
      <c r="AI8" s="8"/>
      <c r="AJ8" s="8"/>
      <c r="AK8" s="8"/>
      <c r="AL8" s="8"/>
      <c r="AM8" s="8"/>
    </row>
    <row r="9" spans="1:43" x14ac:dyDescent="0.25">
      <c r="A9" s="15" t="s">
        <v>2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>
        <v>36364</v>
      </c>
      <c r="AM9" s="8">
        <v>25269</v>
      </c>
    </row>
    <row r="10" spans="1:43" x14ac:dyDescent="0.25">
      <c r="A10" s="15" t="s">
        <v>6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43" x14ac:dyDescent="0.25">
      <c r="A11" s="15" t="s">
        <v>139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I11" s="8"/>
      <c r="AJ11" s="8"/>
      <c r="AK11" s="8"/>
      <c r="AL11" s="8"/>
      <c r="AM11" s="8"/>
    </row>
    <row r="12" spans="1:43" x14ac:dyDescent="0.25">
      <c r="A12" s="15" t="s">
        <v>143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43" x14ac:dyDescent="0.25">
      <c r="A13" s="15" t="s">
        <v>28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43" x14ac:dyDescent="0.25">
      <c r="A14" s="15" t="s">
        <v>33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>
        <v>16560</v>
      </c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43" x14ac:dyDescent="0.25">
      <c r="A15" s="15" t="s">
        <v>35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43" x14ac:dyDescent="0.25">
      <c r="A16" s="15" t="s">
        <v>38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>
        <v>38500</v>
      </c>
      <c r="O16" s="13"/>
      <c r="P16" s="13"/>
      <c r="Q16" s="13"/>
      <c r="R16" s="13"/>
      <c r="S16" s="13"/>
      <c r="T16" s="13">
        <v>158776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43" x14ac:dyDescent="0.25">
      <c r="A17" s="15" t="s">
        <v>140</v>
      </c>
      <c r="B17" s="8">
        <v>253</v>
      </c>
      <c r="C17" s="13"/>
      <c r="D17" s="13">
        <v>2635</v>
      </c>
      <c r="E17" s="13">
        <v>9108</v>
      </c>
      <c r="F17" s="13">
        <v>6642</v>
      </c>
      <c r="G17" s="13">
        <v>4034</v>
      </c>
      <c r="H17" s="13">
        <v>1439</v>
      </c>
      <c r="I17" s="13">
        <v>5463</v>
      </c>
      <c r="L17" s="13">
        <v>2721</v>
      </c>
      <c r="M17" s="13">
        <v>6842</v>
      </c>
      <c r="N17" s="13">
        <v>3906</v>
      </c>
      <c r="O17" s="13">
        <v>7507</v>
      </c>
      <c r="R17" s="13">
        <v>19566</v>
      </c>
      <c r="S17" s="13">
        <v>79</v>
      </c>
      <c r="U17" s="13">
        <v>1020</v>
      </c>
      <c r="V17" s="13">
        <v>582</v>
      </c>
      <c r="W17" s="13">
        <v>5508</v>
      </c>
      <c r="X17" s="13">
        <v>297</v>
      </c>
      <c r="Y17" s="13">
        <v>13750</v>
      </c>
      <c r="Z17" s="13">
        <v>219</v>
      </c>
      <c r="AA17" s="13">
        <v>2135</v>
      </c>
      <c r="AB17" s="8">
        <v>6774</v>
      </c>
      <c r="AC17" s="8">
        <v>9923</v>
      </c>
      <c r="AD17" s="8">
        <v>194</v>
      </c>
      <c r="AE17" s="8">
        <v>2954</v>
      </c>
      <c r="AF17" s="8">
        <v>526</v>
      </c>
      <c r="AG17" s="8">
        <v>1443</v>
      </c>
      <c r="AH17" s="8">
        <v>12455</v>
      </c>
      <c r="AI17" s="8">
        <v>5</v>
      </c>
      <c r="AJ17" s="8">
        <v>13</v>
      </c>
      <c r="AK17" s="8">
        <v>41</v>
      </c>
      <c r="AL17" s="8">
        <v>13399</v>
      </c>
      <c r="AM17" s="8">
        <v>7490</v>
      </c>
      <c r="AN17" s="8">
        <v>51</v>
      </c>
      <c r="AO17" s="8">
        <v>218</v>
      </c>
      <c r="AP17" s="8">
        <v>50</v>
      </c>
      <c r="AQ17" s="8">
        <v>17730</v>
      </c>
    </row>
    <row r="19" spans="1:43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pane xSplit="1" topLeftCell="B1" activePane="topRight" state="frozen"/>
      <selection pane="topRight" activeCell="A19" sqref="A19:XFD19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27" width="9.28515625" bestFit="1" customWidth="1"/>
    <col min="28" max="36" width="10" bestFit="1" customWidth="1"/>
    <col min="37" max="38" width="13.85546875" bestFit="1" customWidth="1"/>
  </cols>
  <sheetData>
    <row r="1" spans="1:38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185</v>
      </c>
      <c r="AL1" t="s">
        <v>186</v>
      </c>
    </row>
    <row r="2" spans="1:38" x14ac:dyDescent="0.25">
      <c r="A2" s="14" t="s">
        <v>40</v>
      </c>
      <c r="B2" s="8">
        <v>18697</v>
      </c>
      <c r="C2" s="13">
        <v>90681</v>
      </c>
      <c r="D2" s="13">
        <v>10263</v>
      </c>
      <c r="E2" s="13">
        <v>6092</v>
      </c>
      <c r="F2" s="13">
        <v>12712</v>
      </c>
      <c r="G2" s="13">
        <v>6796</v>
      </c>
      <c r="H2" s="13">
        <v>81555</v>
      </c>
      <c r="I2" s="13">
        <v>21222</v>
      </c>
      <c r="J2" s="13">
        <v>7714</v>
      </c>
      <c r="K2" s="13">
        <v>63807</v>
      </c>
      <c r="L2" s="13">
        <v>57468</v>
      </c>
      <c r="M2" s="13">
        <v>518</v>
      </c>
      <c r="N2" s="13">
        <v>39730</v>
      </c>
      <c r="O2" s="13">
        <v>9358</v>
      </c>
      <c r="P2" s="13">
        <v>61044</v>
      </c>
      <c r="Q2" s="13">
        <v>271</v>
      </c>
      <c r="R2" s="13">
        <v>83687</v>
      </c>
      <c r="S2" s="13">
        <v>871</v>
      </c>
      <c r="T2" s="13">
        <v>264</v>
      </c>
      <c r="U2" s="13">
        <v>1023</v>
      </c>
      <c r="V2" s="13">
        <v>602</v>
      </c>
      <c r="W2" s="13">
        <v>10362</v>
      </c>
      <c r="X2" s="13">
        <v>409</v>
      </c>
      <c r="Y2" s="13">
        <v>38</v>
      </c>
      <c r="Z2" s="13">
        <v>949</v>
      </c>
      <c r="AA2" s="13">
        <v>12596</v>
      </c>
      <c r="AB2" s="8">
        <v>4198</v>
      </c>
      <c r="AC2" s="8">
        <v>118</v>
      </c>
      <c r="AD2" s="8">
        <v>3916</v>
      </c>
      <c r="AE2" s="8">
        <v>21001</v>
      </c>
      <c r="AF2" s="8">
        <v>219</v>
      </c>
      <c r="AG2" s="8">
        <v>39874</v>
      </c>
      <c r="AH2" s="8">
        <v>1376</v>
      </c>
      <c r="AI2" s="8">
        <v>86</v>
      </c>
      <c r="AJ2" s="8">
        <v>67</v>
      </c>
      <c r="AK2" s="8">
        <v>245</v>
      </c>
      <c r="AL2" s="8">
        <v>8647</v>
      </c>
    </row>
    <row r="3" spans="1:38" x14ac:dyDescent="0.25">
      <c r="A3" s="15" t="s">
        <v>18</v>
      </c>
      <c r="B3" s="8">
        <v>18697</v>
      </c>
      <c r="C3" s="13">
        <v>90681</v>
      </c>
      <c r="D3" s="13">
        <v>10263</v>
      </c>
      <c r="E3" s="13"/>
      <c r="F3" s="13"/>
      <c r="G3" s="13"/>
      <c r="H3" s="13"/>
      <c r="I3" s="13"/>
      <c r="J3" s="13"/>
      <c r="K3" s="13">
        <v>36979</v>
      </c>
      <c r="L3" s="13"/>
      <c r="M3" s="13"/>
      <c r="N3" s="13">
        <v>39730</v>
      </c>
      <c r="O3" s="13"/>
      <c r="P3" s="13"/>
      <c r="Q3" s="13"/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8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8" x14ac:dyDescent="0.25">
      <c r="A5" s="15" t="s">
        <v>155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8" x14ac:dyDescent="0.25">
      <c r="A6" s="15" t="s">
        <v>4</v>
      </c>
      <c r="B6" s="8"/>
      <c r="C6" s="13"/>
      <c r="D6" s="13"/>
      <c r="E6" s="13"/>
      <c r="F6" s="13"/>
      <c r="G6" s="13"/>
      <c r="H6" s="13"/>
      <c r="I6" s="13"/>
      <c r="J6" s="13"/>
      <c r="K6" s="13">
        <v>21028</v>
      </c>
      <c r="L6" s="13"/>
      <c r="M6" s="13"/>
      <c r="N6" s="13"/>
      <c r="O6" s="13"/>
      <c r="P6" s="13">
        <v>31404</v>
      </c>
      <c r="Q6" s="13"/>
      <c r="R6" s="13"/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8" x14ac:dyDescent="0.25">
      <c r="A7" s="15" t="s">
        <v>17</v>
      </c>
      <c r="B7" s="8"/>
      <c r="C7" s="13"/>
      <c r="D7" s="13"/>
      <c r="E7" s="13"/>
      <c r="F7" s="13"/>
      <c r="G7" s="13"/>
      <c r="H7" s="13">
        <v>81555</v>
      </c>
      <c r="I7" s="13">
        <v>15742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>
        <v>17162</v>
      </c>
      <c r="AH7" s="8"/>
      <c r="AI7" s="8"/>
      <c r="AJ7" s="8"/>
    </row>
    <row r="8" spans="1:38" x14ac:dyDescent="0.25">
      <c r="A8" s="15" t="s">
        <v>10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8" x14ac:dyDescent="0.25">
      <c r="A9" s="15" t="s">
        <v>2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>
        <v>12050</v>
      </c>
      <c r="AH9" s="8"/>
      <c r="AI9" s="8"/>
      <c r="AJ9" s="8"/>
    </row>
    <row r="10" spans="1:38" x14ac:dyDescent="0.25">
      <c r="A10" s="15" t="s">
        <v>6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8" x14ac:dyDescent="0.25">
      <c r="A11" s="15" t="s">
        <v>139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I11" s="8"/>
      <c r="AJ11" s="8"/>
    </row>
    <row r="12" spans="1:38" x14ac:dyDescent="0.25">
      <c r="A12" s="15" t="s">
        <v>143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8" x14ac:dyDescent="0.25">
      <c r="A13" s="15" t="s">
        <v>28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8" x14ac:dyDescent="0.25">
      <c r="A14" s="15" t="s">
        <v>33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>
        <v>29113</v>
      </c>
      <c r="M14" s="13"/>
      <c r="N14" s="13"/>
      <c r="O14" s="13"/>
      <c r="P14" s="13">
        <v>24310</v>
      </c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8" x14ac:dyDescent="0.25">
      <c r="A15" s="15" t="s">
        <v>35</v>
      </c>
      <c r="B15" s="8"/>
      <c r="C15" s="13"/>
      <c r="D15" s="13"/>
      <c r="E15" s="13"/>
      <c r="F15" s="13">
        <v>12712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8" x14ac:dyDescent="0.25">
      <c r="A16" s="15" t="s">
        <v>38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>
        <v>21695</v>
      </c>
      <c r="M16" s="13"/>
      <c r="N16" s="13"/>
      <c r="O16" s="13"/>
      <c r="P16" s="13"/>
      <c r="Q16" s="13"/>
      <c r="R16" s="13">
        <v>80277</v>
      </c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8" x14ac:dyDescent="0.25">
      <c r="A17" s="15" t="s">
        <v>140</v>
      </c>
      <c r="B17" s="8"/>
      <c r="C17" s="13"/>
      <c r="D17" s="13"/>
      <c r="E17" s="13">
        <v>6092</v>
      </c>
      <c r="G17" s="13">
        <v>6796</v>
      </c>
      <c r="I17" s="13">
        <v>5480</v>
      </c>
      <c r="J17" s="13">
        <v>7714</v>
      </c>
      <c r="K17" s="13">
        <v>5800</v>
      </c>
      <c r="L17" s="13">
        <v>6660</v>
      </c>
      <c r="M17" s="13">
        <v>518</v>
      </c>
      <c r="O17" s="13">
        <v>9358</v>
      </c>
      <c r="P17" s="13">
        <v>5330</v>
      </c>
      <c r="Q17" s="13">
        <v>271</v>
      </c>
      <c r="R17" s="13">
        <v>3410</v>
      </c>
      <c r="S17" s="13">
        <v>861</v>
      </c>
      <c r="T17" s="13">
        <v>264</v>
      </c>
      <c r="U17" s="13">
        <v>1023</v>
      </c>
      <c r="V17" s="13">
        <v>602</v>
      </c>
      <c r="W17" s="13">
        <v>10362</v>
      </c>
      <c r="X17" s="13">
        <v>409</v>
      </c>
      <c r="Y17" s="13">
        <v>38</v>
      </c>
      <c r="Z17" s="13">
        <v>949</v>
      </c>
      <c r="AA17" s="13">
        <v>12596</v>
      </c>
      <c r="AB17" s="8">
        <v>4198</v>
      </c>
      <c r="AC17" s="8">
        <v>118</v>
      </c>
      <c r="AD17" s="8">
        <v>3916</v>
      </c>
      <c r="AE17" s="8">
        <v>21001</v>
      </c>
      <c r="AF17" s="8">
        <v>219</v>
      </c>
      <c r="AG17" s="8">
        <v>10662</v>
      </c>
      <c r="AH17" s="8">
        <v>1376</v>
      </c>
      <c r="AI17" s="8">
        <v>86</v>
      </c>
      <c r="AJ17" s="8">
        <v>67</v>
      </c>
      <c r="AK17" s="8">
        <v>245</v>
      </c>
      <c r="AL17" s="8">
        <v>8647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workbookViewId="0">
      <pane xSplit="1" topLeftCell="B1" activePane="topRight" state="frozen"/>
      <selection pane="topRight" activeCell="G28" sqref="G28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26" width="9.28515625" bestFit="1" customWidth="1"/>
    <col min="27" max="30" width="10" bestFit="1" customWidth="1"/>
    <col min="31" max="34" width="13.85546875" bestFit="1" customWidth="1"/>
  </cols>
  <sheetData>
    <row r="1" spans="1:35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t="s">
        <v>147</v>
      </c>
      <c r="AB1" t="s">
        <v>148</v>
      </c>
      <c r="AC1" t="s">
        <v>149</v>
      </c>
      <c r="AD1" t="s">
        <v>150</v>
      </c>
      <c r="AE1" t="s">
        <v>185</v>
      </c>
      <c r="AF1" t="s">
        <v>186</v>
      </c>
    </row>
    <row r="2" spans="1:35" x14ac:dyDescent="0.25">
      <c r="A2" s="14" t="s">
        <v>40</v>
      </c>
      <c r="B2" s="8">
        <v>18904</v>
      </c>
      <c r="C2" s="13">
        <v>31251</v>
      </c>
      <c r="D2" s="13">
        <v>4965</v>
      </c>
      <c r="E2" s="13">
        <v>21660</v>
      </c>
      <c r="F2" s="13">
        <v>2563</v>
      </c>
      <c r="G2" s="13">
        <v>7191</v>
      </c>
      <c r="H2" s="13">
        <v>4163</v>
      </c>
      <c r="I2" s="13">
        <v>65454</v>
      </c>
      <c r="J2" s="13">
        <v>14647</v>
      </c>
      <c r="K2" s="13">
        <v>3315</v>
      </c>
      <c r="L2" s="13">
        <v>6235</v>
      </c>
      <c r="M2" s="13">
        <v>112646</v>
      </c>
      <c r="N2" s="13">
        <v>52842</v>
      </c>
      <c r="O2" s="13">
        <v>73032</v>
      </c>
      <c r="P2" s="13">
        <v>44799</v>
      </c>
      <c r="Q2" s="13">
        <v>38676</v>
      </c>
      <c r="R2" s="13">
        <v>154936</v>
      </c>
      <c r="S2" s="13">
        <v>356</v>
      </c>
      <c r="T2" s="13">
        <v>1779</v>
      </c>
      <c r="U2" s="13">
        <v>5211</v>
      </c>
      <c r="V2" s="13">
        <v>724</v>
      </c>
      <c r="W2" s="13">
        <v>4133</v>
      </c>
      <c r="X2" s="13">
        <v>162</v>
      </c>
      <c r="Y2" s="13">
        <v>4597</v>
      </c>
      <c r="Z2" s="13">
        <v>6907</v>
      </c>
      <c r="AA2" s="13">
        <v>4480</v>
      </c>
      <c r="AB2" s="13">
        <v>7959</v>
      </c>
      <c r="AC2" s="8">
        <v>35852</v>
      </c>
      <c r="AD2" s="8">
        <v>16756</v>
      </c>
      <c r="AE2" s="8">
        <v>105</v>
      </c>
      <c r="AF2" s="8">
        <v>6421</v>
      </c>
      <c r="AG2" s="8"/>
      <c r="AH2" s="8"/>
      <c r="AI2" s="8"/>
    </row>
    <row r="3" spans="1:35" x14ac:dyDescent="0.25">
      <c r="A3" s="15" t="s">
        <v>18</v>
      </c>
      <c r="B3" s="8">
        <v>18904</v>
      </c>
      <c r="C3" s="13">
        <v>31251</v>
      </c>
      <c r="D3" s="13"/>
      <c r="E3" s="13">
        <v>21660</v>
      </c>
      <c r="F3" s="13"/>
      <c r="G3" s="13"/>
      <c r="H3" s="13"/>
      <c r="I3" s="13"/>
      <c r="J3" s="13"/>
      <c r="K3" s="13"/>
      <c r="L3" s="13"/>
      <c r="M3" s="13">
        <v>84340</v>
      </c>
      <c r="N3" s="13"/>
      <c r="O3" s="13">
        <v>73032</v>
      </c>
      <c r="P3" s="13">
        <v>44799</v>
      </c>
      <c r="Q3" s="13"/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5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5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  <c r="Z5" s="8"/>
      <c r="AA5" s="8"/>
      <c r="AB5" s="8"/>
      <c r="AC5" s="8">
        <v>10118</v>
      </c>
      <c r="AD5" s="8"/>
      <c r="AE5" s="8"/>
      <c r="AF5" s="8"/>
      <c r="AG5" s="8"/>
    </row>
    <row r="6" spans="1:35" x14ac:dyDescent="0.25">
      <c r="A6" s="15" t="s">
        <v>155</v>
      </c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5" x14ac:dyDescent="0.25">
      <c r="A7" s="15" t="s">
        <v>4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>
        <v>12083</v>
      </c>
      <c r="R7" s="13"/>
      <c r="S7" s="13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5" x14ac:dyDescent="0.25">
      <c r="A8" s="15" t="s">
        <v>17</v>
      </c>
      <c r="B8" s="8"/>
      <c r="C8" s="13"/>
      <c r="D8" s="13"/>
      <c r="E8" s="13"/>
      <c r="F8" s="13"/>
      <c r="G8" s="13"/>
      <c r="H8" s="13"/>
      <c r="I8" s="13">
        <v>61198</v>
      </c>
      <c r="J8" s="13">
        <v>10797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5" x14ac:dyDescent="0.25">
      <c r="A9" s="15" t="s">
        <v>10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14733</v>
      </c>
      <c r="N9" s="13"/>
      <c r="O9" s="13"/>
      <c r="P9" s="13"/>
      <c r="Q9" s="13"/>
      <c r="R9" s="13"/>
      <c r="S9" s="13"/>
      <c r="T9" s="13"/>
      <c r="U9" s="13"/>
      <c r="V9" s="8"/>
      <c r="W9" s="8"/>
      <c r="X9" s="8"/>
      <c r="Y9" s="8"/>
      <c r="Z9" s="8"/>
      <c r="AA9" s="8"/>
      <c r="AB9" s="8"/>
      <c r="AC9" s="8">
        <v>18791</v>
      </c>
      <c r="AD9" s="8"/>
      <c r="AE9" s="8"/>
      <c r="AF9" s="8"/>
      <c r="AG9" s="8"/>
    </row>
    <row r="10" spans="1:35" x14ac:dyDescent="0.25">
      <c r="A10" s="15" t="s">
        <v>2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5" x14ac:dyDescent="0.25">
      <c r="A11" s="15" t="s">
        <v>6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5" x14ac:dyDescent="0.25">
      <c r="A12" s="15" t="s">
        <v>139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>
        <v>12665</v>
      </c>
      <c r="N12" s="13"/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F12" s="8"/>
      <c r="AG12" s="8"/>
    </row>
    <row r="13" spans="1:35" x14ac:dyDescent="0.25">
      <c r="A13" s="15" t="s">
        <v>143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5" x14ac:dyDescent="0.25">
      <c r="A14" s="15" t="s">
        <v>28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5" x14ac:dyDescent="0.25">
      <c r="A15" s="15" t="s">
        <v>33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v>37127</v>
      </c>
      <c r="O15" s="13"/>
      <c r="P15" s="13"/>
      <c r="Q15" s="13">
        <v>24086</v>
      </c>
      <c r="R15" s="13"/>
      <c r="S15" s="13"/>
      <c r="T15" s="1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5" x14ac:dyDescent="0.25">
      <c r="A16" s="15" t="s">
        <v>35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5" x14ac:dyDescent="0.25">
      <c r="A17" s="15" t="s">
        <v>38</v>
      </c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>
        <v>11215</v>
      </c>
      <c r="O17" s="13"/>
      <c r="P17" s="13"/>
      <c r="Q17" s="13"/>
      <c r="R17" s="13">
        <v>152305</v>
      </c>
      <c r="S17" s="13"/>
      <c r="T17" s="1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5" x14ac:dyDescent="0.25">
      <c r="A18" s="15" t="s">
        <v>140</v>
      </c>
      <c r="D18" s="13">
        <v>4965</v>
      </c>
      <c r="E18" s="13"/>
      <c r="F18" s="13">
        <v>2563</v>
      </c>
      <c r="G18" s="13">
        <v>7191</v>
      </c>
      <c r="H18" s="13">
        <v>4163</v>
      </c>
      <c r="I18" s="13">
        <v>4256</v>
      </c>
      <c r="J18" s="13">
        <v>3850</v>
      </c>
      <c r="K18" s="13">
        <v>3315</v>
      </c>
      <c r="L18" s="13">
        <v>6235</v>
      </c>
      <c r="M18" s="13">
        <v>908</v>
      </c>
      <c r="N18" s="13">
        <v>4500</v>
      </c>
      <c r="Q18" s="13">
        <v>2507</v>
      </c>
      <c r="R18" s="13">
        <v>2631</v>
      </c>
      <c r="S18" s="13">
        <v>356</v>
      </c>
      <c r="T18" s="13">
        <v>1779</v>
      </c>
      <c r="U18" s="13">
        <v>5211</v>
      </c>
      <c r="V18" s="13">
        <v>724</v>
      </c>
      <c r="W18" s="13">
        <v>4133</v>
      </c>
      <c r="X18" s="13">
        <v>162</v>
      </c>
      <c r="Y18" s="13">
        <v>4597</v>
      </c>
      <c r="Z18" s="13">
        <v>6907</v>
      </c>
      <c r="AA18" s="13">
        <v>4480</v>
      </c>
      <c r="AB18" s="13">
        <v>7959</v>
      </c>
      <c r="AC18" s="8">
        <v>6943</v>
      </c>
      <c r="AD18" s="8">
        <v>16756</v>
      </c>
      <c r="AE18" s="8">
        <v>105</v>
      </c>
      <c r="AF18" s="8">
        <v>6421</v>
      </c>
      <c r="AG18" s="8"/>
      <c r="AH18" s="8"/>
      <c r="AI18" s="8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workbookViewId="0">
      <pane xSplit="1" topLeftCell="Z1" activePane="topRight" state="frozen"/>
      <selection pane="topRight" activeCell="AL21" sqref="AL21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32" width="9.28515625" bestFit="1" customWidth="1"/>
    <col min="33" max="41" width="10" bestFit="1" customWidth="1"/>
    <col min="42" max="43" width="13.85546875" bestFit="1" customWidth="1"/>
  </cols>
  <sheetData>
    <row r="1" spans="1:43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157</v>
      </c>
      <c r="AP1" t="s">
        <v>185</v>
      </c>
      <c r="AQ1" t="s">
        <v>186</v>
      </c>
    </row>
    <row r="2" spans="1:43" x14ac:dyDescent="0.25">
      <c r="A2" s="14" t="s">
        <v>40</v>
      </c>
      <c r="B2" s="8">
        <v>12200</v>
      </c>
      <c r="C2" s="13">
        <v>11014</v>
      </c>
      <c r="D2" s="13">
        <v>3525</v>
      </c>
      <c r="E2" s="13">
        <v>32271</v>
      </c>
      <c r="F2" s="13">
        <v>12822</v>
      </c>
      <c r="G2" s="13">
        <v>2060</v>
      </c>
      <c r="H2" s="13">
        <v>17651</v>
      </c>
      <c r="I2" s="13">
        <v>882</v>
      </c>
      <c r="J2" s="13">
        <v>6758</v>
      </c>
      <c r="K2" s="13">
        <v>94750</v>
      </c>
      <c r="L2" s="13">
        <v>87618</v>
      </c>
      <c r="M2" s="13">
        <v>52457</v>
      </c>
      <c r="N2" s="13">
        <v>4160</v>
      </c>
      <c r="O2" s="13">
        <v>20441</v>
      </c>
      <c r="P2" s="13">
        <v>76223</v>
      </c>
      <c r="Q2" s="13">
        <v>57866</v>
      </c>
      <c r="R2" s="13">
        <v>233316</v>
      </c>
      <c r="S2" s="13">
        <v>22645</v>
      </c>
      <c r="T2" s="13">
        <v>68241</v>
      </c>
      <c r="U2" s="13">
        <v>23252</v>
      </c>
      <c r="V2" s="13">
        <v>1101</v>
      </c>
      <c r="W2" s="13">
        <v>98478</v>
      </c>
      <c r="X2" s="13">
        <v>404</v>
      </c>
      <c r="Y2" s="13">
        <v>1713</v>
      </c>
      <c r="Z2" s="13">
        <v>9113</v>
      </c>
      <c r="AA2" s="13">
        <v>108</v>
      </c>
      <c r="AB2" s="13">
        <v>228</v>
      </c>
      <c r="AC2" s="8">
        <v>419</v>
      </c>
      <c r="AD2" s="8">
        <v>428</v>
      </c>
      <c r="AE2" s="8">
        <v>12270</v>
      </c>
      <c r="AF2" s="8">
        <v>4321</v>
      </c>
      <c r="AG2" s="8">
        <v>377369</v>
      </c>
      <c r="AH2" s="8">
        <v>1562416</v>
      </c>
      <c r="AI2" s="8">
        <v>298569</v>
      </c>
      <c r="AJ2" s="8">
        <v>69716</v>
      </c>
      <c r="AK2" s="8">
        <v>156242</v>
      </c>
      <c r="AL2" s="8">
        <v>93288</v>
      </c>
      <c r="AM2" s="8">
        <v>9391</v>
      </c>
      <c r="AN2" s="8">
        <v>565</v>
      </c>
      <c r="AO2" s="8">
        <v>15075</v>
      </c>
      <c r="AP2" s="8">
        <v>5138</v>
      </c>
      <c r="AQ2" s="8">
        <v>6787</v>
      </c>
    </row>
    <row r="3" spans="1:43" x14ac:dyDescent="0.25">
      <c r="A3" s="15" t="s">
        <v>18</v>
      </c>
      <c r="B3" s="8">
        <v>12200</v>
      </c>
      <c r="C3" s="13">
        <v>11014</v>
      </c>
      <c r="D3" s="13"/>
      <c r="E3" s="13"/>
      <c r="F3" s="13">
        <v>12822</v>
      </c>
      <c r="G3" s="13"/>
      <c r="H3" s="13"/>
      <c r="I3" s="13"/>
      <c r="J3" s="13"/>
      <c r="K3" s="13">
        <v>94750</v>
      </c>
      <c r="L3" s="13"/>
      <c r="M3" s="13"/>
      <c r="N3" s="13"/>
      <c r="O3" s="13"/>
      <c r="P3" s="13">
        <v>34306</v>
      </c>
      <c r="Q3" s="13"/>
      <c r="R3" s="13">
        <v>233316</v>
      </c>
      <c r="S3" s="13">
        <v>22645</v>
      </c>
      <c r="T3" s="13"/>
      <c r="U3" s="8">
        <v>14137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43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43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O5">
        <v>12634</v>
      </c>
    </row>
    <row r="6" spans="1:43" x14ac:dyDescent="0.25">
      <c r="A6" s="15" t="s">
        <v>155</v>
      </c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43" x14ac:dyDescent="0.25">
      <c r="A7" s="15" t="s">
        <v>4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>
        <v>28340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43" x14ac:dyDescent="0.25">
      <c r="A8" s="15" t="s">
        <v>195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/>
      <c r="M8" s="13">
        <v>34710</v>
      </c>
      <c r="N8" s="13"/>
      <c r="O8" s="13"/>
      <c r="P8" s="13">
        <v>26245</v>
      </c>
      <c r="Q8" s="13"/>
      <c r="R8" s="13"/>
      <c r="S8" s="13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43" x14ac:dyDescent="0.25">
      <c r="A9" s="15" t="s">
        <v>17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>
        <v>82466</v>
      </c>
      <c r="M9" s="13">
        <v>10642</v>
      </c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43" x14ac:dyDescent="0.25">
      <c r="A10" s="15" t="s">
        <v>10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16000</v>
      </c>
      <c r="P10" s="13"/>
      <c r="Q10" s="13"/>
      <c r="R10" s="13"/>
      <c r="S10" s="13"/>
      <c r="T10" s="13"/>
      <c r="U10" s="13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>
        <v>371337</v>
      </c>
      <c r="AH10">
        <v>1547772</v>
      </c>
      <c r="AI10">
        <v>250136</v>
      </c>
      <c r="AK10" s="8">
        <v>156242</v>
      </c>
      <c r="AL10">
        <v>64976</v>
      </c>
    </row>
    <row r="11" spans="1:43" x14ac:dyDescent="0.25">
      <c r="A11" s="15" t="s">
        <v>2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43" x14ac:dyDescent="0.25">
      <c r="A12" s="15" t="s">
        <v>6</v>
      </c>
      <c r="B12" s="8"/>
      <c r="C12" s="13"/>
      <c r="D12" s="13"/>
      <c r="E12" s="13">
        <v>32271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I12">
        <v>32191</v>
      </c>
      <c r="AJ12">
        <v>18004</v>
      </c>
    </row>
    <row r="13" spans="1:43" x14ac:dyDescent="0.25">
      <c r="A13" s="15" t="s">
        <v>139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>
        <v>10330</v>
      </c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F13" s="8"/>
      <c r="AG13" s="8"/>
    </row>
    <row r="14" spans="1:43" x14ac:dyDescent="0.25">
      <c r="A14" s="15" t="s">
        <v>143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J14">
        <v>10740</v>
      </c>
    </row>
    <row r="15" spans="1:43" x14ac:dyDescent="0.25">
      <c r="A15" s="15" t="s">
        <v>28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>
        <v>11766</v>
      </c>
      <c r="AJ15">
        <v>32268</v>
      </c>
      <c r="AL15">
        <v>10661</v>
      </c>
    </row>
    <row r="16" spans="1:43" x14ac:dyDescent="0.25">
      <c r="A16" s="15" t="s">
        <v>33</v>
      </c>
      <c r="B16" s="8"/>
      <c r="C16" s="13"/>
      <c r="D16" s="13"/>
      <c r="E16" s="13"/>
      <c r="F16" s="13"/>
      <c r="G16" s="13"/>
      <c r="H16" s="13">
        <v>13479</v>
      </c>
      <c r="I16" s="13"/>
      <c r="J16" s="13"/>
      <c r="K16" s="13"/>
      <c r="L16" s="13"/>
      <c r="M16" s="13"/>
      <c r="N16" s="13"/>
      <c r="O16" s="13"/>
      <c r="P16" s="13"/>
      <c r="Q16" s="13">
        <v>44307</v>
      </c>
      <c r="R16" s="13"/>
      <c r="S16" s="13"/>
      <c r="T16" s="13">
        <v>36860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43" x14ac:dyDescent="0.25">
      <c r="A17" s="15" t="s">
        <v>35</v>
      </c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43" x14ac:dyDescent="0.25">
      <c r="A18" s="15" t="s">
        <v>38</v>
      </c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8"/>
      <c r="W18" s="8">
        <v>92227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43" x14ac:dyDescent="0.25">
      <c r="A19" s="15" t="s">
        <v>140</v>
      </c>
      <c r="D19" s="13">
        <v>3525</v>
      </c>
      <c r="G19" s="13">
        <v>2060</v>
      </c>
      <c r="H19" s="13">
        <v>4172</v>
      </c>
      <c r="I19" s="13">
        <v>882</v>
      </c>
      <c r="J19" s="13">
        <v>6758</v>
      </c>
      <c r="L19" s="13">
        <v>5152</v>
      </c>
      <c r="M19" s="13">
        <v>7105</v>
      </c>
      <c r="N19" s="13">
        <v>4160</v>
      </c>
      <c r="O19" s="13">
        <v>4441</v>
      </c>
      <c r="P19" s="13">
        <v>5342</v>
      </c>
      <c r="Q19" s="13">
        <v>13559</v>
      </c>
      <c r="T19" s="13">
        <v>3041</v>
      </c>
      <c r="U19" s="8">
        <v>9115</v>
      </c>
      <c r="V19" s="13">
        <v>1101</v>
      </c>
      <c r="W19" s="13">
        <v>6251</v>
      </c>
      <c r="X19" s="13">
        <v>404</v>
      </c>
      <c r="Y19" s="13">
        <v>1713</v>
      </c>
      <c r="Z19" s="13">
        <v>9113</v>
      </c>
      <c r="AA19" s="13">
        <v>108</v>
      </c>
      <c r="AB19" s="13">
        <v>228</v>
      </c>
      <c r="AC19" s="8">
        <v>419</v>
      </c>
      <c r="AD19" s="8">
        <v>428</v>
      </c>
      <c r="AE19" s="8">
        <v>12270</v>
      </c>
      <c r="AF19" s="8">
        <v>4321</v>
      </c>
      <c r="AG19" s="8">
        <v>6032</v>
      </c>
      <c r="AH19" s="8">
        <v>2878</v>
      </c>
      <c r="AI19" s="8">
        <v>16242</v>
      </c>
      <c r="AJ19" s="8">
        <v>8704</v>
      </c>
      <c r="AL19" s="8">
        <v>17651</v>
      </c>
      <c r="AM19" s="8">
        <v>9391</v>
      </c>
      <c r="AN19" s="8">
        <v>565</v>
      </c>
      <c r="AO19" s="8">
        <v>2441</v>
      </c>
      <c r="AP19" s="8">
        <v>5138</v>
      </c>
      <c r="AQ19" s="8">
        <v>6787</v>
      </c>
    </row>
    <row r="21" spans="1:43" x14ac:dyDescent="0.25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K21" s="8"/>
      <c r="AM21" s="8"/>
      <c r="AN21" s="8"/>
      <c r="AO21" s="8"/>
      <c r="AP21" s="8"/>
      <c r="AQ21" s="8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"/>
  <sheetViews>
    <sheetView workbookViewId="0">
      <pane xSplit="1" topLeftCell="Y1" activePane="topRight" state="frozen"/>
      <selection pane="topRight" activeCell="AH25" sqref="AH25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30" width="9.28515625" bestFit="1" customWidth="1"/>
    <col min="31" max="31" width="10.140625" bestFit="1" customWidth="1"/>
    <col min="32" max="39" width="10" bestFit="1" customWidth="1"/>
    <col min="40" max="40" width="11" bestFit="1" customWidth="1"/>
    <col min="41" max="42" width="13.85546875" bestFit="1" customWidth="1"/>
  </cols>
  <sheetData>
    <row r="1" spans="1:42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157</v>
      </c>
      <c r="AN1" t="s">
        <v>158</v>
      </c>
      <c r="AO1" t="s">
        <v>185</v>
      </c>
      <c r="AP1" t="s">
        <v>186</v>
      </c>
    </row>
    <row r="2" spans="1:42" x14ac:dyDescent="0.25">
      <c r="A2" s="14" t="s">
        <v>40</v>
      </c>
      <c r="B2" s="8">
        <v>7752</v>
      </c>
      <c r="C2" s="13">
        <v>1500</v>
      </c>
      <c r="D2" s="13">
        <v>38903</v>
      </c>
      <c r="E2" s="13">
        <v>8636</v>
      </c>
      <c r="F2" s="13">
        <v>16549</v>
      </c>
      <c r="G2" s="13">
        <v>12333</v>
      </c>
      <c r="H2" s="13">
        <v>2271</v>
      </c>
      <c r="I2" s="13">
        <v>18282</v>
      </c>
      <c r="J2" s="13">
        <v>260151</v>
      </c>
      <c r="K2" s="13">
        <v>16084</v>
      </c>
      <c r="L2" s="13">
        <v>51601</v>
      </c>
      <c r="M2" s="13">
        <v>23544</v>
      </c>
      <c r="N2" s="13">
        <v>396659</v>
      </c>
      <c r="O2" s="13">
        <v>37664</v>
      </c>
      <c r="P2" s="13">
        <v>250855</v>
      </c>
      <c r="Q2" s="13">
        <v>58393</v>
      </c>
      <c r="R2" s="13">
        <v>112280</v>
      </c>
      <c r="S2" s="13">
        <v>7000</v>
      </c>
      <c r="T2" s="13">
        <v>1170</v>
      </c>
      <c r="U2" s="13">
        <v>66642</v>
      </c>
      <c r="V2" s="13">
        <v>966</v>
      </c>
      <c r="W2" s="13">
        <v>16421</v>
      </c>
      <c r="X2" s="13">
        <v>29630</v>
      </c>
      <c r="Y2" s="13">
        <v>1271</v>
      </c>
      <c r="Z2" s="13">
        <v>130</v>
      </c>
      <c r="AA2" s="13">
        <v>11064</v>
      </c>
      <c r="AB2" s="13">
        <v>1765</v>
      </c>
      <c r="AC2" s="8">
        <v>17447</v>
      </c>
      <c r="AD2" s="8">
        <v>10349</v>
      </c>
      <c r="AE2" s="8">
        <v>1297931</v>
      </c>
      <c r="AF2" s="8">
        <v>6548</v>
      </c>
      <c r="AG2" s="8">
        <v>3308634</v>
      </c>
      <c r="AH2" s="8">
        <v>935565</v>
      </c>
      <c r="AI2" s="8">
        <v>31386</v>
      </c>
      <c r="AJ2" s="8">
        <v>250378</v>
      </c>
      <c r="AK2" s="8">
        <v>401480</v>
      </c>
      <c r="AL2" s="8">
        <v>17637</v>
      </c>
      <c r="AM2" s="8">
        <v>16353</v>
      </c>
      <c r="AN2" s="8">
        <v>663</v>
      </c>
      <c r="AO2" s="8">
        <v>9866</v>
      </c>
      <c r="AP2" s="8">
        <v>3535</v>
      </c>
    </row>
    <row r="3" spans="1:42" x14ac:dyDescent="0.25">
      <c r="A3" s="15" t="s">
        <v>18</v>
      </c>
      <c r="B3" s="8"/>
      <c r="C3" s="13"/>
      <c r="D3" s="13">
        <v>38903</v>
      </c>
      <c r="E3" s="13"/>
      <c r="F3" s="13"/>
      <c r="G3" s="13"/>
      <c r="H3" s="13"/>
      <c r="I3" s="13"/>
      <c r="J3" s="13"/>
      <c r="K3" s="13"/>
      <c r="L3" s="13">
        <v>18766</v>
      </c>
      <c r="M3" s="13"/>
      <c r="N3" s="13">
        <v>290378</v>
      </c>
      <c r="O3" s="13"/>
      <c r="P3" s="13">
        <v>250855</v>
      </c>
      <c r="Q3" s="13">
        <v>58393</v>
      </c>
      <c r="R3" s="13"/>
      <c r="S3" s="13"/>
      <c r="T3" s="13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42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42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42" x14ac:dyDescent="0.25">
      <c r="A6" s="15" t="s">
        <v>155</v>
      </c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42" x14ac:dyDescent="0.25">
      <c r="A7" s="15" t="s">
        <v>15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13459</v>
      </c>
      <c r="O7" s="13"/>
      <c r="P7" s="13"/>
      <c r="Q7" s="13"/>
      <c r="R7" s="13"/>
      <c r="S7" s="13"/>
      <c r="T7" s="13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42" x14ac:dyDescent="0.25">
      <c r="A8" s="15" t="s">
        <v>4</v>
      </c>
      <c r="B8" s="8"/>
      <c r="C8" s="13"/>
      <c r="D8" s="13"/>
      <c r="E8" s="13"/>
      <c r="F8" s="13"/>
      <c r="G8" s="13"/>
      <c r="H8" s="13"/>
      <c r="I8" s="13">
        <v>10714</v>
      </c>
      <c r="J8" s="13"/>
      <c r="K8" s="13">
        <v>16084</v>
      </c>
      <c r="L8" s="13">
        <v>22367</v>
      </c>
      <c r="M8" s="13"/>
      <c r="N8" s="13">
        <v>79083</v>
      </c>
      <c r="O8" s="13"/>
      <c r="P8" s="13"/>
      <c r="Q8" s="13"/>
      <c r="R8" s="13">
        <v>82477</v>
      </c>
      <c r="S8" s="13"/>
      <c r="T8" s="13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42" x14ac:dyDescent="0.25">
      <c r="A9" s="15" t="s">
        <v>195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42" x14ac:dyDescent="0.25">
      <c r="A10" s="15" t="s">
        <v>17</v>
      </c>
      <c r="B10" s="8"/>
      <c r="C10" s="13"/>
      <c r="D10" s="13"/>
      <c r="E10" s="13"/>
      <c r="F10" s="13"/>
      <c r="G10" s="13"/>
      <c r="H10" s="13"/>
      <c r="I10" s="13"/>
      <c r="J10" s="13">
        <v>246355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L10">
        <v>13672</v>
      </c>
    </row>
    <row r="11" spans="1:42" x14ac:dyDescent="0.25">
      <c r="A11" s="15" t="s">
        <v>10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>
        <v>23544</v>
      </c>
      <c r="N11" s="13"/>
      <c r="O11" s="13"/>
      <c r="P11" s="13"/>
      <c r="Q11" s="13"/>
      <c r="R11" s="13"/>
      <c r="S11" s="13"/>
      <c r="T11" s="13"/>
      <c r="U11" s="13"/>
      <c r="V11" s="8"/>
      <c r="W11" s="8"/>
      <c r="X11" s="8">
        <v>28753</v>
      </c>
      <c r="Y11" s="8"/>
      <c r="Z11" s="8"/>
      <c r="AA11" s="8"/>
      <c r="AB11" s="8"/>
      <c r="AC11" s="8"/>
      <c r="AD11" s="8"/>
      <c r="AE11" s="8">
        <v>1294996</v>
      </c>
      <c r="AG11">
        <v>3290051</v>
      </c>
      <c r="AH11">
        <v>910867</v>
      </c>
      <c r="AI11" s="8"/>
      <c r="AJ11">
        <v>249733</v>
      </c>
      <c r="AK11">
        <v>388292</v>
      </c>
    </row>
    <row r="12" spans="1:42" x14ac:dyDescent="0.25">
      <c r="A12" s="15" t="s">
        <v>2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42" x14ac:dyDescent="0.25">
      <c r="A13" s="15" t="s">
        <v>6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42" x14ac:dyDescent="0.25">
      <c r="A14" s="15" t="s">
        <v>139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42" x14ac:dyDescent="0.25">
      <c r="A15" s="15" t="s">
        <v>143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H15">
        <v>15080</v>
      </c>
    </row>
    <row r="16" spans="1:42" x14ac:dyDescent="0.25">
      <c r="A16" s="15" t="s">
        <v>100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8"/>
      <c r="W16" s="8"/>
      <c r="X16" s="8"/>
      <c r="Y16" s="8"/>
      <c r="Z16" s="8"/>
      <c r="AA16" s="13">
        <v>11064</v>
      </c>
      <c r="AB16" s="8"/>
      <c r="AC16" s="8"/>
      <c r="AD16" s="8"/>
      <c r="AE16" s="8"/>
    </row>
    <row r="17" spans="1:42" x14ac:dyDescent="0.25">
      <c r="A17" s="15" t="s">
        <v>26</v>
      </c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  <c r="Y17" s="8"/>
      <c r="Z17" s="8"/>
      <c r="AA17" s="13"/>
      <c r="AB17" s="8"/>
      <c r="AC17" s="8">
        <v>10281</v>
      </c>
      <c r="AD17" s="8"/>
      <c r="AE17" s="8"/>
    </row>
    <row r="18" spans="1:42" x14ac:dyDescent="0.25">
      <c r="A18" s="15" t="s">
        <v>28</v>
      </c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I18">
        <v>17803</v>
      </c>
    </row>
    <row r="19" spans="1:42" x14ac:dyDescent="0.25">
      <c r="A19" s="15" t="s">
        <v>33</v>
      </c>
      <c r="B19" s="8"/>
      <c r="C19" s="13"/>
      <c r="D19" s="13"/>
      <c r="E19" s="13"/>
      <c r="F19" s="13">
        <v>12593</v>
      </c>
      <c r="G19" s="13"/>
      <c r="H19" s="13"/>
      <c r="I19" s="13"/>
      <c r="J19" s="13"/>
      <c r="K19" s="13"/>
      <c r="L19" s="13"/>
      <c r="M19" s="13"/>
      <c r="N19" s="13"/>
      <c r="O19" s="13">
        <v>30491</v>
      </c>
      <c r="P19" s="13"/>
      <c r="Q19" s="13"/>
      <c r="R19" s="13">
        <v>27499</v>
      </c>
      <c r="S19" s="13"/>
      <c r="T19" s="13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42" x14ac:dyDescent="0.25">
      <c r="A20" s="15" t="s">
        <v>35</v>
      </c>
      <c r="B20" s="8"/>
      <c r="C20" s="13"/>
      <c r="D20" s="13"/>
      <c r="E20" s="13"/>
      <c r="F20" s="13"/>
      <c r="G20" s="13">
        <v>12333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42" x14ac:dyDescent="0.25">
      <c r="A21" s="15" t="s">
        <v>38</v>
      </c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>
        <v>59913</v>
      </c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42" x14ac:dyDescent="0.25">
      <c r="A22" s="15" t="s">
        <v>39</v>
      </c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8"/>
      <c r="W22" s="8">
        <v>13698</v>
      </c>
      <c r="X22" s="8"/>
      <c r="Y22" s="8"/>
      <c r="Z22" s="8"/>
      <c r="AA22" s="8"/>
      <c r="AB22" s="8"/>
      <c r="AC22" s="8"/>
      <c r="AD22" s="8"/>
      <c r="AE22" s="8"/>
    </row>
    <row r="23" spans="1:42" x14ac:dyDescent="0.25">
      <c r="A23" s="15" t="s">
        <v>140</v>
      </c>
      <c r="B23" s="8">
        <v>7752</v>
      </c>
      <c r="C23" s="13">
        <v>1500</v>
      </c>
      <c r="E23" s="13">
        <v>8636</v>
      </c>
      <c r="F23" s="13">
        <v>3956</v>
      </c>
      <c r="H23" s="13">
        <v>2271</v>
      </c>
      <c r="I23" s="13">
        <v>7568</v>
      </c>
      <c r="J23" s="13">
        <v>13796</v>
      </c>
      <c r="L23" s="13">
        <v>10468</v>
      </c>
      <c r="N23" s="13">
        <v>13739</v>
      </c>
      <c r="O23" s="13">
        <v>7173</v>
      </c>
      <c r="Q23" s="13"/>
      <c r="R23" s="13">
        <v>2304</v>
      </c>
      <c r="S23" s="13">
        <v>7000</v>
      </c>
      <c r="T23" s="13">
        <v>1170</v>
      </c>
      <c r="U23" s="13">
        <v>6729</v>
      </c>
      <c r="V23" s="13">
        <v>966</v>
      </c>
      <c r="W23" s="13">
        <v>2723</v>
      </c>
      <c r="X23" s="13">
        <v>877</v>
      </c>
      <c r="Y23" s="13">
        <v>1271</v>
      </c>
      <c r="Z23" s="13">
        <v>130</v>
      </c>
      <c r="AB23" s="13">
        <v>1765</v>
      </c>
      <c r="AC23" s="8">
        <v>7166</v>
      </c>
      <c r="AD23" s="8">
        <v>10349</v>
      </c>
      <c r="AE23" s="8">
        <v>2935</v>
      </c>
      <c r="AF23" s="8">
        <v>6548</v>
      </c>
      <c r="AG23" s="8">
        <v>18583</v>
      </c>
      <c r="AH23" s="8">
        <v>9618</v>
      </c>
      <c r="AI23" s="8">
        <v>13583</v>
      </c>
      <c r="AJ23" s="8">
        <v>645</v>
      </c>
      <c r="AK23" s="8">
        <v>13188</v>
      </c>
      <c r="AL23" s="8">
        <v>3965</v>
      </c>
      <c r="AM23" s="8">
        <v>16353</v>
      </c>
      <c r="AN23" s="8">
        <v>663</v>
      </c>
      <c r="AO23" s="8">
        <v>9866</v>
      </c>
      <c r="AP23" s="8">
        <v>3535</v>
      </c>
    </row>
    <row r="25" spans="1:42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I25" s="8"/>
      <c r="AJ25" s="8"/>
      <c r="AK25" s="8"/>
      <c r="AL25" s="8"/>
      <c r="AM25" s="8"/>
      <c r="AN25" s="8"/>
      <c r="AO25" s="8"/>
      <c r="AP25" s="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workbookViewId="0">
      <pane xSplit="1" topLeftCell="Z1" activePane="topRight" state="frozen"/>
      <selection pane="topRight" activeCell="AR26" sqref="AR26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30" width="9.28515625" bestFit="1" customWidth="1"/>
    <col min="31" max="31" width="10.140625" bestFit="1" customWidth="1"/>
    <col min="32" max="43" width="10" bestFit="1" customWidth="1"/>
    <col min="44" max="44" width="11" bestFit="1" customWidth="1"/>
    <col min="45" max="46" width="13.85546875" bestFit="1" customWidth="1"/>
  </cols>
  <sheetData>
    <row r="1" spans="1:46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157</v>
      </c>
      <c r="AR1" t="s">
        <v>158</v>
      </c>
      <c r="AS1" t="s">
        <v>185</v>
      </c>
      <c r="AT1" t="s">
        <v>186</v>
      </c>
    </row>
    <row r="2" spans="1:46" x14ac:dyDescent="0.25">
      <c r="A2" s="14" t="s">
        <v>40</v>
      </c>
      <c r="B2" s="8">
        <v>32668</v>
      </c>
      <c r="C2" s="13">
        <v>101629</v>
      </c>
      <c r="D2" s="13">
        <v>69256</v>
      </c>
      <c r="E2" s="13">
        <v>12170</v>
      </c>
      <c r="F2" s="13">
        <v>95482</v>
      </c>
      <c r="G2" s="13">
        <v>2708</v>
      </c>
      <c r="H2" s="13">
        <v>12960</v>
      </c>
      <c r="I2" s="13">
        <v>3961</v>
      </c>
      <c r="J2" s="13">
        <v>11743</v>
      </c>
      <c r="K2" s="13">
        <v>27453</v>
      </c>
      <c r="L2" s="13">
        <v>50595</v>
      </c>
      <c r="M2" s="13">
        <v>16821</v>
      </c>
      <c r="N2" s="13">
        <v>30705</v>
      </c>
      <c r="O2" s="13">
        <v>55235</v>
      </c>
      <c r="P2" s="13">
        <v>15739</v>
      </c>
      <c r="Q2" s="13">
        <v>341475</v>
      </c>
      <c r="R2" s="13">
        <v>35186</v>
      </c>
      <c r="S2" s="13">
        <v>332586</v>
      </c>
      <c r="T2" s="13">
        <v>63796</v>
      </c>
      <c r="U2" s="13">
        <v>459</v>
      </c>
      <c r="V2" s="13">
        <v>198602</v>
      </c>
      <c r="W2" s="13">
        <v>4776</v>
      </c>
      <c r="X2" s="13">
        <v>118673</v>
      </c>
      <c r="Y2" s="13">
        <v>575</v>
      </c>
      <c r="Z2" s="13">
        <v>1643</v>
      </c>
      <c r="AA2" s="13">
        <v>1165</v>
      </c>
      <c r="AB2" s="13">
        <v>40920</v>
      </c>
      <c r="AC2" s="13">
        <v>103</v>
      </c>
      <c r="AD2" s="8">
        <v>1982</v>
      </c>
      <c r="AE2" s="8">
        <v>383</v>
      </c>
      <c r="AF2" s="8">
        <v>2453</v>
      </c>
      <c r="AG2" s="8">
        <v>33235</v>
      </c>
      <c r="AH2" s="8">
        <v>50517</v>
      </c>
      <c r="AI2" s="8">
        <v>140635</v>
      </c>
      <c r="AJ2" s="8">
        <v>4116</v>
      </c>
      <c r="AK2" s="8">
        <v>393235</v>
      </c>
      <c r="AL2" s="8">
        <v>91443</v>
      </c>
      <c r="AM2" s="8">
        <v>35268</v>
      </c>
      <c r="AN2" s="8">
        <v>15684</v>
      </c>
      <c r="AO2" s="8">
        <v>266342</v>
      </c>
      <c r="AP2" s="8">
        <v>21195</v>
      </c>
      <c r="AQ2" s="8">
        <v>20712</v>
      </c>
      <c r="AR2" s="8">
        <v>642</v>
      </c>
      <c r="AS2" s="8">
        <v>3984</v>
      </c>
      <c r="AT2" s="8">
        <v>14678</v>
      </c>
    </row>
    <row r="3" spans="1:46" x14ac:dyDescent="0.25">
      <c r="A3" s="15" t="s">
        <v>18</v>
      </c>
      <c r="B3" s="8">
        <v>32668</v>
      </c>
      <c r="C3" s="13">
        <v>101629</v>
      </c>
      <c r="D3" s="13">
        <v>69256</v>
      </c>
      <c r="E3" s="13"/>
      <c r="F3" s="13">
        <v>95482</v>
      </c>
      <c r="G3" s="13"/>
      <c r="H3" s="13"/>
      <c r="I3" s="13"/>
      <c r="J3" s="13"/>
      <c r="K3" s="13">
        <v>23706</v>
      </c>
      <c r="L3" s="13">
        <v>22500</v>
      </c>
      <c r="M3" s="13"/>
      <c r="N3" s="13"/>
      <c r="O3" s="13"/>
      <c r="P3" s="13"/>
      <c r="Q3" s="13">
        <v>254086</v>
      </c>
      <c r="R3" s="13"/>
      <c r="S3" s="13">
        <v>332586</v>
      </c>
      <c r="T3" s="13">
        <v>63796</v>
      </c>
      <c r="U3" s="13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46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46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46" x14ac:dyDescent="0.25">
      <c r="A6" s="15" t="s">
        <v>155</v>
      </c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46" x14ac:dyDescent="0.25">
      <c r="A7" s="15" t="s">
        <v>15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46" x14ac:dyDescent="0.25">
      <c r="A8" s="15" t="s">
        <v>4</v>
      </c>
      <c r="B8" s="8"/>
      <c r="C8" s="13"/>
      <c r="D8" s="13"/>
      <c r="E8" s="13"/>
      <c r="F8" s="13"/>
      <c r="G8" s="13"/>
      <c r="H8" s="13"/>
      <c r="I8" s="13"/>
      <c r="J8" s="13"/>
      <c r="K8" s="13"/>
      <c r="L8" s="13">
        <v>28095</v>
      </c>
      <c r="M8" s="13">
        <v>11075</v>
      </c>
      <c r="N8" s="13">
        <v>19176</v>
      </c>
      <c r="O8" s="13">
        <v>45612</v>
      </c>
      <c r="P8" s="13"/>
      <c r="Q8" s="13">
        <v>66034</v>
      </c>
      <c r="R8" s="13"/>
      <c r="S8" s="13"/>
      <c r="T8" s="13"/>
      <c r="U8" s="13"/>
      <c r="V8" s="8">
        <v>146067</v>
      </c>
      <c r="W8" s="8"/>
      <c r="X8" s="8"/>
      <c r="Y8" s="8"/>
      <c r="Z8" s="8"/>
      <c r="AA8" s="8"/>
      <c r="AB8" s="8"/>
      <c r="AC8" s="8"/>
      <c r="AD8" s="8"/>
      <c r="AE8" s="8"/>
      <c r="AF8" s="8"/>
      <c r="AH8">
        <v>50239</v>
      </c>
    </row>
    <row r="9" spans="1:46" x14ac:dyDescent="0.25">
      <c r="A9" s="15" t="s">
        <v>195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46" x14ac:dyDescent="0.25">
      <c r="A10" s="15" t="s">
        <v>17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P10">
        <v>12072</v>
      </c>
    </row>
    <row r="11" spans="1:46" x14ac:dyDescent="0.25">
      <c r="A11" s="15" t="s">
        <v>10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8"/>
      <c r="X11" s="8"/>
      <c r="Y11" s="8"/>
      <c r="Z11" s="8"/>
      <c r="AA11" s="8"/>
      <c r="AB11" s="8">
        <v>40820</v>
      </c>
      <c r="AC11" s="8"/>
      <c r="AD11" s="8"/>
      <c r="AE11" s="8"/>
      <c r="AF11" s="8"/>
      <c r="AG11">
        <v>19960</v>
      </c>
      <c r="AI11">
        <v>139934</v>
      </c>
      <c r="AJ11" s="8"/>
      <c r="AK11">
        <v>390400</v>
      </c>
      <c r="AL11">
        <v>90083</v>
      </c>
      <c r="AM11">
        <v>22764</v>
      </c>
      <c r="AN11" s="8">
        <v>15684</v>
      </c>
      <c r="AO11">
        <v>234689</v>
      </c>
    </row>
    <row r="12" spans="1:46" x14ac:dyDescent="0.25">
      <c r="A12" s="15" t="s">
        <v>2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O12">
        <v>26831</v>
      </c>
    </row>
    <row r="13" spans="1:46" x14ac:dyDescent="0.25">
      <c r="A13" s="15" t="s">
        <v>6</v>
      </c>
      <c r="B13" s="8"/>
      <c r="C13" s="13"/>
      <c r="D13" s="13"/>
      <c r="E13" s="13">
        <v>12170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46" x14ac:dyDescent="0.25">
      <c r="A14" s="15" t="s">
        <v>139</v>
      </c>
      <c r="B14" s="8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>
        <v>12106</v>
      </c>
      <c r="R14" s="13"/>
      <c r="S14" s="13"/>
      <c r="T14" s="13"/>
      <c r="U14" s="13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46" x14ac:dyDescent="0.25">
      <c r="A15" s="15" t="s">
        <v>143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12498</v>
      </c>
      <c r="S15" s="13"/>
      <c r="T15" s="13"/>
      <c r="U15" s="13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46" x14ac:dyDescent="0.25">
      <c r="A16" s="15" t="s">
        <v>100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8"/>
      <c r="W16" s="8"/>
      <c r="X16" s="8"/>
      <c r="Y16" s="8"/>
      <c r="Z16" s="8"/>
      <c r="AA16" s="8"/>
      <c r="AB16" s="13"/>
      <c r="AC16" s="8"/>
      <c r="AD16" s="8"/>
      <c r="AE16" s="8"/>
      <c r="AF16" s="8"/>
    </row>
    <row r="17" spans="1:46" x14ac:dyDescent="0.25">
      <c r="A17" s="15" t="s">
        <v>26</v>
      </c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8"/>
      <c r="X17" s="8"/>
      <c r="Y17" s="8"/>
      <c r="Z17" s="8"/>
      <c r="AA17" s="8"/>
      <c r="AB17" s="13"/>
      <c r="AC17" s="8"/>
      <c r="AD17" s="8"/>
      <c r="AE17" s="8"/>
      <c r="AF17" s="8"/>
    </row>
    <row r="18" spans="1:46" x14ac:dyDescent="0.25">
      <c r="A18" s="15" t="s">
        <v>28</v>
      </c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M18">
        <v>11957</v>
      </c>
    </row>
    <row r="19" spans="1:46" x14ac:dyDescent="0.25">
      <c r="A19" s="15" t="s">
        <v>33</v>
      </c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>
        <v>10857</v>
      </c>
      <c r="S19" s="13"/>
      <c r="T19" s="13"/>
      <c r="U19" s="13"/>
      <c r="V19" s="8">
        <v>42108</v>
      </c>
      <c r="W19" s="8"/>
      <c r="X19" s="8">
        <v>11909</v>
      </c>
      <c r="Y19" s="8"/>
      <c r="Z19" s="8"/>
      <c r="AA19" s="8"/>
      <c r="AB19" s="8"/>
      <c r="AC19" s="8"/>
      <c r="AD19" s="8"/>
      <c r="AE19" s="8"/>
      <c r="AF19" s="8"/>
    </row>
    <row r="20" spans="1:46" x14ac:dyDescent="0.25">
      <c r="A20" s="15" t="s">
        <v>35</v>
      </c>
      <c r="B20" s="8"/>
      <c r="C20" s="13"/>
      <c r="D20" s="13"/>
      <c r="E20" s="13"/>
      <c r="F20" s="13"/>
      <c r="G20" s="13"/>
      <c r="H20" s="13"/>
      <c r="I20" s="13"/>
      <c r="J20" s="13">
        <v>11743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46" x14ac:dyDescent="0.25">
      <c r="A21" s="15" t="s">
        <v>38</v>
      </c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W21" s="8"/>
      <c r="X21" s="8">
        <v>96942</v>
      </c>
      <c r="Y21" s="8"/>
      <c r="Z21" s="8"/>
      <c r="AA21" s="8"/>
      <c r="AB21" s="8"/>
      <c r="AC21" s="8"/>
      <c r="AD21" s="8"/>
      <c r="AE21" s="8"/>
      <c r="AF21" s="8"/>
    </row>
    <row r="22" spans="1:46" x14ac:dyDescent="0.25">
      <c r="A22" s="15" t="s">
        <v>39</v>
      </c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46" x14ac:dyDescent="0.25">
      <c r="A23" s="15" t="s">
        <v>140</v>
      </c>
      <c r="G23" s="13">
        <v>2708</v>
      </c>
      <c r="H23" s="13">
        <v>12960</v>
      </c>
      <c r="I23" s="13">
        <v>3961</v>
      </c>
      <c r="K23" s="13">
        <v>3747</v>
      </c>
      <c r="L23" s="13"/>
      <c r="M23" s="13">
        <v>5746</v>
      </c>
      <c r="N23" s="13">
        <v>11529</v>
      </c>
      <c r="O23" s="13">
        <v>9623</v>
      </c>
      <c r="P23" s="13">
        <v>15739</v>
      </c>
      <c r="Q23" s="13">
        <v>9249</v>
      </c>
      <c r="R23" s="13">
        <v>11831</v>
      </c>
      <c r="U23" s="13">
        <v>459</v>
      </c>
      <c r="V23" s="13">
        <v>10427</v>
      </c>
      <c r="W23" s="13">
        <v>4776</v>
      </c>
      <c r="X23" s="13">
        <v>9822</v>
      </c>
      <c r="Y23" s="13">
        <v>575</v>
      </c>
      <c r="Z23" s="13">
        <v>1643</v>
      </c>
      <c r="AA23" s="13">
        <v>1165</v>
      </c>
      <c r="AB23" s="13">
        <v>100</v>
      </c>
      <c r="AC23" s="13">
        <v>103</v>
      </c>
      <c r="AD23" s="8">
        <v>1982</v>
      </c>
      <c r="AE23" s="8">
        <v>383</v>
      </c>
      <c r="AF23" s="8">
        <v>2453</v>
      </c>
      <c r="AG23" s="8">
        <v>13275</v>
      </c>
      <c r="AH23" s="8">
        <v>278</v>
      </c>
      <c r="AI23" s="8">
        <v>701</v>
      </c>
      <c r="AJ23" s="8">
        <v>4116</v>
      </c>
      <c r="AK23" s="8">
        <v>2835</v>
      </c>
      <c r="AL23" s="8">
        <v>1360</v>
      </c>
      <c r="AM23" s="8">
        <v>547</v>
      </c>
      <c r="AN23" s="8"/>
      <c r="AO23" s="8">
        <v>4822</v>
      </c>
      <c r="AP23" s="8">
        <v>9123</v>
      </c>
      <c r="AQ23" s="8">
        <v>20712</v>
      </c>
      <c r="AR23" s="8">
        <v>642</v>
      </c>
      <c r="AS23" s="8">
        <v>3984</v>
      </c>
      <c r="AT23" s="8">
        <v>14678</v>
      </c>
    </row>
    <row r="25" spans="1:46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Views>
    <sheetView workbookViewId="0">
      <pane xSplit="1" topLeftCell="B1" activePane="topRight" state="frozen"/>
      <selection pane="topRight" activeCell="E31" sqref="E31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30" width="9.28515625" bestFit="1" customWidth="1"/>
    <col min="31" max="31" width="10.140625" bestFit="1" customWidth="1"/>
    <col min="32" max="43" width="10" bestFit="1" customWidth="1"/>
    <col min="44" max="44" width="11" bestFit="1" customWidth="1"/>
    <col min="45" max="46" width="13.85546875" bestFit="1" customWidth="1"/>
  </cols>
  <sheetData>
    <row r="1" spans="1:50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189</v>
      </c>
      <c r="AW1" t="s">
        <v>185</v>
      </c>
      <c r="AX1" t="s">
        <v>186</v>
      </c>
    </row>
    <row r="2" spans="1:50" x14ac:dyDescent="0.25">
      <c r="A2" s="14" t="s">
        <v>40</v>
      </c>
      <c r="B2" s="8">
        <v>62866</v>
      </c>
      <c r="C2" s="13">
        <v>220369</v>
      </c>
      <c r="D2" s="13">
        <v>105363</v>
      </c>
      <c r="E2" s="13">
        <v>114069</v>
      </c>
      <c r="F2" s="13">
        <v>2557</v>
      </c>
      <c r="G2" s="13">
        <v>9138</v>
      </c>
      <c r="H2" s="13">
        <v>3853</v>
      </c>
      <c r="I2" s="13">
        <v>106039</v>
      </c>
      <c r="J2" s="13">
        <v>12983</v>
      </c>
      <c r="K2" s="13">
        <v>32686</v>
      </c>
      <c r="L2" s="13">
        <v>59867</v>
      </c>
      <c r="M2" s="13">
        <v>23508</v>
      </c>
      <c r="N2" s="13">
        <v>530075</v>
      </c>
      <c r="O2" s="13">
        <v>1406</v>
      </c>
      <c r="P2" s="13">
        <v>85884</v>
      </c>
      <c r="Q2" s="13">
        <v>178495</v>
      </c>
      <c r="R2" s="13">
        <v>63348</v>
      </c>
      <c r="S2" s="13">
        <v>480610</v>
      </c>
      <c r="T2" s="13">
        <v>3837</v>
      </c>
      <c r="U2" s="13">
        <v>140196</v>
      </c>
      <c r="V2" s="13">
        <v>562</v>
      </c>
      <c r="W2" s="13">
        <v>3712</v>
      </c>
      <c r="X2" s="13">
        <v>32067</v>
      </c>
      <c r="Y2" s="13">
        <v>123</v>
      </c>
      <c r="Z2" s="13">
        <v>375</v>
      </c>
      <c r="AA2" s="13">
        <v>835</v>
      </c>
      <c r="AB2" s="13">
        <v>724</v>
      </c>
      <c r="AC2" s="13">
        <v>5339</v>
      </c>
      <c r="AD2" s="8">
        <v>332</v>
      </c>
      <c r="AE2" s="8">
        <v>852</v>
      </c>
      <c r="AF2" s="8">
        <v>2580</v>
      </c>
      <c r="AG2" s="8">
        <v>47491</v>
      </c>
      <c r="AH2" s="8">
        <v>42046</v>
      </c>
      <c r="AI2" s="8">
        <v>7174</v>
      </c>
      <c r="AJ2" s="8">
        <v>10685</v>
      </c>
      <c r="AK2" s="8">
        <v>15043</v>
      </c>
      <c r="AL2" s="8">
        <v>2777</v>
      </c>
      <c r="AM2" s="8">
        <v>51242</v>
      </c>
      <c r="AN2" s="8">
        <v>435</v>
      </c>
      <c r="AO2" s="8">
        <v>197424</v>
      </c>
      <c r="AP2" s="8">
        <v>533</v>
      </c>
      <c r="AQ2" s="8">
        <v>4953</v>
      </c>
      <c r="AR2" s="8">
        <v>312</v>
      </c>
      <c r="AS2" s="8">
        <v>8613</v>
      </c>
      <c r="AT2" s="8">
        <v>48326</v>
      </c>
      <c r="AU2" s="8">
        <v>4226</v>
      </c>
      <c r="AV2" s="8">
        <v>1106</v>
      </c>
      <c r="AW2" s="8">
        <v>357</v>
      </c>
      <c r="AX2" s="8">
        <v>13137</v>
      </c>
    </row>
    <row r="3" spans="1:50" x14ac:dyDescent="0.25">
      <c r="A3" s="15" t="s">
        <v>18</v>
      </c>
      <c r="B3" s="8">
        <v>62866</v>
      </c>
      <c r="C3" s="13">
        <v>220369</v>
      </c>
      <c r="D3" s="13">
        <v>105363</v>
      </c>
      <c r="E3" s="13">
        <v>114069</v>
      </c>
      <c r="F3" s="13"/>
      <c r="G3" s="13"/>
      <c r="H3" s="13"/>
      <c r="I3" s="13">
        <v>85075</v>
      </c>
      <c r="J3" s="13"/>
      <c r="K3" s="13"/>
      <c r="L3" s="13">
        <v>15726</v>
      </c>
      <c r="M3" s="13"/>
      <c r="N3" s="13">
        <v>329496</v>
      </c>
      <c r="O3" s="13"/>
      <c r="P3" s="13"/>
      <c r="Q3" s="13">
        <v>178495</v>
      </c>
      <c r="R3" s="13">
        <v>63348</v>
      </c>
      <c r="S3" s="13"/>
      <c r="T3" s="13"/>
      <c r="U3" s="13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T3">
        <v>10048</v>
      </c>
    </row>
    <row r="4" spans="1:50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H4">
        <v>33604</v>
      </c>
    </row>
    <row r="5" spans="1:50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50" x14ac:dyDescent="0.25">
      <c r="A6" s="15" t="s">
        <v>155</v>
      </c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50" x14ac:dyDescent="0.25">
      <c r="A7" s="15" t="s">
        <v>15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50" x14ac:dyDescent="0.25">
      <c r="A8" s="15" t="s">
        <v>4</v>
      </c>
      <c r="B8" s="8"/>
      <c r="C8" s="13"/>
      <c r="D8" s="13"/>
      <c r="E8" s="13"/>
      <c r="F8" s="13"/>
      <c r="G8" s="13"/>
      <c r="H8" s="13"/>
      <c r="I8" s="13">
        <v>20964</v>
      </c>
      <c r="J8" s="13"/>
      <c r="K8" s="13">
        <v>29893</v>
      </c>
      <c r="L8" s="13">
        <v>44141</v>
      </c>
      <c r="M8" s="13"/>
      <c r="N8" s="13">
        <v>177497</v>
      </c>
      <c r="O8" s="13"/>
      <c r="P8" s="13"/>
      <c r="Q8" s="13"/>
      <c r="R8" s="13"/>
      <c r="S8" s="13">
        <v>308186</v>
      </c>
      <c r="T8" s="13"/>
      <c r="U8" s="13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50" x14ac:dyDescent="0.25">
      <c r="A9" s="15" t="s">
        <v>195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50" x14ac:dyDescent="0.25">
      <c r="A10" s="15" t="s">
        <v>17</v>
      </c>
      <c r="B10" s="8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50" x14ac:dyDescent="0.25">
      <c r="A11" s="15" t="s">
        <v>10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>
        <v>23508</v>
      </c>
      <c r="N11" s="13">
        <v>12886</v>
      </c>
      <c r="O11" s="13"/>
      <c r="P11" s="13"/>
      <c r="Q11" s="13"/>
      <c r="R11" s="13"/>
      <c r="S11" s="13">
        <v>14822</v>
      </c>
      <c r="T11" s="13"/>
      <c r="U11" s="13"/>
      <c r="V11" s="13"/>
      <c r="W11" s="8"/>
      <c r="X11" s="8">
        <v>31944</v>
      </c>
      <c r="Y11" s="8"/>
      <c r="Z11" s="8"/>
      <c r="AA11" s="8"/>
      <c r="AB11" s="8"/>
      <c r="AC11" s="8"/>
      <c r="AD11" s="8"/>
      <c r="AE11" s="8"/>
      <c r="AF11" s="8"/>
      <c r="AG11">
        <v>31196</v>
      </c>
      <c r="AJ11" s="8"/>
      <c r="AK11" s="8">
        <v>15043</v>
      </c>
      <c r="AM11">
        <v>34988</v>
      </c>
      <c r="AN11" s="8"/>
      <c r="AO11">
        <v>114208</v>
      </c>
      <c r="AT11">
        <v>20409</v>
      </c>
    </row>
    <row r="12" spans="1:50" x14ac:dyDescent="0.25">
      <c r="A12" s="15" t="s">
        <v>2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O12">
        <v>78439</v>
      </c>
      <c r="AT12">
        <v>15597</v>
      </c>
    </row>
    <row r="13" spans="1:50" x14ac:dyDescent="0.25">
      <c r="A13" s="15" t="s">
        <v>6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>
        <v>44963</v>
      </c>
      <c r="T13" s="13"/>
      <c r="U13" s="13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50" x14ac:dyDescent="0.25">
      <c r="A14" s="15" t="s">
        <v>139</v>
      </c>
      <c r="B14" s="8"/>
      <c r="C14" s="13"/>
      <c r="D14" s="13"/>
      <c r="E14" s="13"/>
      <c r="F14" s="13"/>
      <c r="G14" s="13"/>
      <c r="H14" s="13"/>
      <c r="I14" s="13"/>
      <c r="J14" s="13">
        <v>10630</v>
      </c>
      <c r="K14" s="13"/>
      <c r="L14" s="13"/>
      <c r="M14" s="13"/>
      <c r="N14" s="13">
        <v>10196</v>
      </c>
      <c r="O14" s="13"/>
      <c r="P14" s="13"/>
      <c r="Q14" s="13"/>
      <c r="R14" s="13"/>
      <c r="S14" s="13">
        <v>30140</v>
      </c>
      <c r="T14" s="13"/>
      <c r="U14" s="13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50" x14ac:dyDescent="0.25">
      <c r="A15" s="15" t="s">
        <v>143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>
        <v>34761</v>
      </c>
      <c r="Q15" s="13"/>
      <c r="R15" s="13"/>
      <c r="S15" s="13"/>
      <c r="T15" s="13"/>
      <c r="U15" s="13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50" x14ac:dyDescent="0.25">
      <c r="A16" s="15" t="s">
        <v>100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8"/>
      <c r="W16" s="8"/>
      <c r="X16" s="8"/>
      <c r="Y16" s="8"/>
      <c r="Z16" s="8"/>
      <c r="AA16" s="8"/>
      <c r="AB16" s="13"/>
      <c r="AC16" s="8"/>
      <c r="AD16" s="8"/>
      <c r="AE16" s="8"/>
      <c r="AF16" s="8"/>
    </row>
    <row r="17" spans="1:50" x14ac:dyDescent="0.25">
      <c r="A17" s="15" t="s">
        <v>188</v>
      </c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>
        <v>25967</v>
      </c>
      <c r="T17" s="13"/>
      <c r="U17" s="13"/>
      <c r="V17" s="8"/>
      <c r="W17" s="8"/>
      <c r="X17" s="8"/>
      <c r="Y17" s="8"/>
      <c r="Z17" s="8"/>
      <c r="AA17" s="8"/>
      <c r="AB17" s="13"/>
      <c r="AC17" s="8"/>
      <c r="AD17" s="8"/>
      <c r="AE17" s="8"/>
      <c r="AF17" s="8"/>
    </row>
    <row r="18" spans="1:50" x14ac:dyDescent="0.25">
      <c r="A18" s="15" t="s">
        <v>26</v>
      </c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8"/>
      <c r="X18" s="8"/>
      <c r="Y18" s="8"/>
      <c r="Z18" s="8"/>
      <c r="AA18" s="8"/>
      <c r="AB18" s="13"/>
      <c r="AC18" s="8"/>
      <c r="AD18" s="8"/>
      <c r="AE18" s="8"/>
      <c r="AF18" s="8"/>
    </row>
    <row r="19" spans="1:50" x14ac:dyDescent="0.25">
      <c r="A19" s="15" t="s">
        <v>28</v>
      </c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M19">
        <v>15909</v>
      </c>
    </row>
    <row r="20" spans="1:50" x14ac:dyDescent="0.25">
      <c r="A20" s="15" t="s">
        <v>33</v>
      </c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>
        <v>49975</v>
      </c>
      <c r="T20" s="13"/>
      <c r="U20" s="13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1:50" x14ac:dyDescent="0.25">
      <c r="A21" s="15" t="s">
        <v>35</v>
      </c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50" x14ac:dyDescent="0.25">
      <c r="A22" s="15" t="s">
        <v>38</v>
      </c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v>131627</v>
      </c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50" x14ac:dyDescent="0.25">
      <c r="A23" s="15" t="s">
        <v>39</v>
      </c>
      <c r="B23" s="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>
        <v>38530</v>
      </c>
      <c r="Q23" s="13"/>
      <c r="R23" s="13"/>
      <c r="S23" s="13"/>
      <c r="T23" s="13"/>
      <c r="U23" s="13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50" x14ac:dyDescent="0.25">
      <c r="A24" s="15" t="s">
        <v>140</v>
      </c>
      <c r="F24" s="13">
        <v>2557</v>
      </c>
      <c r="G24" s="13">
        <v>9138</v>
      </c>
      <c r="H24" s="13">
        <v>3853</v>
      </c>
      <c r="I24" s="13"/>
      <c r="J24" s="13">
        <v>2353</v>
      </c>
      <c r="K24" s="13">
        <v>2793</v>
      </c>
      <c r="L24" s="13"/>
      <c r="M24" s="13"/>
      <c r="N24" s="13"/>
      <c r="O24" s="13">
        <v>1406</v>
      </c>
      <c r="P24" s="13">
        <v>12593</v>
      </c>
      <c r="Q24" s="13"/>
      <c r="R24" s="13"/>
      <c r="S24">
        <v>6557</v>
      </c>
      <c r="T24" s="13">
        <v>3837</v>
      </c>
      <c r="U24" s="13">
        <v>8569</v>
      </c>
      <c r="V24" s="13">
        <v>562</v>
      </c>
      <c r="W24" s="13">
        <v>3712</v>
      </c>
      <c r="X24" s="13">
        <v>123</v>
      </c>
      <c r="Y24" s="13">
        <v>123</v>
      </c>
      <c r="Z24" s="13">
        <v>375</v>
      </c>
      <c r="AA24" s="13">
        <v>835</v>
      </c>
      <c r="AB24" s="13">
        <v>724</v>
      </c>
      <c r="AC24" s="13">
        <v>5339</v>
      </c>
      <c r="AD24" s="8">
        <v>332</v>
      </c>
      <c r="AE24" s="8">
        <v>852</v>
      </c>
      <c r="AF24" s="8">
        <v>2580</v>
      </c>
      <c r="AG24" s="8">
        <v>16295</v>
      </c>
      <c r="AH24" s="8">
        <v>8442</v>
      </c>
      <c r="AI24" s="8">
        <v>7174</v>
      </c>
      <c r="AJ24" s="8">
        <v>10685</v>
      </c>
      <c r="AL24" s="8">
        <v>2777</v>
      </c>
      <c r="AM24" s="8">
        <v>345</v>
      </c>
      <c r="AN24" s="8">
        <v>435</v>
      </c>
      <c r="AO24" s="8">
        <v>4777</v>
      </c>
      <c r="AP24" s="8">
        <v>533</v>
      </c>
      <c r="AQ24" s="8">
        <v>4953</v>
      </c>
      <c r="AR24" s="8">
        <v>312</v>
      </c>
      <c r="AS24" s="8">
        <v>8613</v>
      </c>
      <c r="AT24" s="8">
        <v>2272</v>
      </c>
      <c r="AU24" s="8">
        <v>4226</v>
      </c>
      <c r="AV24" s="8">
        <v>1106</v>
      </c>
      <c r="AW24" s="8">
        <v>357</v>
      </c>
      <c r="AX24" s="8">
        <v>13137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7"/>
  <sheetViews>
    <sheetView workbookViewId="0">
      <pane xSplit="1" topLeftCell="B1" activePane="topRight" state="frozen"/>
      <selection pane="topRight" activeCell="B27" sqref="B27"/>
    </sheetView>
  </sheetViews>
  <sheetFormatPr defaultRowHeight="15" x14ac:dyDescent="0.25"/>
  <cols>
    <col min="1" max="1" width="15.42578125" bestFit="1" customWidth="1"/>
    <col min="2" max="10" width="8.28515625" bestFit="1" customWidth="1"/>
    <col min="11" max="30" width="9.28515625" bestFit="1" customWidth="1"/>
    <col min="31" max="31" width="10.140625" bestFit="1" customWidth="1"/>
    <col min="32" max="43" width="10" bestFit="1" customWidth="1"/>
    <col min="44" max="47" width="11" bestFit="1" customWidth="1"/>
    <col min="48" max="48" width="13.85546875" bestFit="1" customWidth="1"/>
  </cols>
  <sheetData>
    <row r="1" spans="1:48" x14ac:dyDescent="0.25">
      <c r="A1" s="11" t="s">
        <v>0</v>
      </c>
      <c r="B1" s="12" t="s">
        <v>110</v>
      </c>
      <c r="C1" s="12" t="s">
        <v>111</v>
      </c>
      <c r="D1" s="12" t="s">
        <v>112</v>
      </c>
      <c r="E1" s="12" t="s">
        <v>113</v>
      </c>
      <c r="F1" s="12" t="s">
        <v>114</v>
      </c>
      <c r="G1" s="12" t="s">
        <v>115</v>
      </c>
      <c r="H1" s="12" t="s">
        <v>116</v>
      </c>
      <c r="I1" s="12" t="s">
        <v>117</v>
      </c>
      <c r="J1" s="12" t="s">
        <v>118</v>
      </c>
      <c r="K1" s="12" t="s">
        <v>119</v>
      </c>
      <c r="L1" s="12" t="s">
        <v>120</v>
      </c>
      <c r="M1" s="12" t="s">
        <v>121</v>
      </c>
      <c r="N1" s="12" t="s">
        <v>127</v>
      </c>
      <c r="O1" s="12" t="s">
        <v>128</v>
      </c>
      <c r="P1" s="12" t="s">
        <v>129</v>
      </c>
      <c r="Q1" s="12" t="s">
        <v>130</v>
      </c>
      <c r="R1" s="12" t="s">
        <v>131</v>
      </c>
      <c r="S1" s="12" t="s">
        <v>132</v>
      </c>
      <c r="T1" s="12" t="s">
        <v>133</v>
      </c>
      <c r="U1" s="12" t="s">
        <v>134</v>
      </c>
      <c r="V1" s="12" t="s">
        <v>135</v>
      </c>
      <c r="W1" s="12" t="s">
        <v>162</v>
      </c>
      <c r="X1" s="12" t="s">
        <v>163</v>
      </c>
      <c r="Y1" s="12" t="s">
        <v>164</v>
      </c>
      <c r="Z1" s="12" t="s">
        <v>165</v>
      </c>
      <c r="AA1" s="12" t="s">
        <v>166</v>
      </c>
      <c r="AB1" s="12" t="s">
        <v>167</v>
      </c>
      <c r="AC1" s="12" t="s">
        <v>168</v>
      </c>
      <c r="AD1" s="12" t="s">
        <v>169</v>
      </c>
      <c r="AE1" s="12" t="s">
        <v>170</v>
      </c>
      <c r="AF1" s="12" t="s">
        <v>171</v>
      </c>
      <c r="AG1" s="12" t="s">
        <v>172</v>
      </c>
      <c r="AH1" s="12" t="s">
        <v>173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157</v>
      </c>
      <c r="AR1" t="s">
        <v>158</v>
      </c>
      <c r="AS1" t="s">
        <v>159</v>
      </c>
      <c r="AT1" t="s">
        <v>160</v>
      </c>
      <c r="AU1" t="s">
        <v>161</v>
      </c>
      <c r="AV1" t="s">
        <v>185</v>
      </c>
    </row>
    <row r="2" spans="1:48" x14ac:dyDescent="0.25">
      <c r="A2" s="14" t="s">
        <v>40</v>
      </c>
      <c r="B2" s="8">
        <v>378964</v>
      </c>
      <c r="C2" s="13">
        <v>320711</v>
      </c>
      <c r="D2" s="13">
        <v>146769</v>
      </c>
      <c r="E2" s="13">
        <v>200522</v>
      </c>
      <c r="F2" s="13">
        <v>7650</v>
      </c>
      <c r="G2" s="13">
        <v>1205</v>
      </c>
      <c r="H2" s="13">
        <v>5047</v>
      </c>
      <c r="I2" s="13">
        <v>136516</v>
      </c>
      <c r="J2" s="13">
        <v>9086</v>
      </c>
      <c r="K2" s="13">
        <v>31829</v>
      </c>
      <c r="L2" s="13">
        <v>59425</v>
      </c>
      <c r="M2" s="13">
        <v>311979</v>
      </c>
      <c r="N2" s="13">
        <v>29146</v>
      </c>
      <c r="O2" s="13">
        <v>159628</v>
      </c>
      <c r="P2" s="13">
        <v>118094</v>
      </c>
      <c r="Q2" s="13">
        <v>1880</v>
      </c>
      <c r="R2" s="13">
        <v>352753</v>
      </c>
      <c r="S2" s="13">
        <v>8862</v>
      </c>
      <c r="T2" s="13">
        <v>133265</v>
      </c>
      <c r="U2" s="13">
        <v>1841</v>
      </c>
      <c r="V2" s="13">
        <v>2998</v>
      </c>
      <c r="W2" s="13">
        <v>18938</v>
      </c>
      <c r="X2" s="13">
        <v>237</v>
      </c>
      <c r="Y2" s="13">
        <v>637</v>
      </c>
      <c r="Z2" s="13">
        <v>5852</v>
      </c>
      <c r="AA2" s="13">
        <v>472</v>
      </c>
      <c r="AB2" s="13">
        <v>432</v>
      </c>
      <c r="AC2" s="13">
        <v>2872</v>
      </c>
      <c r="AD2" s="8">
        <v>866</v>
      </c>
      <c r="AE2" s="8">
        <v>12197</v>
      </c>
      <c r="AF2" s="8">
        <v>9844</v>
      </c>
      <c r="AG2" s="8">
        <v>87708</v>
      </c>
      <c r="AH2" s="8">
        <v>40413</v>
      </c>
      <c r="AI2" s="8">
        <v>198</v>
      </c>
      <c r="AJ2" s="8">
        <v>25849</v>
      </c>
      <c r="AK2" s="8">
        <v>3708</v>
      </c>
      <c r="AL2" s="8">
        <v>1339</v>
      </c>
      <c r="AM2" s="8">
        <v>54955</v>
      </c>
      <c r="AN2" s="8">
        <v>595800</v>
      </c>
      <c r="AO2" s="8">
        <v>3039</v>
      </c>
      <c r="AP2" s="8">
        <v>12890</v>
      </c>
      <c r="AQ2" s="8">
        <v>669</v>
      </c>
      <c r="AR2" s="8">
        <v>6634</v>
      </c>
      <c r="AS2" s="8">
        <v>69012</v>
      </c>
      <c r="AT2" s="8">
        <v>5627</v>
      </c>
      <c r="AU2" s="8">
        <v>2564</v>
      </c>
      <c r="AV2" s="8">
        <v>16031</v>
      </c>
    </row>
    <row r="3" spans="1:48" x14ac:dyDescent="0.25">
      <c r="A3" s="15" t="s">
        <v>18</v>
      </c>
      <c r="B3" s="8">
        <v>378964</v>
      </c>
      <c r="C3" s="13">
        <v>320711</v>
      </c>
      <c r="D3" s="13">
        <v>146769</v>
      </c>
      <c r="E3" s="13">
        <v>200522</v>
      </c>
      <c r="F3" s="13"/>
      <c r="G3" s="13"/>
      <c r="H3" s="13"/>
      <c r="I3" s="13">
        <v>19818</v>
      </c>
      <c r="J3" s="13"/>
      <c r="K3" s="13"/>
      <c r="L3" s="13">
        <v>14505</v>
      </c>
      <c r="M3" s="13">
        <v>173592</v>
      </c>
      <c r="N3" s="13"/>
      <c r="O3" s="13">
        <v>158250</v>
      </c>
      <c r="P3" s="13">
        <v>118094</v>
      </c>
      <c r="Q3" s="13"/>
      <c r="R3" s="13"/>
      <c r="S3" s="13"/>
      <c r="T3" s="13"/>
      <c r="U3" s="13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48" x14ac:dyDescent="0.25">
      <c r="A4" s="15" t="s">
        <v>19</v>
      </c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H4">
        <v>23106</v>
      </c>
    </row>
    <row r="5" spans="1:48" x14ac:dyDescent="0.25">
      <c r="A5" s="15" t="s">
        <v>62</v>
      </c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48" x14ac:dyDescent="0.25">
      <c r="A6" s="15" t="s">
        <v>155</v>
      </c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1:48" x14ac:dyDescent="0.25">
      <c r="A7" s="15" t="s">
        <v>15</v>
      </c>
      <c r="B7" s="8"/>
      <c r="C7" s="13"/>
      <c r="D7" s="13"/>
      <c r="E7" s="13"/>
      <c r="F7" s="13"/>
      <c r="G7" s="13"/>
      <c r="H7" s="13"/>
      <c r="I7" s="13"/>
      <c r="J7" s="13"/>
      <c r="K7" s="13"/>
      <c r="L7" s="13"/>
      <c r="M7" s="13">
        <v>17248</v>
      </c>
      <c r="N7" s="13"/>
      <c r="O7" s="13"/>
      <c r="P7" s="13"/>
      <c r="Q7" s="13"/>
      <c r="R7" s="13"/>
      <c r="S7" s="13"/>
      <c r="T7" s="13"/>
      <c r="U7" s="13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48" x14ac:dyDescent="0.25">
      <c r="A8" s="15" t="s">
        <v>4</v>
      </c>
      <c r="B8" s="8"/>
      <c r="C8" s="13"/>
      <c r="D8" s="13"/>
      <c r="E8" s="13"/>
      <c r="F8" s="13"/>
      <c r="G8" s="13"/>
      <c r="H8" s="13"/>
      <c r="I8" s="13">
        <v>99001</v>
      </c>
      <c r="J8" s="13"/>
      <c r="K8" s="13">
        <v>16074</v>
      </c>
      <c r="L8" s="13">
        <v>44920</v>
      </c>
      <c r="M8" s="13">
        <v>90279</v>
      </c>
      <c r="N8" s="13"/>
      <c r="O8" s="13"/>
      <c r="P8" s="13"/>
      <c r="Q8" s="13"/>
      <c r="R8" s="13">
        <v>248299</v>
      </c>
      <c r="S8" s="13"/>
      <c r="T8" s="13"/>
      <c r="U8" s="13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48" x14ac:dyDescent="0.25">
      <c r="A9" s="15" t="s">
        <v>195</v>
      </c>
      <c r="B9" s="8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48" x14ac:dyDescent="0.25">
      <c r="A10" s="15" t="s">
        <v>17</v>
      </c>
      <c r="B10" s="8"/>
      <c r="C10" s="13"/>
      <c r="D10" s="13"/>
      <c r="E10" s="13"/>
      <c r="F10" s="13"/>
      <c r="G10" s="13"/>
      <c r="H10" s="13"/>
      <c r="I10" s="13"/>
      <c r="J10" s="13"/>
      <c r="K10" s="13">
        <v>15755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1:48" x14ac:dyDescent="0.25">
      <c r="A11" s="15" t="s">
        <v>10</v>
      </c>
      <c r="B11" s="8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>
        <v>10904</v>
      </c>
      <c r="N11" s="13"/>
      <c r="O11" s="13"/>
      <c r="P11" s="13"/>
      <c r="Q11" s="13"/>
      <c r="R11" s="13"/>
      <c r="S11" s="13"/>
      <c r="T11" s="13"/>
      <c r="U11" s="13"/>
      <c r="V11" s="13"/>
      <c r="W11" s="8">
        <v>18007</v>
      </c>
      <c r="X11" s="8"/>
      <c r="Y11" s="8"/>
      <c r="Z11" s="8"/>
      <c r="AA11" s="8"/>
      <c r="AB11" s="8"/>
      <c r="AC11" s="8"/>
      <c r="AD11" s="8"/>
      <c r="AE11" s="8">
        <v>12197</v>
      </c>
      <c r="AF11" s="8"/>
      <c r="AG11">
        <v>57683</v>
      </c>
      <c r="AJ11" s="8"/>
      <c r="AK11" s="8"/>
      <c r="AM11">
        <v>27257</v>
      </c>
      <c r="AN11" s="8">
        <v>354321</v>
      </c>
      <c r="AP11" s="8">
        <v>12890</v>
      </c>
      <c r="AS11">
        <v>55077</v>
      </c>
    </row>
    <row r="12" spans="1:48" x14ac:dyDescent="0.25">
      <c r="A12" s="15" t="s">
        <v>2</v>
      </c>
      <c r="B12" s="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N12">
        <v>232953</v>
      </c>
    </row>
    <row r="13" spans="1:48" x14ac:dyDescent="0.25">
      <c r="A13" s="15" t="s">
        <v>6</v>
      </c>
      <c r="B13" s="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>
        <v>82599</v>
      </c>
      <c r="S13" s="13"/>
      <c r="T13" s="13"/>
      <c r="U13" s="13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48" x14ac:dyDescent="0.25">
      <c r="A14" s="15" t="s">
        <v>139</v>
      </c>
      <c r="B14" s="8"/>
      <c r="C14" s="13"/>
      <c r="D14" s="13"/>
      <c r="E14" s="13"/>
      <c r="F14" s="13"/>
      <c r="G14" s="13"/>
      <c r="H14" s="13"/>
      <c r="I14" s="13">
        <v>17697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J14">
        <v>15200</v>
      </c>
    </row>
    <row r="15" spans="1:48" x14ac:dyDescent="0.25">
      <c r="A15" s="15" t="s">
        <v>143</v>
      </c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48" x14ac:dyDescent="0.25">
      <c r="A16" s="15" t="s">
        <v>32</v>
      </c>
      <c r="B16" s="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31654</v>
      </c>
      <c r="U16" s="13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1:48" x14ac:dyDescent="0.25">
      <c r="A17" s="15" t="s">
        <v>100</v>
      </c>
      <c r="B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8"/>
      <c r="W17" s="8"/>
      <c r="X17" s="8"/>
      <c r="Y17" s="8"/>
      <c r="Z17" s="8"/>
      <c r="AA17" s="8"/>
      <c r="AB17" s="13"/>
      <c r="AC17" s="8"/>
      <c r="AD17" s="8"/>
      <c r="AE17" s="8"/>
      <c r="AF17" s="8"/>
    </row>
    <row r="18" spans="1:48" x14ac:dyDescent="0.25">
      <c r="A18" s="15" t="s">
        <v>188</v>
      </c>
      <c r="B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8"/>
      <c r="W18" s="8"/>
      <c r="X18" s="8"/>
      <c r="Y18" s="8"/>
      <c r="Z18" s="8"/>
      <c r="AA18" s="8"/>
      <c r="AB18" s="13"/>
      <c r="AC18" s="8"/>
      <c r="AD18" s="8"/>
      <c r="AE18" s="8"/>
      <c r="AF18" s="8"/>
    </row>
    <row r="19" spans="1:48" x14ac:dyDescent="0.25">
      <c r="A19" s="15" t="s">
        <v>26</v>
      </c>
      <c r="B19" s="8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8"/>
      <c r="W19" s="8"/>
      <c r="X19" s="8"/>
      <c r="Y19" s="8"/>
      <c r="Z19" s="8"/>
      <c r="AA19" s="8"/>
      <c r="AB19" s="13"/>
      <c r="AC19" s="8"/>
      <c r="AD19" s="8"/>
      <c r="AE19" s="8"/>
      <c r="AF19" s="8"/>
    </row>
    <row r="20" spans="1:48" x14ac:dyDescent="0.25">
      <c r="A20" s="15" t="s">
        <v>28</v>
      </c>
      <c r="B20" s="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M20">
        <v>27698</v>
      </c>
    </row>
    <row r="21" spans="1:48" x14ac:dyDescent="0.25">
      <c r="A21" s="15" t="s">
        <v>33</v>
      </c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>
        <v>14731</v>
      </c>
      <c r="S21" s="13"/>
      <c r="T21" s="13"/>
      <c r="U21" s="13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1:48" x14ac:dyDescent="0.25">
      <c r="A22" s="15" t="s">
        <v>35</v>
      </c>
      <c r="B22" s="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>
        <v>10391</v>
      </c>
      <c r="N22" s="13"/>
      <c r="O22" s="13"/>
      <c r="P22" s="13"/>
      <c r="Q22" s="13"/>
      <c r="R22" s="13"/>
      <c r="S22" s="13"/>
      <c r="T22" s="13"/>
      <c r="U22" s="13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48" x14ac:dyDescent="0.25">
      <c r="A23" s="15" t="s">
        <v>38</v>
      </c>
      <c r="B23" s="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>
        <v>78426</v>
      </c>
      <c r="U23" s="13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48" x14ac:dyDescent="0.25">
      <c r="A24" s="15" t="s">
        <v>39</v>
      </c>
      <c r="B24" s="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48" x14ac:dyDescent="0.25">
      <c r="A25" s="15" t="s">
        <v>140</v>
      </c>
      <c r="F25" s="13">
        <v>7650</v>
      </c>
      <c r="G25" s="13">
        <v>1205</v>
      </c>
      <c r="H25" s="13">
        <v>5047</v>
      </c>
      <c r="I25" s="13"/>
      <c r="J25" s="13">
        <v>9086</v>
      </c>
      <c r="K25" s="13"/>
      <c r="L25" s="13"/>
      <c r="M25" s="13">
        <v>9565</v>
      </c>
      <c r="N25" s="13">
        <v>29146</v>
      </c>
      <c r="O25" s="13">
        <v>1370</v>
      </c>
      <c r="P25" s="13"/>
      <c r="Q25" s="13">
        <v>1880</v>
      </c>
      <c r="R25" s="13">
        <v>7124</v>
      </c>
      <c r="S25" s="13">
        <v>8862</v>
      </c>
      <c r="T25" s="13">
        <v>23185</v>
      </c>
      <c r="U25" s="13">
        <v>1841</v>
      </c>
      <c r="V25" s="13">
        <v>2998</v>
      </c>
      <c r="W25" s="13">
        <v>931</v>
      </c>
      <c r="X25" s="13">
        <v>237</v>
      </c>
      <c r="Y25" s="13">
        <v>637</v>
      </c>
      <c r="Z25" s="13">
        <v>5852</v>
      </c>
      <c r="AA25" s="13">
        <v>472</v>
      </c>
      <c r="AB25" s="13">
        <v>432</v>
      </c>
      <c r="AC25" s="13">
        <v>2872</v>
      </c>
      <c r="AD25" s="8">
        <v>866</v>
      </c>
      <c r="AF25" s="8">
        <v>9844</v>
      </c>
      <c r="AG25" s="8">
        <v>30025</v>
      </c>
      <c r="AH25" s="8">
        <v>17307</v>
      </c>
      <c r="AI25" s="8">
        <v>198</v>
      </c>
      <c r="AJ25" s="8">
        <v>10649</v>
      </c>
      <c r="AK25" s="8">
        <v>3708</v>
      </c>
      <c r="AL25" s="8">
        <v>1339</v>
      </c>
      <c r="AM25" s="8"/>
      <c r="AN25" s="8">
        <v>8526</v>
      </c>
      <c r="AO25" s="8">
        <v>3039</v>
      </c>
      <c r="AQ25" s="8">
        <v>669</v>
      </c>
      <c r="AR25" s="8">
        <v>6634</v>
      </c>
      <c r="AS25" s="8">
        <v>13935</v>
      </c>
      <c r="AT25" s="8">
        <v>5627</v>
      </c>
      <c r="AU25" s="8">
        <v>2564</v>
      </c>
      <c r="AV25" s="8">
        <v>16031</v>
      </c>
    </row>
    <row r="27" spans="1:48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P27" s="8"/>
      <c r="Q27" s="8"/>
      <c r="R27" s="8"/>
      <c r="S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7"/>
  <sheetViews>
    <sheetView workbookViewId="0">
      <selection activeCell="B17" sqref="B17:C17"/>
    </sheetView>
  </sheetViews>
  <sheetFormatPr defaultRowHeight="15" x14ac:dyDescent="0.25"/>
  <cols>
    <col min="1" max="1" width="15.42578125" bestFit="1" customWidth="1"/>
    <col min="2" max="2" width="9.140625" bestFit="1" customWidth="1"/>
    <col min="3" max="3" width="8" bestFit="1" customWidth="1"/>
  </cols>
  <sheetData>
    <row r="1" spans="1:38" x14ac:dyDescent="0.25">
      <c r="A1" s="11" t="s">
        <v>0</v>
      </c>
      <c r="B1" s="16" t="s">
        <v>193</v>
      </c>
      <c r="C1" t="s">
        <v>194</v>
      </c>
    </row>
    <row r="2" spans="1:38" x14ac:dyDescent="0.25">
      <c r="A2" s="14" t="s">
        <v>40</v>
      </c>
      <c r="B2" s="8">
        <f>SUM(B3:B15)</f>
        <v>2279935</v>
      </c>
      <c r="C2" s="8">
        <f t="shared" ref="C2" si="0">SUM(C3:C15)</f>
        <v>591760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x14ac:dyDescent="0.25">
      <c r="A3" s="15" t="s">
        <v>18</v>
      </c>
      <c r="B3" s="8">
        <v>1253259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x14ac:dyDescent="0.25">
      <c r="A4" s="15" t="s">
        <v>23</v>
      </c>
      <c r="B4" s="8">
        <v>21183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x14ac:dyDescent="0.25">
      <c r="A5" s="15" t="s">
        <v>4</v>
      </c>
      <c r="B5" s="8">
        <v>395978</v>
      </c>
      <c r="C5" s="8">
        <v>11426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25">
      <c r="A6" s="15" t="s">
        <v>10</v>
      </c>
      <c r="B6" s="8">
        <v>109261</v>
      </c>
      <c r="C6" s="8">
        <v>337041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x14ac:dyDescent="0.25">
      <c r="A7" s="15" t="s">
        <v>2</v>
      </c>
      <c r="B7" s="8"/>
      <c r="C7" s="8">
        <v>186722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x14ac:dyDescent="0.25">
      <c r="A8" s="15" t="s">
        <v>6</v>
      </c>
      <c r="B8" s="8">
        <v>108587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25">
      <c r="A9" s="15" t="s">
        <v>139</v>
      </c>
      <c r="B9" s="8">
        <v>40378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x14ac:dyDescent="0.25">
      <c r="A10" s="15" t="s">
        <v>47</v>
      </c>
      <c r="B10" s="8">
        <v>70537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25">
      <c r="A11" s="15" t="s">
        <v>143</v>
      </c>
      <c r="B11" s="8">
        <v>31567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x14ac:dyDescent="0.25">
      <c r="A12" s="15" t="s">
        <v>32</v>
      </c>
      <c r="B12" s="8">
        <v>88822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x14ac:dyDescent="0.25">
      <c r="A13" s="15" t="s">
        <v>28</v>
      </c>
      <c r="B13" s="8">
        <v>17817</v>
      </c>
      <c r="C13" s="17">
        <v>56571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25">
      <c r="A14" s="15" t="s">
        <v>33</v>
      </c>
      <c r="B14" s="8">
        <v>31309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25">
      <c r="A15" s="15" t="s">
        <v>38</v>
      </c>
      <c r="B15" s="8">
        <v>111237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x14ac:dyDescent="0.25">
      <c r="A16" s="15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x14ac:dyDescent="0.25">
      <c r="A17" s="15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x14ac:dyDescent="0.25">
      <c r="A18" s="15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x14ac:dyDescent="0.25">
      <c r="A19" s="15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x14ac:dyDescent="0.25">
      <c r="A20" s="15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x14ac:dyDescent="0.25">
      <c r="A21" s="1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x14ac:dyDescent="0.25">
      <c r="A22" s="1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x14ac:dyDescent="0.25">
      <c r="A23" s="1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x14ac:dyDescent="0.25">
      <c r="A24" s="1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x14ac:dyDescent="0.25">
      <c r="A25" s="1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25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2:38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2:38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2:3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2:3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2:3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2:3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2:3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2:38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2:38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2:38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2:38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2:38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2:38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2:38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2:38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2:38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60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  <col min="2" max="2" width="9.140625" bestFit="1" customWidth="1"/>
    <col min="3" max="3" width="8" bestFit="1" customWidth="1"/>
  </cols>
  <sheetData>
    <row r="1" spans="1:38" x14ac:dyDescent="0.25">
      <c r="A1" s="11" t="s">
        <v>0</v>
      </c>
      <c r="B1" s="16" t="s">
        <v>193</v>
      </c>
      <c r="C1" t="s">
        <v>194</v>
      </c>
    </row>
    <row r="2" spans="1:38" x14ac:dyDescent="0.25">
      <c r="A2" s="14" t="s">
        <v>40</v>
      </c>
      <c r="B2" s="8">
        <f>SUM(B3:B18)</f>
        <v>2488541</v>
      </c>
      <c r="C2" s="8">
        <f t="shared" ref="C2" si="0">SUM(C3:C18)</f>
        <v>436099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x14ac:dyDescent="0.25">
      <c r="A3" s="15" t="s">
        <v>18</v>
      </c>
      <c r="B3" s="8">
        <v>1448731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x14ac:dyDescent="0.25">
      <c r="A4" s="15" t="s">
        <v>23</v>
      </c>
      <c r="B4" s="8">
        <v>80731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x14ac:dyDescent="0.25">
      <c r="A5" s="15" t="s">
        <v>4</v>
      </c>
      <c r="B5" s="8">
        <v>516345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25">
      <c r="A6" s="15" t="s">
        <v>17</v>
      </c>
      <c r="B6" s="8">
        <v>30185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x14ac:dyDescent="0.25">
      <c r="A7" s="15" t="s">
        <v>10</v>
      </c>
      <c r="B7" s="8">
        <v>43569</v>
      </c>
      <c r="C7" s="8">
        <v>305491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x14ac:dyDescent="0.25">
      <c r="A8" s="15" t="s">
        <v>2</v>
      </c>
      <c r="B8" s="8"/>
      <c r="C8" s="8">
        <v>105004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25">
      <c r="A9" s="15" t="s">
        <v>6</v>
      </c>
      <c r="B9" s="8">
        <v>93054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x14ac:dyDescent="0.25">
      <c r="A10" s="15" t="s">
        <v>139</v>
      </c>
      <c r="B10" s="8">
        <v>22592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x14ac:dyDescent="0.25">
      <c r="A11" s="15" t="s">
        <v>47</v>
      </c>
      <c r="B11" s="8">
        <v>36006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x14ac:dyDescent="0.25">
      <c r="A12" s="15" t="s">
        <v>143</v>
      </c>
      <c r="B12" s="8">
        <v>15946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x14ac:dyDescent="0.25">
      <c r="A13" s="15" t="s">
        <v>32</v>
      </c>
      <c r="B13" s="8">
        <v>42343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x14ac:dyDescent="0.25">
      <c r="A14" s="15" t="s">
        <v>188</v>
      </c>
      <c r="B14" s="8">
        <v>12761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x14ac:dyDescent="0.25">
      <c r="A15" s="15" t="s">
        <v>28</v>
      </c>
      <c r="B15" s="8"/>
      <c r="C15" s="17">
        <v>25604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x14ac:dyDescent="0.25">
      <c r="A16" s="15" t="s">
        <v>33</v>
      </c>
      <c r="B16" s="8">
        <v>14735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x14ac:dyDescent="0.25">
      <c r="A17" s="15" t="s">
        <v>35</v>
      </c>
      <c r="B17" s="8">
        <v>24117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x14ac:dyDescent="0.25">
      <c r="A18" s="15" t="s">
        <v>38</v>
      </c>
      <c r="B18" s="8">
        <v>107426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x14ac:dyDescent="0.25">
      <c r="A19" s="15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x14ac:dyDescent="0.25">
      <c r="A20" s="15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x14ac:dyDescent="0.25">
      <c r="A21" s="1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x14ac:dyDescent="0.25">
      <c r="A22" s="15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x14ac:dyDescent="0.25">
      <c r="A23" s="15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x14ac:dyDescent="0.25">
      <c r="A24" s="15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x14ac:dyDescent="0.25">
      <c r="A25" s="15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x14ac:dyDescent="0.25">
      <c r="A26" s="15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x14ac:dyDescent="0.25">
      <c r="A27" s="15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x14ac:dyDescent="0.25">
      <c r="A28" s="15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2:38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2:38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2:38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2:38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2:38" x14ac:dyDescent="0.2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2:38" x14ac:dyDescent="0.2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2:38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2:38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2:38" x14ac:dyDescent="0.2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2:38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2:38" x14ac:dyDescent="0.2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2:38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2:38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2:38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2:38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2:38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2:38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2:38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2:38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2:38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2:38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2:38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2:38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2:38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2:38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2:38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2:38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2:38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76" workbookViewId="0">
      <pane xSplit="1" topLeftCell="B1" activePane="topRight" state="frozen"/>
      <selection pane="topRight" activeCell="A95" sqref="A95"/>
    </sheetView>
  </sheetViews>
  <sheetFormatPr defaultRowHeight="15" x14ac:dyDescent="0.25"/>
  <cols>
    <col min="1" max="1" width="28.7109375" bestFit="1" customWidth="1"/>
  </cols>
  <sheetData>
    <row r="1" spans="1:4" x14ac:dyDescent="0.25">
      <c r="A1" s="1" t="s">
        <v>0</v>
      </c>
      <c r="B1" s="3" t="s">
        <v>193</v>
      </c>
      <c r="C1" t="s">
        <v>91</v>
      </c>
      <c r="D1" t="s">
        <v>194</v>
      </c>
    </row>
    <row r="2" spans="1:4" x14ac:dyDescent="0.25">
      <c r="A2" s="1" t="s">
        <v>40</v>
      </c>
      <c r="B2" s="9">
        <v>8220470</v>
      </c>
      <c r="C2" s="8">
        <v>81085</v>
      </c>
      <c r="D2" s="8">
        <v>3649707</v>
      </c>
    </row>
    <row r="3" spans="1:4" x14ac:dyDescent="0.25">
      <c r="A3" s="10" t="s">
        <v>50</v>
      </c>
      <c r="B3" s="8"/>
      <c r="C3" s="8"/>
      <c r="D3" s="8"/>
    </row>
    <row r="4" spans="1:4" x14ac:dyDescent="0.25">
      <c r="A4" t="s">
        <v>1</v>
      </c>
      <c r="B4" s="8">
        <v>19651</v>
      </c>
      <c r="C4" s="8"/>
      <c r="D4" s="8">
        <v>36</v>
      </c>
    </row>
    <row r="5" spans="1:4" x14ac:dyDescent="0.25">
      <c r="A5" t="s">
        <v>2</v>
      </c>
      <c r="B5" s="8">
        <v>2998</v>
      </c>
      <c r="C5" s="8">
        <v>99</v>
      </c>
      <c r="D5" s="8">
        <v>7078</v>
      </c>
    </row>
    <row r="6" spans="1:4" x14ac:dyDescent="0.25">
      <c r="A6" t="s">
        <v>3</v>
      </c>
      <c r="B6" s="8"/>
      <c r="C6" s="8"/>
      <c r="D6" s="8"/>
    </row>
    <row r="7" spans="1:4" x14ac:dyDescent="0.25">
      <c r="A7" t="s">
        <v>142</v>
      </c>
      <c r="B7" s="8">
        <v>371681</v>
      </c>
      <c r="C7" s="8">
        <v>602</v>
      </c>
      <c r="D7" s="8"/>
    </row>
    <row r="8" spans="1:4" x14ac:dyDescent="0.25">
      <c r="A8" t="s">
        <v>4</v>
      </c>
      <c r="B8" s="8">
        <v>410311</v>
      </c>
      <c r="C8" s="8"/>
      <c r="D8" s="8">
        <v>9</v>
      </c>
    </row>
    <row r="9" spans="1:4" x14ac:dyDescent="0.25">
      <c r="A9" t="s">
        <v>5</v>
      </c>
      <c r="B9" s="8"/>
      <c r="C9" s="8"/>
      <c r="D9" s="8"/>
    </row>
    <row r="10" spans="1:4" x14ac:dyDescent="0.25">
      <c r="A10" t="s">
        <v>47</v>
      </c>
      <c r="B10" s="8"/>
      <c r="C10" s="8"/>
      <c r="D10" s="8"/>
    </row>
    <row r="11" spans="1:4" x14ac:dyDescent="0.25">
      <c r="A11" t="s">
        <v>6</v>
      </c>
      <c r="B11" s="8">
        <v>259950</v>
      </c>
      <c r="C11" s="8">
        <v>4799</v>
      </c>
      <c r="D11" s="8">
        <v>59659</v>
      </c>
    </row>
    <row r="12" spans="1:4" x14ac:dyDescent="0.25">
      <c r="A12" t="s">
        <v>7</v>
      </c>
      <c r="B12" s="8">
        <v>926889</v>
      </c>
      <c r="C12" s="8">
        <v>18907</v>
      </c>
      <c r="D12" s="8">
        <v>261526</v>
      </c>
    </row>
    <row r="13" spans="1:4" x14ac:dyDescent="0.25">
      <c r="A13" t="s">
        <v>93</v>
      </c>
      <c r="B13" s="8"/>
      <c r="C13" s="8"/>
      <c r="D13" s="8"/>
    </row>
    <row r="14" spans="1:4" x14ac:dyDescent="0.25">
      <c r="A14" t="s">
        <v>9</v>
      </c>
      <c r="B14" s="8"/>
      <c r="C14" s="8"/>
      <c r="D14" s="8"/>
    </row>
    <row r="15" spans="1:4" x14ac:dyDescent="0.25">
      <c r="A15" t="s">
        <v>8</v>
      </c>
      <c r="B15" s="8">
        <v>666956</v>
      </c>
      <c r="C15">
        <v>833</v>
      </c>
      <c r="D15" s="8"/>
    </row>
    <row r="16" spans="1:4" x14ac:dyDescent="0.25">
      <c r="A16" t="s">
        <v>143</v>
      </c>
      <c r="B16" s="8">
        <v>50268</v>
      </c>
      <c r="C16" s="8"/>
      <c r="D16" s="8">
        <v>123</v>
      </c>
    </row>
    <row r="17" spans="1:4" x14ac:dyDescent="0.25">
      <c r="A17" t="s">
        <v>41</v>
      </c>
      <c r="B17" s="8"/>
      <c r="C17" s="8"/>
      <c r="D17" s="8"/>
    </row>
    <row r="18" spans="1:4" x14ac:dyDescent="0.25">
      <c r="A18" t="s">
        <v>199</v>
      </c>
      <c r="B18" s="8">
        <v>126635</v>
      </c>
      <c r="C18" s="8"/>
      <c r="D18" s="8"/>
    </row>
    <row r="19" spans="1:4" x14ac:dyDescent="0.25">
      <c r="A19" t="s">
        <v>79</v>
      </c>
      <c r="B19" s="8">
        <v>10951</v>
      </c>
      <c r="C19" s="8"/>
      <c r="D19" s="8"/>
    </row>
    <row r="20" spans="1:4" x14ac:dyDescent="0.25">
      <c r="A20" t="s">
        <v>10</v>
      </c>
      <c r="B20" s="8">
        <v>739708</v>
      </c>
      <c r="C20" s="8">
        <v>5820</v>
      </c>
      <c r="D20" s="8">
        <v>2504433</v>
      </c>
    </row>
    <row r="21" spans="1:4" x14ac:dyDescent="0.25">
      <c r="A21" t="s">
        <v>53</v>
      </c>
      <c r="B21" s="8"/>
      <c r="C21" s="8"/>
      <c r="D21" s="8"/>
    </row>
    <row r="22" spans="1:4" x14ac:dyDescent="0.25">
      <c r="A22" t="s">
        <v>11</v>
      </c>
      <c r="B22" s="8">
        <v>794639</v>
      </c>
      <c r="C22" s="8"/>
      <c r="D22" s="8">
        <v>292</v>
      </c>
    </row>
    <row r="23" spans="1:4" x14ac:dyDescent="0.25">
      <c r="A23" t="s">
        <v>54</v>
      </c>
      <c r="B23" s="8"/>
      <c r="C23" s="8"/>
      <c r="D23" s="8"/>
    </row>
    <row r="24" spans="1:4" x14ac:dyDescent="0.25">
      <c r="A24" t="s">
        <v>12</v>
      </c>
      <c r="B24" s="8">
        <v>160841</v>
      </c>
      <c r="C24" s="8"/>
      <c r="D24" s="8"/>
    </row>
    <row r="25" spans="1:4" x14ac:dyDescent="0.25">
      <c r="A25" t="s">
        <v>13</v>
      </c>
      <c r="C25" s="8"/>
      <c r="D25" s="8"/>
    </row>
    <row r="26" spans="1:4" x14ac:dyDescent="0.25">
      <c r="A26" t="s">
        <v>14</v>
      </c>
      <c r="B26" s="8">
        <v>703</v>
      </c>
      <c r="C26" s="8"/>
      <c r="D26" s="8"/>
    </row>
    <row r="27" spans="1:4" x14ac:dyDescent="0.25">
      <c r="A27" t="s">
        <v>15</v>
      </c>
      <c r="B27" s="8">
        <v>22978</v>
      </c>
      <c r="C27" s="8"/>
      <c r="D27" s="8"/>
    </row>
    <row r="28" spans="1:4" x14ac:dyDescent="0.25">
      <c r="A28" t="s">
        <v>16</v>
      </c>
      <c r="B28" s="8"/>
      <c r="C28" s="8"/>
      <c r="D28" s="8"/>
    </row>
    <row r="29" spans="1:4" x14ac:dyDescent="0.25">
      <c r="A29" t="s">
        <v>92</v>
      </c>
      <c r="B29" s="8">
        <v>90</v>
      </c>
      <c r="C29" s="8"/>
      <c r="D29" s="8"/>
    </row>
    <row r="30" spans="1:4" x14ac:dyDescent="0.25">
      <c r="A30" t="s">
        <v>17</v>
      </c>
      <c r="B30" s="8">
        <v>234667</v>
      </c>
      <c r="C30" s="8">
        <v>3977</v>
      </c>
      <c r="D30" s="8">
        <v>116062</v>
      </c>
    </row>
    <row r="31" spans="1:4" x14ac:dyDescent="0.25">
      <c r="A31" t="s">
        <v>94</v>
      </c>
      <c r="B31" s="8">
        <v>2722</v>
      </c>
      <c r="C31" s="8"/>
      <c r="D31" s="8"/>
    </row>
    <row r="32" spans="1:4" x14ac:dyDescent="0.25">
      <c r="A32" t="s">
        <v>18</v>
      </c>
      <c r="B32" s="8">
        <v>2102417</v>
      </c>
      <c r="C32" s="8">
        <v>20818</v>
      </c>
      <c r="D32" s="8">
        <v>19538</v>
      </c>
    </row>
    <row r="33" spans="1:4" x14ac:dyDescent="0.25">
      <c r="A33" t="s">
        <v>80</v>
      </c>
      <c r="B33" s="8"/>
      <c r="C33" s="8"/>
      <c r="D33" s="8"/>
    </row>
    <row r="34" spans="1:4" x14ac:dyDescent="0.25">
      <c r="A34" t="s">
        <v>55</v>
      </c>
      <c r="B34" s="8">
        <v>357</v>
      </c>
      <c r="C34" s="8"/>
      <c r="D34" s="8"/>
    </row>
    <row r="35" spans="1:4" x14ac:dyDescent="0.25">
      <c r="A35" t="s">
        <v>56</v>
      </c>
      <c r="B35" s="8"/>
      <c r="C35" s="8"/>
      <c r="D35" s="8">
        <v>2314</v>
      </c>
    </row>
    <row r="36" spans="1:4" x14ac:dyDescent="0.25">
      <c r="A36" t="s">
        <v>45</v>
      </c>
      <c r="B36" s="8"/>
      <c r="C36" s="8"/>
      <c r="D36" s="8"/>
    </row>
    <row r="37" spans="1:4" x14ac:dyDescent="0.25">
      <c r="A37" t="s">
        <v>57</v>
      </c>
      <c r="B37" s="8"/>
      <c r="C37" s="8"/>
      <c r="D37" s="8"/>
    </row>
    <row r="38" spans="1:4" x14ac:dyDescent="0.25">
      <c r="A38" t="s">
        <v>58</v>
      </c>
      <c r="B38" s="8">
        <v>1596</v>
      </c>
      <c r="C38" s="8"/>
      <c r="D38" s="8">
        <v>457</v>
      </c>
    </row>
    <row r="39" spans="1:4" x14ac:dyDescent="0.25">
      <c r="A39" t="s">
        <v>59</v>
      </c>
      <c r="B39" s="8"/>
      <c r="C39" s="8"/>
      <c r="D39" s="8"/>
    </row>
    <row r="40" spans="1:4" x14ac:dyDescent="0.25">
      <c r="A40" t="s">
        <v>19</v>
      </c>
      <c r="B40" s="8">
        <v>46</v>
      </c>
      <c r="C40" s="8">
        <v>17</v>
      </c>
      <c r="D40" s="8">
        <v>2338</v>
      </c>
    </row>
    <row r="41" spans="1:4" x14ac:dyDescent="0.25">
      <c r="A41" t="s">
        <v>81</v>
      </c>
      <c r="B41" s="8"/>
      <c r="C41" s="8"/>
      <c r="D41" s="8"/>
    </row>
    <row r="42" spans="1:4" x14ac:dyDescent="0.25">
      <c r="A42" t="s">
        <v>60</v>
      </c>
      <c r="B42" s="8"/>
      <c r="C42" s="8"/>
      <c r="D42" s="8"/>
    </row>
    <row r="43" spans="1:4" x14ac:dyDescent="0.25">
      <c r="A43" t="s">
        <v>43</v>
      </c>
      <c r="B43" s="8"/>
      <c r="C43" s="8">
        <v>16478</v>
      </c>
      <c r="D43" s="8">
        <v>21063</v>
      </c>
    </row>
    <row r="44" spans="1:4" x14ac:dyDescent="0.25">
      <c r="A44" t="s">
        <v>61</v>
      </c>
      <c r="B44" s="8"/>
      <c r="C44" s="8"/>
      <c r="D44" s="8"/>
    </row>
    <row r="45" spans="1:4" x14ac:dyDescent="0.25">
      <c r="A45" t="s">
        <v>20</v>
      </c>
      <c r="B45" s="8">
        <v>62</v>
      </c>
      <c r="C45" s="8"/>
      <c r="D45" s="8">
        <v>362</v>
      </c>
    </row>
    <row r="46" spans="1:4" x14ac:dyDescent="0.25">
      <c r="A46" t="s">
        <v>21</v>
      </c>
      <c r="B46" s="8"/>
      <c r="C46" s="8">
        <v>24</v>
      </c>
      <c r="D46" s="8">
        <v>160</v>
      </c>
    </row>
    <row r="47" spans="1:4" x14ac:dyDescent="0.25">
      <c r="A47" t="s">
        <v>48</v>
      </c>
      <c r="B47" s="8"/>
      <c r="C47" s="8"/>
      <c r="D47" s="8"/>
    </row>
    <row r="48" spans="1:4" x14ac:dyDescent="0.25">
      <c r="A48" t="s">
        <v>62</v>
      </c>
      <c r="B48" s="8">
        <v>1027</v>
      </c>
      <c r="C48" s="8"/>
      <c r="D48" s="8"/>
    </row>
    <row r="49" spans="1:4" x14ac:dyDescent="0.25">
      <c r="A49" t="s">
        <v>22</v>
      </c>
      <c r="B49" s="8">
        <v>145</v>
      </c>
      <c r="C49" s="8"/>
      <c r="D49" s="8">
        <v>245</v>
      </c>
    </row>
    <row r="50" spans="1:4" x14ac:dyDescent="0.25">
      <c r="A50" t="s">
        <v>63</v>
      </c>
      <c r="B50" s="8"/>
      <c r="C50" s="8"/>
      <c r="D50" s="8"/>
    </row>
    <row r="51" spans="1:4" x14ac:dyDescent="0.25">
      <c r="A51" t="s">
        <v>82</v>
      </c>
      <c r="B51" s="8"/>
      <c r="C51" s="8"/>
      <c r="D51" s="8"/>
    </row>
    <row r="52" spans="1:4" x14ac:dyDescent="0.25">
      <c r="A52" t="s">
        <v>64</v>
      </c>
      <c r="B52" s="8">
        <v>337</v>
      </c>
      <c r="C52" s="8"/>
      <c r="D52" s="8"/>
    </row>
    <row r="53" spans="1:4" x14ac:dyDescent="0.25">
      <c r="A53" t="s">
        <v>200</v>
      </c>
      <c r="B53" s="8"/>
      <c r="C53" s="8"/>
      <c r="D53" s="8"/>
    </row>
    <row r="54" spans="1:4" x14ac:dyDescent="0.25">
      <c r="A54" t="s">
        <v>23</v>
      </c>
      <c r="B54" s="8">
        <v>441248</v>
      </c>
      <c r="C54" s="8">
        <v>617</v>
      </c>
      <c r="D54" s="8"/>
    </row>
    <row r="55" spans="1:4" x14ac:dyDescent="0.25">
      <c r="A55" t="s">
        <v>65</v>
      </c>
    </row>
    <row r="56" spans="1:4" x14ac:dyDescent="0.25">
      <c r="A56" t="s">
        <v>52</v>
      </c>
      <c r="B56">
        <v>1254</v>
      </c>
      <c r="C56">
        <v>5037</v>
      </c>
      <c r="D56">
        <v>1045</v>
      </c>
    </row>
    <row r="57" spans="1:4" x14ac:dyDescent="0.25">
      <c r="A57" t="s">
        <v>49</v>
      </c>
      <c r="B57" s="8">
        <v>62481</v>
      </c>
      <c r="D57">
        <v>141</v>
      </c>
    </row>
    <row r="58" spans="1:4" x14ac:dyDescent="0.25">
      <c r="A58" t="s">
        <v>66</v>
      </c>
      <c r="C58">
        <v>5</v>
      </c>
      <c r="D58">
        <v>14027</v>
      </c>
    </row>
    <row r="59" spans="1:4" x14ac:dyDescent="0.25">
      <c r="A59" t="s">
        <v>67</v>
      </c>
      <c r="D59">
        <v>570</v>
      </c>
    </row>
    <row r="60" spans="1:4" x14ac:dyDescent="0.25">
      <c r="A60" t="s">
        <v>68</v>
      </c>
    </row>
    <row r="61" spans="1:4" x14ac:dyDescent="0.25">
      <c r="A61" t="s">
        <v>201</v>
      </c>
    </row>
    <row r="62" spans="1:4" x14ac:dyDescent="0.25">
      <c r="A62" t="s">
        <v>83</v>
      </c>
    </row>
    <row r="63" spans="1:4" x14ac:dyDescent="0.25">
      <c r="A63" t="s">
        <v>84</v>
      </c>
    </row>
    <row r="64" spans="1:4" x14ac:dyDescent="0.25">
      <c r="A64" t="s">
        <v>69</v>
      </c>
      <c r="B64">
        <v>10</v>
      </c>
    </row>
    <row r="65" spans="1:4" x14ac:dyDescent="0.25">
      <c r="A65" t="s">
        <v>70</v>
      </c>
    </row>
    <row r="66" spans="1:4" x14ac:dyDescent="0.25">
      <c r="A66" t="s">
        <v>44</v>
      </c>
      <c r="B66">
        <v>1675</v>
      </c>
      <c r="D66">
        <v>16574</v>
      </c>
    </row>
    <row r="67" spans="1:4" x14ac:dyDescent="0.25">
      <c r="A67" t="s">
        <v>24</v>
      </c>
      <c r="B67">
        <v>14281</v>
      </c>
      <c r="D67">
        <v>472</v>
      </c>
    </row>
    <row r="68" spans="1:4" x14ac:dyDescent="0.25">
      <c r="A68" t="s">
        <v>25</v>
      </c>
    </row>
    <row r="69" spans="1:4" x14ac:dyDescent="0.25">
      <c r="A69" t="s">
        <v>90</v>
      </c>
    </row>
    <row r="70" spans="1:4" x14ac:dyDescent="0.25">
      <c r="A70" t="s">
        <v>26</v>
      </c>
      <c r="B70">
        <v>7245</v>
      </c>
      <c r="D70">
        <v>1594</v>
      </c>
    </row>
    <row r="71" spans="1:4" x14ac:dyDescent="0.25">
      <c r="A71" t="s">
        <v>71</v>
      </c>
    </row>
    <row r="72" spans="1:4" x14ac:dyDescent="0.25">
      <c r="A72" t="s">
        <v>27</v>
      </c>
      <c r="B72">
        <v>3385</v>
      </c>
      <c r="D72">
        <v>2116</v>
      </c>
    </row>
    <row r="73" spans="1:4" x14ac:dyDescent="0.25">
      <c r="A73" t="s">
        <v>95</v>
      </c>
    </row>
    <row r="74" spans="1:4" x14ac:dyDescent="0.25">
      <c r="A74" t="s">
        <v>85</v>
      </c>
    </row>
    <row r="75" spans="1:4" x14ac:dyDescent="0.25">
      <c r="A75" t="s">
        <v>28</v>
      </c>
      <c r="B75">
        <v>102182</v>
      </c>
      <c r="C75">
        <v>13</v>
      </c>
      <c r="D75">
        <v>616941</v>
      </c>
    </row>
    <row r="76" spans="1:4" x14ac:dyDescent="0.25">
      <c r="A76" t="s">
        <v>29</v>
      </c>
      <c r="B76">
        <v>6570</v>
      </c>
    </row>
    <row r="77" spans="1:4" x14ac:dyDescent="0.25">
      <c r="A77" t="s">
        <v>72</v>
      </c>
      <c r="C77">
        <v>1015</v>
      </c>
    </row>
    <row r="78" spans="1:4" x14ac:dyDescent="0.25">
      <c r="A78" t="s">
        <v>30</v>
      </c>
      <c r="D78">
        <v>139</v>
      </c>
    </row>
    <row r="79" spans="1:4" x14ac:dyDescent="0.25">
      <c r="A79" t="s">
        <v>73</v>
      </c>
      <c r="D79">
        <v>26</v>
      </c>
    </row>
    <row r="80" spans="1:4" x14ac:dyDescent="0.25">
      <c r="A80" t="s">
        <v>31</v>
      </c>
      <c r="B80">
        <v>227</v>
      </c>
      <c r="D80">
        <v>11</v>
      </c>
    </row>
    <row r="81" spans="1:4" x14ac:dyDescent="0.25">
      <c r="A81" t="s">
        <v>32</v>
      </c>
      <c r="B81">
        <v>222245</v>
      </c>
      <c r="D81">
        <v>112</v>
      </c>
    </row>
    <row r="82" spans="1:4" x14ac:dyDescent="0.25">
      <c r="A82" t="s">
        <v>33</v>
      </c>
      <c r="B82">
        <v>49930</v>
      </c>
      <c r="D82">
        <v>177</v>
      </c>
    </row>
    <row r="83" spans="1:4" x14ac:dyDescent="0.25">
      <c r="A83" t="s">
        <v>34</v>
      </c>
    </row>
    <row r="84" spans="1:4" x14ac:dyDescent="0.25">
      <c r="A84" t="s">
        <v>74</v>
      </c>
    </row>
    <row r="85" spans="1:4" x14ac:dyDescent="0.25">
      <c r="A85" t="s">
        <v>35</v>
      </c>
      <c r="B85">
        <v>220202</v>
      </c>
      <c r="D85">
        <v>67</v>
      </c>
    </row>
    <row r="86" spans="1:4" x14ac:dyDescent="0.25">
      <c r="A86" t="s">
        <v>75</v>
      </c>
    </row>
    <row r="87" spans="1:4" x14ac:dyDescent="0.25">
      <c r="A87" t="s">
        <v>76</v>
      </c>
      <c r="B87">
        <v>98</v>
      </c>
    </row>
    <row r="88" spans="1:4" x14ac:dyDescent="0.25">
      <c r="A88" t="s">
        <v>36</v>
      </c>
      <c r="B88">
        <v>20372</v>
      </c>
      <c r="C88">
        <v>2024</v>
      </c>
    </row>
    <row r="89" spans="1:4" x14ac:dyDescent="0.25">
      <c r="A89" t="s">
        <v>77</v>
      </c>
    </row>
    <row r="90" spans="1:4" x14ac:dyDescent="0.25">
      <c r="A90" t="s">
        <v>96</v>
      </c>
    </row>
    <row r="91" spans="1:4" x14ac:dyDescent="0.25">
      <c r="A91" t="s">
        <v>37</v>
      </c>
      <c r="B91">
        <v>10</v>
      </c>
    </row>
    <row r="92" spans="1:4" x14ac:dyDescent="0.25">
      <c r="A92" t="s">
        <v>78</v>
      </c>
    </row>
    <row r="93" spans="1:4" x14ac:dyDescent="0.25">
      <c r="A93" t="s">
        <v>38</v>
      </c>
      <c r="B93">
        <v>57461</v>
      </c>
    </row>
    <row r="94" spans="1:4" x14ac:dyDescent="0.25">
      <c r="A94" t="s">
        <v>39</v>
      </c>
      <c r="B94">
        <v>100969</v>
      </c>
    </row>
    <row r="95" spans="1:4" x14ac:dyDescent="0.25">
      <c r="A95" t="s">
        <v>42</v>
      </c>
    </row>
    <row r="96" spans="1:4" x14ac:dyDescent="0.25">
      <c r="A96" t="s">
        <v>46</v>
      </c>
    </row>
    <row r="97" spans="1:4" x14ac:dyDescent="0.25">
      <c r="A97" t="s">
        <v>86</v>
      </c>
    </row>
    <row r="98" spans="1:4" x14ac:dyDescent="0.25">
      <c r="A98" t="s">
        <v>87</v>
      </c>
    </row>
    <row r="99" spans="1:4" x14ac:dyDescent="0.25">
      <c r="A99" t="s">
        <v>77</v>
      </c>
    </row>
    <row r="100" spans="1:4" x14ac:dyDescent="0.25">
      <c r="A100" t="s">
        <v>88</v>
      </c>
    </row>
    <row r="102" spans="1:4" x14ac:dyDescent="0.25">
      <c r="B102" s="8"/>
      <c r="C102" s="8"/>
      <c r="D102" s="8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SUM(B3:B19)</f>
        <v>1699661</v>
      </c>
      <c r="C2" s="8">
        <f t="shared" ref="C2" si="0">SUM(C3:C19)</f>
        <v>570900</v>
      </c>
    </row>
    <row r="3" spans="1:3" x14ac:dyDescent="0.25">
      <c r="A3" s="15" t="s">
        <v>18</v>
      </c>
      <c r="B3" s="8">
        <v>1107165</v>
      </c>
      <c r="C3" s="8">
        <v>15981</v>
      </c>
    </row>
    <row r="4" spans="1:3" x14ac:dyDescent="0.25">
      <c r="A4" s="15" t="s">
        <v>23</v>
      </c>
      <c r="B4" s="8">
        <v>119222</v>
      </c>
      <c r="C4" s="8"/>
    </row>
    <row r="5" spans="1:3" x14ac:dyDescent="0.25">
      <c r="A5" s="15" t="s">
        <v>4</v>
      </c>
      <c r="B5" s="8">
        <v>161213</v>
      </c>
      <c r="C5" s="8"/>
    </row>
    <row r="6" spans="1:3" x14ac:dyDescent="0.25">
      <c r="A6" s="15" t="s">
        <v>17</v>
      </c>
      <c r="B6" s="8">
        <v>35309</v>
      </c>
      <c r="C6" s="8"/>
    </row>
    <row r="7" spans="1:3" x14ac:dyDescent="0.25">
      <c r="A7" s="15" t="s">
        <v>10</v>
      </c>
      <c r="B7" s="8">
        <v>24290</v>
      </c>
      <c r="C7" s="8">
        <v>469084</v>
      </c>
    </row>
    <row r="8" spans="1:3" x14ac:dyDescent="0.25">
      <c r="A8" s="15" t="s">
        <v>2</v>
      </c>
      <c r="B8" s="8"/>
      <c r="C8" s="8">
        <v>49911</v>
      </c>
    </row>
    <row r="9" spans="1:3" x14ac:dyDescent="0.25">
      <c r="A9" s="15" t="s">
        <v>6</v>
      </c>
      <c r="B9" s="8">
        <v>34855</v>
      </c>
      <c r="C9" s="8"/>
    </row>
    <row r="10" spans="1:3" x14ac:dyDescent="0.25">
      <c r="A10" s="15" t="s">
        <v>139</v>
      </c>
      <c r="B10" s="8"/>
      <c r="C10" s="8"/>
    </row>
    <row r="11" spans="1:3" x14ac:dyDescent="0.25">
      <c r="A11" s="15" t="s">
        <v>47</v>
      </c>
      <c r="B11" s="8"/>
      <c r="C11" s="8"/>
    </row>
    <row r="12" spans="1:3" x14ac:dyDescent="0.25">
      <c r="A12" s="15" t="s">
        <v>143</v>
      </c>
      <c r="B12" s="8"/>
      <c r="C12" s="8"/>
    </row>
    <row r="13" spans="1:3" x14ac:dyDescent="0.25">
      <c r="A13" s="15" t="s">
        <v>32</v>
      </c>
      <c r="B13" s="8">
        <v>122235</v>
      </c>
      <c r="C13" s="8"/>
    </row>
    <row r="14" spans="1:3" x14ac:dyDescent="0.25">
      <c r="A14" s="15" t="s">
        <v>100</v>
      </c>
      <c r="B14" s="8">
        <v>28989</v>
      </c>
      <c r="C14" s="8"/>
    </row>
    <row r="15" spans="1:3" x14ac:dyDescent="0.25">
      <c r="A15" s="15" t="s">
        <v>188</v>
      </c>
      <c r="B15" s="8"/>
      <c r="C15" s="8"/>
    </row>
    <row r="16" spans="1:3" x14ac:dyDescent="0.25">
      <c r="A16" s="15" t="s">
        <v>28</v>
      </c>
      <c r="B16" s="8"/>
      <c r="C16" s="17">
        <v>35924</v>
      </c>
    </row>
    <row r="17" spans="1:3" x14ac:dyDescent="0.25">
      <c r="A17" s="15" t="s">
        <v>33</v>
      </c>
      <c r="B17" s="8"/>
      <c r="C17" s="8"/>
    </row>
    <row r="18" spans="1:3" x14ac:dyDescent="0.25">
      <c r="A18" s="15" t="s">
        <v>35</v>
      </c>
      <c r="B18" s="8">
        <v>20872</v>
      </c>
      <c r="C18" s="8"/>
    </row>
    <row r="19" spans="1:3" x14ac:dyDescent="0.25">
      <c r="A19" s="15" t="s">
        <v>38</v>
      </c>
      <c r="B19" s="8">
        <v>45511</v>
      </c>
      <c r="C19" s="8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SUM(B3:B19)</f>
        <v>1496570</v>
      </c>
      <c r="C2" s="8">
        <f t="shared" ref="C2" si="0">SUM(C3:C19)</f>
        <v>464341</v>
      </c>
    </row>
    <row r="3" spans="1:3" x14ac:dyDescent="0.25">
      <c r="A3" s="15" t="s">
        <v>18</v>
      </c>
      <c r="B3" s="8">
        <v>659612</v>
      </c>
      <c r="C3" s="8">
        <v>19750</v>
      </c>
    </row>
    <row r="4" spans="1:3" x14ac:dyDescent="0.25">
      <c r="A4" s="15" t="s">
        <v>23</v>
      </c>
      <c r="B4" s="8">
        <v>115428</v>
      </c>
      <c r="C4" s="8"/>
    </row>
    <row r="5" spans="1:3" x14ac:dyDescent="0.25">
      <c r="A5" s="15" t="s">
        <v>4</v>
      </c>
      <c r="B5" s="8">
        <v>206481</v>
      </c>
      <c r="C5" s="8"/>
    </row>
    <row r="6" spans="1:3" x14ac:dyDescent="0.25">
      <c r="A6" s="15" t="s">
        <v>17</v>
      </c>
      <c r="B6" s="8">
        <v>12108</v>
      </c>
      <c r="C6" s="8"/>
    </row>
    <row r="7" spans="1:3" x14ac:dyDescent="0.25">
      <c r="A7" s="15" t="s">
        <v>10</v>
      </c>
      <c r="B7" s="8">
        <v>24929</v>
      </c>
      <c r="C7" s="8">
        <v>426635</v>
      </c>
    </row>
    <row r="8" spans="1:3" x14ac:dyDescent="0.25">
      <c r="A8" s="15" t="s">
        <v>2</v>
      </c>
      <c r="B8" s="8"/>
      <c r="C8" s="8">
        <v>17956</v>
      </c>
    </row>
    <row r="9" spans="1:3" x14ac:dyDescent="0.25">
      <c r="A9" s="15" t="s">
        <v>6</v>
      </c>
      <c r="B9" s="8">
        <v>22733</v>
      </c>
      <c r="C9" s="8"/>
    </row>
    <row r="10" spans="1:3" x14ac:dyDescent="0.25">
      <c r="A10" s="15" t="s">
        <v>139</v>
      </c>
      <c r="B10" s="8"/>
      <c r="C10" s="8"/>
    </row>
    <row r="11" spans="1:3" x14ac:dyDescent="0.25">
      <c r="A11" s="15" t="s">
        <v>47</v>
      </c>
      <c r="B11" s="8"/>
      <c r="C11" s="8"/>
    </row>
    <row r="12" spans="1:3" x14ac:dyDescent="0.25">
      <c r="A12" s="15" t="s">
        <v>143</v>
      </c>
      <c r="B12" s="8"/>
      <c r="C12" s="8"/>
    </row>
    <row r="13" spans="1:3" x14ac:dyDescent="0.25">
      <c r="A13" s="15" t="s">
        <v>32</v>
      </c>
      <c r="B13" s="8">
        <v>235706</v>
      </c>
      <c r="C13" s="8"/>
    </row>
    <row r="14" spans="1:3" x14ac:dyDescent="0.25">
      <c r="A14" s="15" t="s">
        <v>100</v>
      </c>
      <c r="B14" s="8"/>
      <c r="C14" s="8"/>
    </row>
    <row r="15" spans="1:3" x14ac:dyDescent="0.25">
      <c r="A15" s="15" t="s">
        <v>188</v>
      </c>
      <c r="B15" s="8"/>
      <c r="C15" s="8"/>
    </row>
    <row r="16" spans="1:3" x14ac:dyDescent="0.25">
      <c r="A16" s="15" t="s">
        <v>28</v>
      </c>
      <c r="B16" s="8"/>
      <c r="C16" s="17"/>
    </row>
    <row r="17" spans="1:3" x14ac:dyDescent="0.25">
      <c r="A17" s="15" t="s">
        <v>33</v>
      </c>
      <c r="B17" s="8"/>
      <c r="C17" s="8"/>
    </row>
    <row r="18" spans="1:3" x14ac:dyDescent="0.25">
      <c r="A18" s="15" t="s">
        <v>35</v>
      </c>
      <c r="B18" s="8">
        <v>84619</v>
      </c>
      <c r="C18" s="8"/>
    </row>
    <row r="19" spans="1:3" x14ac:dyDescent="0.25">
      <c r="A19" s="15" t="s">
        <v>38</v>
      </c>
      <c r="B19" s="8">
        <v>134954</v>
      </c>
      <c r="C19" s="8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1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SUM(B3:B21)</f>
        <v>677838</v>
      </c>
      <c r="C2" s="8">
        <f t="shared" ref="C2" si="0">SUM(C3:C21)</f>
        <v>98614</v>
      </c>
    </row>
    <row r="3" spans="1:3" x14ac:dyDescent="0.25">
      <c r="A3" s="15" t="s">
        <v>18</v>
      </c>
      <c r="B3" s="8">
        <v>242965</v>
      </c>
      <c r="C3" s="8"/>
    </row>
    <row r="4" spans="1:3" x14ac:dyDescent="0.25">
      <c r="A4" s="15" t="s">
        <v>19</v>
      </c>
      <c r="B4" s="8">
        <v>13635</v>
      </c>
      <c r="C4" s="8"/>
    </row>
    <row r="5" spans="1:3" x14ac:dyDescent="0.25">
      <c r="A5" s="15" t="s">
        <v>23</v>
      </c>
      <c r="B5" s="8">
        <v>100379</v>
      </c>
      <c r="C5" s="8"/>
    </row>
    <row r="6" spans="1:3" x14ac:dyDescent="0.25">
      <c r="A6" s="15" t="s">
        <v>4</v>
      </c>
      <c r="B6" s="8">
        <v>192768</v>
      </c>
      <c r="C6" s="8"/>
    </row>
    <row r="7" spans="1:3" x14ac:dyDescent="0.25">
      <c r="A7" s="15" t="s">
        <v>17</v>
      </c>
      <c r="B7" s="8">
        <v>17740</v>
      </c>
      <c r="C7" s="8">
        <v>33017</v>
      </c>
    </row>
    <row r="8" spans="1:3" x14ac:dyDescent="0.25">
      <c r="A8" s="15" t="s">
        <v>10</v>
      </c>
      <c r="B8" s="8"/>
      <c r="C8" s="8">
        <v>23563</v>
      </c>
    </row>
    <row r="9" spans="1:3" x14ac:dyDescent="0.25">
      <c r="A9" s="15" t="s">
        <v>2</v>
      </c>
      <c r="B9" s="8"/>
      <c r="C9" s="8">
        <v>42034</v>
      </c>
    </row>
    <row r="10" spans="1:3" x14ac:dyDescent="0.25">
      <c r="A10" s="15" t="s">
        <v>6</v>
      </c>
      <c r="B10" s="8">
        <v>11204</v>
      </c>
      <c r="C10" s="8"/>
    </row>
    <row r="11" spans="1:3" x14ac:dyDescent="0.25">
      <c r="A11" s="15" t="s">
        <v>139</v>
      </c>
      <c r="B11" s="8">
        <v>12099</v>
      </c>
      <c r="C11" s="8"/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/>
      <c r="C13" s="8"/>
    </row>
    <row r="14" spans="1:3" x14ac:dyDescent="0.25">
      <c r="A14" s="15" t="s">
        <v>32</v>
      </c>
      <c r="B14" s="8"/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/>
      <c r="C16" s="8"/>
    </row>
    <row r="17" spans="1:3" x14ac:dyDescent="0.25">
      <c r="A17" s="15" t="s">
        <v>196</v>
      </c>
      <c r="B17" s="8">
        <v>10500</v>
      </c>
      <c r="C17" s="8"/>
    </row>
    <row r="18" spans="1:3" x14ac:dyDescent="0.25">
      <c r="A18" s="15" t="s">
        <v>28</v>
      </c>
      <c r="B18" s="8"/>
      <c r="C18" s="17"/>
    </row>
    <row r="19" spans="1:3" x14ac:dyDescent="0.25">
      <c r="A19" s="15" t="s">
        <v>33</v>
      </c>
      <c r="B19" s="8"/>
      <c r="C19" s="8"/>
    </row>
    <row r="20" spans="1:3" x14ac:dyDescent="0.25">
      <c r="A20" s="15" t="s">
        <v>35</v>
      </c>
      <c r="B20" s="8"/>
      <c r="C20" s="8"/>
    </row>
    <row r="21" spans="1:3" x14ac:dyDescent="0.25">
      <c r="A21" s="15" t="s">
        <v>38</v>
      </c>
      <c r="B21" s="8">
        <v>76548</v>
      </c>
      <c r="C21" s="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1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SUM(B3:B21)</f>
        <v>884444</v>
      </c>
      <c r="C2" s="8">
        <f t="shared" ref="C2" si="0">SUM(C3:C21)</f>
        <v>45797</v>
      </c>
    </row>
    <row r="3" spans="1:3" x14ac:dyDescent="0.25">
      <c r="A3" s="15" t="s">
        <v>18</v>
      </c>
      <c r="B3" s="8">
        <v>399119</v>
      </c>
      <c r="C3" s="8"/>
    </row>
    <row r="4" spans="1:3" x14ac:dyDescent="0.25">
      <c r="A4" s="15" t="s">
        <v>19</v>
      </c>
      <c r="B4" s="8"/>
      <c r="C4" s="8"/>
    </row>
    <row r="5" spans="1:3" x14ac:dyDescent="0.25">
      <c r="A5" s="15" t="s">
        <v>23</v>
      </c>
      <c r="B5" s="8">
        <v>40238</v>
      </c>
      <c r="C5" s="8"/>
    </row>
    <row r="6" spans="1:3" x14ac:dyDescent="0.25">
      <c r="A6" s="15" t="s">
        <v>4</v>
      </c>
      <c r="B6" s="8">
        <v>76026</v>
      </c>
      <c r="C6" s="8"/>
    </row>
    <row r="7" spans="1:3" x14ac:dyDescent="0.25">
      <c r="A7" s="15" t="s">
        <v>17</v>
      </c>
      <c r="B7" s="8">
        <v>13851</v>
      </c>
      <c r="C7" s="8">
        <v>21574</v>
      </c>
    </row>
    <row r="8" spans="1:3" x14ac:dyDescent="0.25">
      <c r="A8" s="15" t="s">
        <v>10</v>
      </c>
      <c r="B8" s="8">
        <v>16064</v>
      </c>
      <c r="C8" s="8"/>
    </row>
    <row r="9" spans="1:3" x14ac:dyDescent="0.25">
      <c r="A9" s="15" t="s">
        <v>2</v>
      </c>
      <c r="B9" s="8"/>
      <c r="C9" s="8">
        <v>24223</v>
      </c>
    </row>
    <row r="10" spans="1:3" x14ac:dyDescent="0.25">
      <c r="A10" s="15" t="s">
        <v>6</v>
      </c>
      <c r="B10" s="8">
        <v>30638</v>
      </c>
      <c r="C10" s="8"/>
    </row>
    <row r="11" spans="1:3" x14ac:dyDescent="0.25">
      <c r="A11" s="15" t="s">
        <v>139</v>
      </c>
      <c r="B11" s="8"/>
      <c r="C11" s="8"/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/>
      <c r="C13" s="8"/>
    </row>
    <row r="14" spans="1:3" x14ac:dyDescent="0.25">
      <c r="A14" s="15" t="s">
        <v>32</v>
      </c>
      <c r="B14" s="8">
        <v>88098</v>
      </c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>
        <v>28889</v>
      </c>
      <c r="C16" s="8"/>
    </row>
    <row r="17" spans="1:3" x14ac:dyDescent="0.25">
      <c r="A17" s="15" t="s">
        <v>196</v>
      </c>
      <c r="B17" s="8"/>
      <c r="C17" s="8"/>
    </row>
    <row r="18" spans="1:3" x14ac:dyDescent="0.25">
      <c r="A18" s="15" t="s">
        <v>28</v>
      </c>
      <c r="B18" s="8"/>
      <c r="C18" s="17"/>
    </row>
    <row r="19" spans="1:3" x14ac:dyDescent="0.25">
      <c r="A19" s="15" t="s">
        <v>33</v>
      </c>
      <c r="B19" s="8">
        <v>16274</v>
      </c>
      <c r="C19" s="8"/>
    </row>
    <row r="20" spans="1:3" x14ac:dyDescent="0.25">
      <c r="A20" s="15" t="s">
        <v>35</v>
      </c>
      <c r="B20" s="8">
        <v>104279</v>
      </c>
      <c r="C20" s="8"/>
    </row>
    <row r="21" spans="1:3" x14ac:dyDescent="0.25">
      <c r="A21" s="15" t="s">
        <v>38</v>
      </c>
      <c r="B21" s="8">
        <v>70968</v>
      </c>
      <c r="C21" s="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SUM(B3:B212)</f>
        <v>504989</v>
      </c>
      <c r="C2" s="8">
        <f t="shared" ref="C2" si="0">SUM(C3:C21)</f>
        <v>34410</v>
      </c>
    </row>
    <row r="3" spans="1:3" x14ac:dyDescent="0.25">
      <c r="A3" s="15" t="s">
        <v>18</v>
      </c>
      <c r="B3" s="8">
        <v>270624</v>
      </c>
      <c r="C3" s="8"/>
    </row>
    <row r="4" spans="1:3" x14ac:dyDescent="0.25">
      <c r="A4" s="15" t="s">
        <v>19</v>
      </c>
      <c r="B4" s="8">
        <v>17612</v>
      </c>
      <c r="C4" s="8"/>
    </row>
    <row r="5" spans="1:3" x14ac:dyDescent="0.25">
      <c r="A5" s="15" t="s">
        <v>23</v>
      </c>
      <c r="B5" s="8">
        <v>22977</v>
      </c>
      <c r="C5" s="8"/>
    </row>
    <row r="6" spans="1:3" x14ac:dyDescent="0.25">
      <c r="A6" s="15" t="s">
        <v>4</v>
      </c>
      <c r="B6" s="8">
        <v>17281</v>
      </c>
      <c r="C6" s="8"/>
    </row>
    <row r="7" spans="1:3" x14ac:dyDescent="0.25">
      <c r="A7" s="15" t="s">
        <v>17</v>
      </c>
      <c r="B7" s="8">
        <v>25945</v>
      </c>
      <c r="C7" s="8"/>
    </row>
    <row r="8" spans="1:3" x14ac:dyDescent="0.25">
      <c r="A8" s="15" t="s">
        <v>10</v>
      </c>
      <c r="B8" s="8">
        <v>12006</v>
      </c>
      <c r="C8" s="8">
        <v>18880</v>
      </c>
    </row>
    <row r="9" spans="1:3" x14ac:dyDescent="0.25">
      <c r="A9" s="15" t="s">
        <v>2</v>
      </c>
      <c r="B9" s="8"/>
      <c r="C9" s="8"/>
    </row>
    <row r="10" spans="1:3" x14ac:dyDescent="0.25">
      <c r="A10" s="15" t="s">
        <v>6</v>
      </c>
      <c r="B10" s="8">
        <v>31693</v>
      </c>
      <c r="C10" s="8"/>
    </row>
    <row r="11" spans="1:3" x14ac:dyDescent="0.25">
      <c r="A11" s="15" t="s">
        <v>139</v>
      </c>
      <c r="B11" s="8"/>
      <c r="C11" s="8"/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/>
      <c r="C13" s="8"/>
    </row>
    <row r="14" spans="1:3" x14ac:dyDescent="0.25">
      <c r="A14" s="15" t="s">
        <v>32</v>
      </c>
      <c r="B14" s="8">
        <v>32016</v>
      </c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>
        <v>24112</v>
      </c>
      <c r="C16" s="8"/>
    </row>
    <row r="17" spans="1:3" x14ac:dyDescent="0.25">
      <c r="A17" s="15" t="s">
        <v>196</v>
      </c>
      <c r="B17" s="8"/>
      <c r="C17" s="8"/>
    </row>
    <row r="18" spans="1:3" x14ac:dyDescent="0.25">
      <c r="A18" s="15" t="s">
        <v>28</v>
      </c>
      <c r="B18" s="8"/>
      <c r="C18" s="17">
        <v>15530</v>
      </c>
    </row>
    <row r="19" spans="1:3" x14ac:dyDescent="0.25">
      <c r="A19" s="15" t="s">
        <v>33</v>
      </c>
      <c r="B19" s="8">
        <v>16266</v>
      </c>
      <c r="C19" s="8"/>
    </row>
    <row r="20" spans="1:3" x14ac:dyDescent="0.25">
      <c r="A20" s="15" t="s">
        <v>35</v>
      </c>
      <c r="B20" s="8">
        <v>24432</v>
      </c>
      <c r="C20" s="8"/>
    </row>
    <row r="21" spans="1:3" x14ac:dyDescent="0.25">
      <c r="A21" s="15" t="s">
        <v>38</v>
      </c>
      <c r="B21" s="8"/>
      <c r="C21" s="8"/>
    </row>
    <row r="22" spans="1:3" x14ac:dyDescent="0.25">
      <c r="A22" s="15" t="s">
        <v>145</v>
      </c>
      <c r="B22">
        <v>10025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SUM(B3:B21)</f>
        <v>1584667</v>
      </c>
      <c r="C2" s="8">
        <f t="shared" ref="C2" si="0">SUM(C3:C21)</f>
        <v>1789316</v>
      </c>
    </row>
    <row r="3" spans="1:3" x14ac:dyDescent="0.25">
      <c r="A3" s="15" t="s">
        <v>18</v>
      </c>
      <c r="B3" s="8">
        <v>804680</v>
      </c>
      <c r="C3" s="8"/>
    </row>
    <row r="4" spans="1:3" x14ac:dyDescent="0.25">
      <c r="A4" s="15" t="s">
        <v>19</v>
      </c>
      <c r="B4" s="8"/>
      <c r="C4" s="8"/>
    </row>
    <row r="5" spans="1:3" x14ac:dyDescent="0.25">
      <c r="A5" s="15" t="s">
        <v>23</v>
      </c>
      <c r="B5" s="8">
        <v>67151</v>
      </c>
      <c r="C5" s="8"/>
    </row>
    <row r="6" spans="1:3" x14ac:dyDescent="0.25">
      <c r="A6" s="15" t="s">
        <v>4</v>
      </c>
      <c r="B6" s="8">
        <v>44441</v>
      </c>
      <c r="C6" s="8"/>
    </row>
    <row r="7" spans="1:3" x14ac:dyDescent="0.25">
      <c r="A7" s="15" t="s">
        <v>17</v>
      </c>
      <c r="B7" s="8">
        <v>22190</v>
      </c>
      <c r="C7" s="8"/>
    </row>
    <row r="8" spans="1:3" x14ac:dyDescent="0.25">
      <c r="A8" s="15" t="s">
        <v>10</v>
      </c>
      <c r="B8" s="8">
        <v>20011</v>
      </c>
      <c r="C8" s="8">
        <v>1674996</v>
      </c>
    </row>
    <row r="9" spans="1:3" x14ac:dyDescent="0.25">
      <c r="A9" s="15" t="s">
        <v>2</v>
      </c>
      <c r="B9" s="8"/>
      <c r="C9" s="8"/>
    </row>
    <row r="10" spans="1:3" x14ac:dyDescent="0.25">
      <c r="A10" s="15" t="s">
        <v>6</v>
      </c>
      <c r="B10" s="8">
        <v>207456</v>
      </c>
      <c r="C10" s="8">
        <v>40340</v>
      </c>
    </row>
    <row r="11" spans="1:3" x14ac:dyDescent="0.25">
      <c r="A11" s="15" t="s">
        <v>139</v>
      </c>
      <c r="B11" s="8"/>
      <c r="C11" s="8"/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>
        <v>66158</v>
      </c>
      <c r="C13" s="8">
        <v>21567</v>
      </c>
    </row>
    <row r="14" spans="1:3" x14ac:dyDescent="0.25">
      <c r="A14" s="15" t="s">
        <v>32</v>
      </c>
      <c r="B14" s="8"/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/>
      <c r="C16" s="8"/>
    </row>
    <row r="17" spans="1:3" x14ac:dyDescent="0.25">
      <c r="A17" s="15" t="s">
        <v>196</v>
      </c>
      <c r="B17" s="8"/>
      <c r="C17" s="8"/>
    </row>
    <row r="18" spans="1:3" x14ac:dyDescent="0.25">
      <c r="A18" s="15" t="s">
        <v>28</v>
      </c>
      <c r="B18" s="8"/>
      <c r="C18" s="17">
        <v>52413</v>
      </c>
    </row>
    <row r="19" spans="1:3" x14ac:dyDescent="0.25">
      <c r="A19" s="15" t="s">
        <v>33</v>
      </c>
      <c r="B19" s="8">
        <v>45387</v>
      </c>
      <c r="C19" s="8"/>
    </row>
    <row r="20" spans="1:3" x14ac:dyDescent="0.25">
      <c r="A20" s="15" t="s">
        <v>35</v>
      </c>
      <c r="B20" s="8">
        <v>278170</v>
      </c>
      <c r="C20" s="8"/>
    </row>
    <row r="21" spans="1:3" x14ac:dyDescent="0.25">
      <c r="A21" s="15" t="s">
        <v>38</v>
      </c>
      <c r="B21" s="8">
        <v>29023</v>
      </c>
      <c r="C21" s="8"/>
    </row>
    <row r="22" spans="1:3" x14ac:dyDescent="0.25">
      <c r="A22" s="15" t="s">
        <v>145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SUM(B3:B22)</f>
        <v>1624771</v>
      </c>
      <c r="C2" s="8">
        <f t="shared" ref="C2" si="0">SUM(C3:C22)</f>
        <v>5806207</v>
      </c>
    </row>
    <row r="3" spans="1:3" x14ac:dyDescent="0.25">
      <c r="A3" s="15" t="s">
        <v>18</v>
      </c>
      <c r="B3" s="8">
        <v>802981</v>
      </c>
      <c r="C3" s="8">
        <v>10208</v>
      </c>
    </row>
    <row r="4" spans="1:3" x14ac:dyDescent="0.25">
      <c r="A4" s="15" t="s">
        <v>19</v>
      </c>
      <c r="B4" s="8"/>
      <c r="C4" s="8"/>
    </row>
    <row r="5" spans="1:3" x14ac:dyDescent="0.25">
      <c r="A5" s="15" t="s">
        <v>23</v>
      </c>
      <c r="B5" s="8">
        <v>73707</v>
      </c>
      <c r="C5" s="8"/>
    </row>
    <row r="6" spans="1:3" x14ac:dyDescent="0.25">
      <c r="A6" s="15" t="s">
        <v>4</v>
      </c>
      <c r="B6" s="8">
        <v>89508</v>
      </c>
      <c r="C6" s="8">
        <v>16777</v>
      </c>
    </row>
    <row r="7" spans="1:3" x14ac:dyDescent="0.25">
      <c r="A7" s="15" t="s">
        <v>17</v>
      </c>
      <c r="B7" s="8">
        <v>15554</v>
      </c>
      <c r="C7" s="8"/>
    </row>
    <row r="8" spans="1:3" x14ac:dyDescent="0.25">
      <c r="A8" s="15" t="s">
        <v>10</v>
      </c>
      <c r="B8" s="8">
        <v>17477</v>
      </c>
      <c r="C8" s="8">
        <v>5656281</v>
      </c>
    </row>
    <row r="9" spans="1:3" x14ac:dyDescent="0.25">
      <c r="A9" s="15" t="s">
        <v>2</v>
      </c>
      <c r="B9" s="8"/>
      <c r="C9" s="8">
        <v>22869</v>
      </c>
    </row>
    <row r="10" spans="1:3" x14ac:dyDescent="0.25">
      <c r="A10" s="15" t="s">
        <v>6</v>
      </c>
      <c r="B10" s="8">
        <v>84023</v>
      </c>
      <c r="C10" s="8">
        <v>63932</v>
      </c>
    </row>
    <row r="11" spans="1:3" x14ac:dyDescent="0.25">
      <c r="A11" s="15" t="s">
        <v>139</v>
      </c>
      <c r="B11" s="8"/>
      <c r="C11" s="8"/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>
        <v>28648</v>
      </c>
      <c r="C13" s="8"/>
    </row>
    <row r="14" spans="1:3" x14ac:dyDescent="0.25">
      <c r="A14" s="15" t="s">
        <v>32</v>
      </c>
      <c r="B14" s="8"/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>
        <v>23773</v>
      </c>
      <c r="C16" s="8"/>
    </row>
    <row r="17" spans="1:3" x14ac:dyDescent="0.25">
      <c r="A17" s="15" t="s">
        <v>196</v>
      </c>
      <c r="B17" s="8"/>
      <c r="C17" s="8"/>
    </row>
    <row r="18" spans="1:3" x14ac:dyDescent="0.25">
      <c r="A18" s="15" t="s">
        <v>28</v>
      </c>
      <c r="B18" s="8"/>
      <c r="C18" s="17">
        <v>36140</v>
      </c>
    </row>
    <row r="19" spans="1:3" x14ac:dyDescent="0.25">
      <c r="A19" s="15" t="s">
        <v>33</v>
      </c>
      <c r="B19" s="8">
        <v>153788</v>
      </c>
      <c r="C19" s="8"/>
    </row>
    <row r="20" spans="1:3" x14ac:dyDescent="0.25">
      <c r="A20" s="15" t="s">
        <v>35</v>
      </c>
      <c r="B20" s="8">
        <v>164412</v>
      </c>
      <c r="C20" s="8"/>
    </row>
    <row r="21" spans="1:3" x14ac:dyDescent="0.25">
      <c r="A21" s="15" t="s">
        <v>38</v>
      </c>
      <c r="B21" s="8">
        <v>158662</v>
      </c>
      <c r="C21" s="8"/>
    </row>
    <row r="22" spans="1:3" x14ac:dyDescent="0.25">
      <c r="A22" s="15" t="s">
        <v>145</v>
      </c>
      <c r="B22" s="8">
        <v>12238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SUM(B3:B22)</f>
        <v>1673947</v>
      </c>
      <c r="C2" s="8">
        <f t="shared" ref="C2" si="0">SUM(C3:C22)</f>
        <v>1672610</v>
      </c>
    </row>
    <row r="3" spans="1:3" x14ac:dyDescent="0.25">
      <c r="A3" s="15" t="s">
        <v>18</v>
      </c>
      <c r="B3" s="8">
        <v>889187</v>
      </c>
      <c r="C3" s="8"/>
    </row>
    <row r="4" spans="1:3" x14ac:dyDescent="0.25">
      <c r="A4" s="15" t="s">
        <v>19</v>
      </c>
      <c r="B4" s="8"/>
      <c r="C4" s="8"/>
    </row>
    <row r="5" spans="1:3" x14ac:dyDescent="0.25">
      <c r="A5" s="15" t="s">
        <v>23</v>
      </c>
      <c r="B5" s="8">
        <v>254066</v>
      </c>
      <c r="C5" s="8"/>
    </row>
    <row r="6" spans="1:3" x14ac:dyDescent="0.25">
      <c r="A6" s="15" t="s">
        <v>4</v>
      </c>
      <c r="B6" s="8">
        <v>232878</v>
      </c>
      <c r="C6" s="8"/>
    </row>
    <row r="7" spans="1:3" x14ac:dyDescent="0.25">
      <c r="A7" s="15" t="s">
        <v>17</v>
      </c>
      <c r="B7" s="8"/>
      <c r="C7" s="8">
        <v>11657</v>
      </c>
    </row>
    <row r="8" spans="1:3" x14ac:dyDescent="0.25">
      <c r="A8" s="15" t="s">
        <v>10</v>
      </c>
      <c r="B8" s="8">
        <v>31146</v>
      </c>
      <c r="C8" s="8">
        <v>1580463</v>
      </c>
    </row>
    <row r="9" spans="1:3" x14ac:dyDescent="0.25">
      <c r="A9" s="15" t="s">
        <v>2</v>
      </c>
      <c r="B9" s="8"/>
      <c r="C9" s="8">
        <v>37812</v>
      </c>
    </row>
    <row r="10" spans="1:3" x14ac:dyDescent="0.25">
      <c r="A10" s="15" t="s">
        <v>6</v>
      </c>
      <c r="B10" s="8">
        <v>89649</v>
      </c>
      <c r="C10" s="8">
        <v>10123</v>
      </c>
    </row>
    <row r="11" spans="1:3" x14ac:dyDescent="0.25">
      <c r="A11" s="15" t="s">
        <v>139</v>
      </c>
      <c r="B11" s="8">
        <v>19152</v>
      </c>
      <c r="C11" s="8"/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>
        <v>43249</v>
      </c>
      <c r="C13" s="8"/>
    </row>
    <row r="14" spans="1:3" x14ac:dyDescent="0.25">
      <c r="A14" s="15" t="s">
        <v>32</v>
      </c>
      <c r="B14" s="8">
        <v>35020</v>
      </c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/>
      <c r="C16" s="8"/>
    </row>
    <row r="17" spans="1:3" x14ac:dyDescent="0.25">
      <c r="A17" s="15" t="s">
        <v>196</v>
      </c>
      <c r="B17" s="8"/>
      <c r="C17" s="8"/>
    </row>
    <row r="18" spans="1:3" x14ac:dyDescent="0.25">
      <c r="A18" s="15" t="s">
        <v>28</v>
      </c>
      <c r="B18" s="8">
        <v>14369</v>
      </c>
      <c r="C18" s="17">
        <v>32555</v>
      </c>
    </row>
    <row r="19" spans="1:3" x14ac:dyDescent="0.25">
      <c r="A19" s="15" t="s">
        <v>33</v>
      </c>
      <c r="B19" s="8">
        <v>21165</v>
      </c>
      <c r="C19" s="8"/>
    </row>
    <row r="20" spans="1:3" x14ac:dyDescent="0.25">
      <c r="A20" s="15" t="s">
        <v>35</v>
      </c>
      <c r="B20" s="8">
        <v>10910</v>
      </c>
      <c r="C20" s="8"/>
    </row>
    <row r="21" spans="1:3" x14ac:dyDescent="0.25">
      <c r="A21" s="15" t="s">
        <v>38</v>
      </c>
      <c r="B21" s="8">
        <v>18151</v>
      </c>
      <c r="C21" s="8"/>
    </row>
    <row r="22" spans="1:3" x14ac:dyDescent="0.25">
      <c r="A22" s="15" t="s">
        <v>145</v>
      </c>
      <c r="B22" s="8">
        <v>15005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SUM(B3:B22)</f>
        <v>1778004</v>
      </c>
      <c r="C2" s="8">
        <f t="shared" ref="C2" si="0">SUM(C3:C22)</f>
        <v>484062</v>
      </c>
    </row>
    <row r="3" spans="1:3" x14ac:dyDescent="0.25">
      <c r="A3" s="15" t="s">
        <v>18</v>
      </c>
      <c r="B3" s="8">
        <v>789912</v>
      </c>
      <c r="C3" s="8">
        <v>22086</v>
      </c>
    </row>
    <row r="4" spans="1:3" x14ac:dyDescent="0.25">
      <c r="A4" s="15" t="s">
        <v>19</v>
      </c>
      <c r="B4" s="8">
        <v>17601</v>
      </c>
      <c r="C4" s="8"/>
    </row>
    <row r="5" spans="1:3" x14ac:dyDescent="0.25">
      <c r="A5" s="15" t="s">
        <v>23</v>
      </c>
      <c r="B5" s="8">
        <v>317594</v>
      </c>
      <c r="C5" s="8"/>
    </row>
    <row r="6" spans="1:3" x14ac:dyDescent="0.25">
      <c r="A6" s="15" t="s">
        <v>4</v>
      </c>
      <c r="B6" s="8">
        <v>360654</v>
      </c>
      <c r="C6" s="8"/>
    </row>
    <row r="7" spans="1:3" x14ac:dyDescent="0.25">
      <c r="A7" s="15" t="s">
        <v>17</v>
      </c>
      <c r="B7" s="8"/>
      <c r="C7" s="8"/>
    </row>
    <row r="8" spans="1:3" x14ac:dyDescent="0.25">
      <c r="A8" s="15" t="s">
        <v>10</v>
      </c>
      <c r="B8" s="8">
        <v>67403</v>
      </c>
      <c r="C8" s="8">
        <v>188877</v>
      </c>
    </row>
    <row r="9" spans="1:3" x14ac:dyDescent="0.25">
      <c r="A9" s="15" t="s">
        <v>2</v>
      </c>
      <c r="B9" s="8"/>
      <c r="C9" s="8">
        <v>236393</v>
      </c>
    </row>
    <row r="10" spans="1:3" x14ac:dyDescent="0.25">
      <c r="A10" s="15" t="s">
        <v>6</v>
      </c>
      <c r="B10" s="8">
        <v>28369</v>
      </c>
      <c r="C10" s="8"/>
    </row>
    <row r="11" spans="1:3" x14ac:dyDescent="0.25">
      <c r="A11" s="15" t="s">
        <v>139</v>
      </c>
      <c r="B11" s="8"/>
      <c r="C11" s="8"/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>
        <v>44209</v>
      </c>
      <c r="C13" s="8"/>
    </row>
    <row r="14" spans="1:3" x14ac:dyDescent="0.25">
      <c r="A14" s="15" t="s">
        <v>32</v>
      </c>
      <c r="B14" s="8">
        <v>43760</v>
      </c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/>
      <c r="C16" s="8"/>
    </row>
    <row r="17" spans="1:3" x14ac:dyDescent="0.25">
      <c r="A17" s="15" t="s">
        <v>196</v>
      </c>
      <c r="B17" s="8"/>
      <c r="C17" s="8"/>
    </row>
    <row r="18" spans="1:3" x14ac:dyDescent="0.25">
      <c r="A18" s="15" t="s">
        <v>28</v>
      </c>
      <c r="B18" s="8"/>
      <c r="C18" s="17">
        <v>36706</v>
      </c>
    </row>
    <row r="19" spans="1:3" x14ac:dyDescent="0.25">
      <c r="A19" s="15" t="s">
        <v>33</v>
      </c>
      <c r="B19" s="8"/>
      <c r="C19" s="8"/>
    </row>
    <row r="20" spans="1:3" x14ac:dyDescent="0.25">
      <c r="A20" s="15" t="s">
        <v>35</v>
      </c>
      <c r="B20" s="8">
        <v>60741</v>
      </c>
      <c r="C20" s="8"/>
    </row>
    <row r="21" spans="1:3" x14ac:dyDescent="0.25">
      <c r="A21" s="15" t="s">
        <v>38</v>
      </c>
      <c r="B21" s="8">
        <v>25006</v>
      </c>
      <c r="C21" s="8"/>
    </row>
    <row r="22" spans="1:3" x14ac:dyDescent="0.25">
      <c r="A22" s="15" t="s">
        <v>145</v>
      </c>
      <c r="B22" s="8">
        <v>22755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2"/>
  <sheetViews>
    <sheetView workbookViewId="0">
      <selection activeCell="N33" sqref="N33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SUM(B3:B22)</f>
        <v>1525443</v>
      </c>
      <c r="C2" s="8">
        <f t="shared" ref="C2" si="0">SUM(C3:C22)</f>
        <v>562038</v>
      </c>
    </row>
    <row r="3" spans="1:3" x14ac:dyDescent="0.25">
      <c r="A3" s="15" t="s">
        <v>18</v>
      </c>
      <c r="B3" s="8">
        <v>736253</v>
      </c>
      <c r="C3" s="8"/>
    </row>
    <row r="4" spans="1:3" x14ac:dyDescent="0.25">
      <c r="A4" s="15" t="s">
        <v>19</v>
      </c>
      <c r="B4" s="8">
        <v>17884</v>
      </c>
      <c r="C4" s="8"/>
    </row>
    <row r="5" spans="1:3" x14ac:dyDescent="0.25">
      <c r="A5" s="15" t="s">
        <v>23</v>
      </c>
      <c r="B5" s="8">
        <v>253709</v>
      </c>
      <c r="C5" s="8"/>
    </row>
    <row r="6" spans="1:3" x14ac:dyDescent="0.25">
      <c r="A6" s="15" t="s">
        <v>4</v>
      </c>
      <c r="B6" s="8">
        <v>141936</v>
      </c>
      <c r="C6" s="8">
        <v>10509</v>
      </c>
    </row>
    <row r="7" spans="1:3" x14ac:dyDescent="0.25">
      <c r="A7" s="15" t="s">
        <v>17</v>
      </c>
      <c r="B7" s="8"/>
      <c r="C7" s="8"/>
    </row>
    <row r="8" spans="1:3" x14ac:dyDescent="0.25">
      <c r="A8" s="15" t="s">
        <v>10</v>
      </c>
      <c r="B8" s="8">
        <v>68009</v>
      </c>
      <c r="C8" s="8">
        <v>270862</v>
      </c>
    </row>
    <row r="9" spans="1:3" x14ac:dyDescent="0.25">
      <c r="A9" s="15" t="s">
        <v>2</v>
      </c>
      <c r="B9" s="8"/>
      <c r="C9" s="8">
        <v>215978</v>
      </c>
    </row>
    <row r="10" spans="1:3" x14ac:dyDescent="0.25">
      <c r="A10" s="15" t="s">
        <v>6</v>
      </c>
      <c r="B10" s="8">
        <v>33910</v>
      </c>
      <c r="C10" s="8"/>
    </row>
    <row r="11" spans="1:3" x14ac:dyDescent="0.25">
      <c r="A11" s="15" t="s">
        <v>139</v>
      </c>
      <c r="B11" s="8"/>
      <c r="C11" s="8">
        <v>28059</v>
      </c>
    </row>
    <row r="12" spans="1:3" x14ac:dyDescent="0.25">
      <c r="A12" s="15" t="s">
        <v>47</v>
      </c>
      <c r="B12" s="8"/>
      <c r="C12" s="8"/>
    </row>
    <row r="13" spans="1:3" x14ac:dyDescent="0.25">
      <c r="A13" s="15" t="s">
        <v>143</v>
      </c>
      <c r="B13" s="8">
        <v>25457</v>
      </c>
      <c r="C13" s="8"/>
    </row>
    <row r="14" spans="1:3" x14ac:dyDescent="0.25">
      <c r="A14" s="15" t="s">
        <v>32</v>
      </c>
      <c r="B14" s="8">
        <v>43219</v>
      </c>
      <c r="C14" s="8"/>
    </row>
    <row r="15" spans="1:3" x14ac:dyDescent="0.25">
      <c r="A15" s="15" t="s">
        <v>100</v>
      </c>
      <c r="B15" s="8"/>
      <c r="C15" s="8"/>
    </row>
    <row r="16" spans="1:3" x14ac:dyDescent="0.25">
      <c r="A16" s="15" t="s">
        <v>188</v>
      </c>
      <c r="B16" s="8"/>
      <c r="C16" s="8"/>
    </row>
    <row r="17" spans="1:3" x14ac:dyDescent="0.25">
      <c r="A17" s="15" t="s">
        <v>196</v>
      </c>
      <c r="B17" s="8"/>
      <c r="C17" s="8"/>
    </row>
    <row r="18" spans="1:3" x14ac:dyDescent="0.25">
      <c r="A18" s="15" t="s">
        <v>28</v>
      </c>
      <c r="B18" s="8"/>
      <c r="C18" s="17">
        <v>36630</v>
      </c>
    </row>
    <row r="19" spans="1:3" x14ac:dyDescent="0.25">
      <c r="A19" s="15" t="s">
        <v>33</v>
      </c>
      <c r="B19" s="8">
        <v>29177</v>
      </c>
      <c r="C19" s="8"/>
    </row>
    <row r="20" spans="1:3" x14ac:dyDescent="0.25">
      <c r="A20" s="15" t="s">
        <v>35</v>
      </c>
      <c r="B20" s="8">
        <v>117703</v>
      </c>
      <c r="C20" s="8"/>
    </row>
    <row r="21" spans="1:3" x14ac:dyDescent="0.25">
      <c r="A21" s="15" t="s">
        <v>38</v>
      </c>
      <c r="B21" s="8">
        <v>58186</v>
      </c>
      <c r="C21" s="8"/>
    </row>
    <row r="22" spans="1:3" x14ac:dyDescent="0.25">
      <c r="A22" s="15" t="s">
        <v>145</v>
      </c>
      <c r="B22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60"/>
  <sheetViews>
    <sheetView topLeftCell="A26" workbookViewId="0">
      <pane xSplit="1" topLeftCell="AY1" activePane="topRight" state="frozen"/>
      <selection pane="topRight" activeCell="BF60" sqref="BF60"/>
    </sheetView>
  </sheetViews>
  <sheetFormatPr defaultRowHeight="15" x14ac:dyDescent="0.25"/>
  <cols>
    <col min="1" max="1" width="28.7109375" bestFit="1" customWidth="1"/>
    <col min="44" max="52" width="10" bestFit="1" customWidth="1"/>
    <col min="53" max="57" width="11" bestFit="1" customWidth="1"/>
  </cols>
  <sheetData>
    <row r="1" spans="1:58" x14ac:dyDescent="0.25">
      <c r="A1" s="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180</v>
      </c>
      <c r="AO1" t="s">
        <v>181</v>
      </c>
      <c r="AP1" t="s">
        <v>182</v>
      </c>
      <c r="AQ1" t="s">
        <v>203</v>
      </c>
      <c r="AR1" t="s">
        <v>147</v>
      </c>
      <c r="AS1" t="s">
        <v>148</v>
      </c>
      <c r="AT1" t="s">
        <v>149</v>
      </c>
      <c r="AU1" t="s">
        <v>150</v>
      </c>
      <c r="AV1" t="s">
        <v>151</v>
      </c>
      <c r="AW1" t="s">
        <v>152</v>
      </c>
      <c r="AX1" t="s">
        <v>153</v>
      </c>
      <c r="AY1" t="s">
        <v>154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189</v>
      </c>
      <c r="BF1" t="s">
        <v>91</v>
      </c>
    </row>
    <row r="2" spans="1:58" x14ac:dyDescent="0.25">
      <c r="A2" s="1" t="s">
        <v>40</v>
      </c>
      <c r="B2" s="8">
        <v>658618</v>
      </c>
      <c r="C2" s="8">
        <v>741182</v>
      </c>
      <c r="D2" s="8">
        <v>102969</v>
      </c>
      <c r="E2" s="8">
        <v>292464</v>
      </c>
      <c r="F2" s="8">
        <v>362478</v>
      </c>
      <c r="G2" s="8">
        <v>500838</v>
      </c>
      <c r="H2" s="8">
        <v>17440</v>
      </c>
      <c r="I2" s="8">
        <v>230324</v>
      </c>
      <c r="J2" s="8">
        <v>26472</v>
      </c>
      <c r="K2" s="8">
        <v>5972</v>
      </c>
      <c r="L2" s="8">
        <v>12403</v>
      </c>
      <c r="M2" s="8">
        <v>33</v>
      </c>
      <c r="N2" s="8">
        <v>59377</v>
      </c>
      <c r="O2" s="8">
        <v>148836</v>
      </c>
      <c r="P2" s="8">
        <v>4258</v>
      </c>
      <c r="Q2" s="8">
        <v>317659</v>
      </c>
      <c r="R2" s="8">
        <v>45741</v>
      </c>
      <c r="S2" s="8">
        <v>4298</v>
      </c>
      <c r="T2" s="8">
        <v>5410</v>
      </c>
      <c r="U2" s="8">
        <v>438121</v>
      </c>
      <c r="V2" s="8">
        <v>2204</v>
      </c>
      <c r="W2" s="8">
        <v>497754</v>
      </c>
      <c r="X2" s="8">
        <v>158115</v>
      </c>
      <c r="Y2" s="8">
        <v>401552</v>
      </c>
      <c r="Z2" s="8">
        <v>4980</v>
      </c>
      <c r="AA2" s="8">
        <v>45374</v>
      </c>
      <c r="AB2" s="8">
        <v>76060</v>
      </c>
      <c r="AC2" s="8">
        <v>192553</v>
      </c>
      <c r="AD2" s="8">
        <v>29267</v>
      </c>
      <c r="AE2" s="8">
        <v>4576</v>
      </c>
      <c r="AF2" s="8">
        <v>78476</v>
      </c>
      <c r="AG2" s="8">
        <v>8222</v>
      </c>
      <c r="AH2" s="8">
        <v>7899</v>
      </c>
      <c r="AI2" s="8">
        <v>14721</v>
      </c>
      <c r="AJ2" s="8">
        <v>20</v>
      </c>
      <c r="AK2" s="8">
        <v>2608</v>
      </c>
      <c r="AL2" s="8">
        <v>1213</v>
      </c>
      <c r="AM2" s="8">
        <v>703</v>
      </c>
      <c r="AN2" s="8">
        <v>83231</v>
      </c>
      <c r="AO2" s="8">
        <v>28288</v>
      </c>
      <c r="AP2" s="8">
        <v>220460</v>
      </c>
      <c r="AQ2" s="8">
        <v>84165</v>
      </c>
      <c r="AR2" s="8">
        <v>669580</v>
      </c>
      <c r="AS2" s="8">
        <v>186469</v>
      </c>
      <c r="AT2" s="8">
        <v>1707568</v>
      </c>
      <c r="AU2" s="8">
        <v>88160</v>
      </c>
      <c r="AV2" s="8">
        <v>618757</v>
      </c>
      <c r="AW2" s="8">
        <v>69343</v>
      </c>
      <c r="AX2" s="8">
        <v>121236</v>
      </c>
      <c r="AY2" s="8">
        <v>435</v>
      </c>
      <c r="AZ2" s="8">
        <v>43719</v>
      </c>
      <c r="BA2" s="8">
        <v>2074</v>
      </c>
      <c r="BB2" s="8">
        <v>4592</v>
      </c>
      <c r="BC2" s="8">
        <v>104794</v>
      </c>
      <c r="BD2" s="8">
        <v>16203</v>
      </c>
      <c r="BE2" s="8">
        <v>310</v>
      </c>
      <c r="BF2" s="8">
        <v>62993</v>
      </c>
    </row>
    <row r="3" spans="1:58" x14ac:dyDescent="0.25">
      <c r="A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>
        <v>621</v>
      </c>
      <c r="AP3" s="8">
        <v>62</v>
      </c>
      <c r="AQ3" s="8">
        <v>2264</v>
      </c>
      <c r="BB3">
        <v>268</v>
      </c>
    </row>
    <row r="4" spans="1:58" x14ac:dyDescent="0.25">
      <c r="A4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X4">
        <v>233</v>
      </c>
      <c r="AY4">
        <v>25</v>
      </c>
      <c r="BC4">
        <v>6961</v>
      </c>
      <c r="BD4">
        <v>300</v>
      </c>
    </row>
    <row r="5" spans="1:58" x14ac:dyDescent="0.25">
      <c r="A5" t="s">
        <v>142</v>
      </c>
      <c r="B5" s="8"/>
      <c r="C5" s="8">
        <v>30047</v>
      </c>
      <c r="D5" s="8">
        <v>37441</v>
      </c>
      <c r="E5" s="8"/>
      <c r="F5" s="8"/>
      <c r="G5" s="8">
        <v>72054</v>
      </c>
      <c r="H5" s="8"/>
      <c r="I5" s="8">
        <v>65498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>
        <v>10522</v>
      </c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>
        <v>1978</v>
      </c>
      <c r="AP5" s="8">
        <v>753</v>
      </c>
      <c r="AQ5" s="8">
        <v>70</v>
      </c>
      <c r="BA5">
        <v>34</v>
      </c>
      <c r="BF5">
        <v>1692</v>
      </c>
    </row>
    <row r="6" spans="1:58" hidden="1" x14ac:dyDescent="0.25">
      <c r="A6" t="s">
        <v>4</v>
      </c>
      <c r="B6" s="8"/>
      <c r="C6" s="8"/>
      <c r="D6" s="8"/>
      <c r="E6" s="8"/>
      <c r="F6" s="8"/>
      <c r="G6" s="8">
        <v>1648</v>
      </c>
      <c r="H6" s="8"/>
      <c r="I6" s="8"/>
      <c r="J6" s="8"/>
      <c r="K6" s="8"/>
      <c r="L6" s="8">
        <v>440</v>
      </c>
      <c r="M6" s="8"/>
      <c r="N6" s="8">
        <v>14241</v>
      </c>
      <c r="O6" s="8">
        <v>139271</v>
      </c>
      <c r="P6" s="8">
        <v>1349</v>
      </c>
      <c r="Q6" s="8"/>
      <c r="R6" s="8">
        <v>1174</v>
      </c>
      <c r="S6" s="8"/>
      <c r="T6" s="8"/>
      <c r="U6" s="8">
        <v>181431</v>
      </c>
      <c r="V6" s="8"/>
      <c r="W6" s="8">
        <v>23426</v>
      </c>
      <c r="X6" s="8">
        <v>44154</v>
      </c>
      <c r="Y6" s="8"/>
      <c r="Z6" s="8">
        <v>1206</v>
      </c>
      <c r="AA6" s="8">
        <v>833</v>
      </c>
      <c r="AB6" s="8"/>
      <c r="AC6" s="8">
        <v>11313</v>
      </c>
      <c r="AD6" s="8">
        <v>705</v>
      </c>
      <c r="AE6" s="8">
        <v>1763</v>
      </c>
      <c r="AF6" s="8">
        <v>37748</v>
      </c>
      <c r="AG6" s="8">
        <v>274</v>
      </c>
      <c r="AH6" s="8">
        <v>174</v>
      </c>
      <c r="AI6" s="8">
        <v>1424</v>
      </c>
      <c r="AJ6" s="8"/>
      <c r="AK6" s="8">
        <v>53</v>
      </c>
      <c r="AL6" s="8">
        <v>3</v>
      </c>
      <c r="AM6" s="8"/>
      <c r="AN6" s="8">
        <v>1276</v>
      </c>
      <c r="AO6" s="8">
        <v>1659</v>
      </c>
      <c r="AP6" s="8">
        <v>5565</v>
      </c>
      <c r="AQ6" s="8">
        <v>2010</v>
      </c>
    </row>
    <row r="7" spans="1:58" hidden="1" x14ac:dyDescent="0.25">
      <c r="A7" t="s">
        <v>47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>
        <v>2541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1:58" x14ac:dyDescent="0.25">
      <c r="A8" t="s">
        <v>6</v>
      </c>
      <c r="B8" s="8">
        <v>29981</v>
      </c>
      <c r="C8" s="8">
        <v>199407</v>
      </c>
      <c r="D8" s="8">
        <v>1518</v>
      </c>
      <c r="E8" s="8">
        <v>120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>
        <v>4</v>
      </c>
      <c r="T8" s="8"/>
      <c r="U8" s="8"/>
      <c r="V8" s="8"/>
      <c r="W8" s="8"/>
      <c r="X8" s="8">
        <v>369</v>
      </c>
      <c r="Y8" s="8"/>
      <c r="Z8" s="8"/>
      <c r="AA8" s="8">
        <v>92</v>
      </c>
      <c r="AB8" s="8">
        <v>3477</v>
      </c>
      <c r="AC8" s="8">
        <v>245</v>
      </c>
      <c r="AD8" s="8">
        <v>1064</v>
      </c>
      <c r="AE8" s="8">
        <v>550</v>
      </c>
      <c r="AF8" s="8">
        <v>682</v>
      </c>
      <c r="AG8" s="8"/>
      <c r="AH8" s="8">
        <v>1227</v>
      </c>
      <c r="AI8" s="8">
        <v>149</v>
      </c>
      <c r="AJ8" s="8"/>
      <c r="AK8" s="8">
        <v>926</v>
      </c>
      <c r="AL8" s="8">
        <v>416</v>
      </c>
      <c r="AM8" s="8">
        <v>397</v>
      </c>
      <c r="AN8" s="8">
        <v>488</v>
      </c>
      <c r="AO8" s="8">
        <v>4740</v>
      </c>
      <c r="AP8" s="8">
        <v>5793</v>
      </c>
      <c r="AQ8" s="8">
        <v>8667</v>
      </c>
      <c r="AR8" s="8">
        <v>19468</v>
      </c>
      <c r="AT8" s="8">
        <v>2463</v>
      </c>
      <c r="AV8" s="8">
        <v>16441</v>
      </c>
      <c r="AW8">
        <v>127</v>
      </c>
      <c r="AX8" s="8">
        <v>7272</v>
      </c>
      <c r="BA8">
        <v>96</v>
      </c>
      <c r="BC8">
        <v>4661</v>
      </c>
      <c r="BD8">
        <v>108</v>
      </c>
      <c r="BF8">
        <v>712</v>
      </c>
    </row>
    <row r="9" spans="1:58" x14ac:dyDescent="0.25">
      <c r="A9" t="s">
        <v>7</v>
      </c>
      <c r="B9" s="8"/>
      <c r="C9" s="8"/>
      <c r="D9" s="8"/>
      <c r="E9" s="8"/>
      <c r="F9" s="8"/>
      <c r="G9" s="8">
        <v>10619</v>
      </c>
      <c r="H9" s="8"/>
      <c r="I9" s="8"/>
      <c r="J9" s="8"/>
      <c r="K9" s="8">
        <v>133</v>
      </c>
      <c r="L9" s="8"/>
      <c r="M9" s="8"/>
      <c r="N9" s="8"/>
      <c r="O9" s="8">
        <v>5389</v>
      </c>
      <c r="P9" s="8">
        <v>2440</v>
      </c>
      <c r="Q9" s="8">
        <v>131</v>
      </c>
      <c r="R9" s="8">
        <v>8379</v>
      </c>
      <c r="S9" s="8"/>
      <c r="T9" s="8"/>
      <c r="U9" s="8">
        <v>12839</v>
      </c>
      <c r="V9" s="8"/>
      <c r="W9" s="8">
        <v>427204</v>
      </c>
      <c r="X9" s="8">
        <v>104</v>
      </c>
      <c r="Y9" s="8">
        <v>2442</v>
      </c>
      <c r="Z9" s="8"/>
      <c r="AA9" s="8"/>
      <c r="AB9" s="8"/>
      <c r="AC9" s="8">
        <v>2</v>
      </c>
      <c r="AD9" s="8"/>
      <c r="AE9" s="8"/>
      <c r="AF9" s="8">
        <v>9</v>
      </c>
      <c r="AG9" s="8"/>
      <c r="AH9" s="8"/>
      <c r="AI9" s="8"/>
      <c r="AJ9" s="8"/>
      <c r="AK9" s="8"/>
      <c r="AL9" s="8"/>
      <c r="AM9" s="8"/>
      <c r="AN9" s="8">
        <v>3</v>
      </c>
      <c r="AO9" s="8">
        <v>1727</v>
      </c>
      <c r="AP9" s="8">
        <v>18366</v>
      </c>
      <c r="AQ9" s="8">
        <v>3267</v>
      </c>
      <c r="AS9" s="8">
        <v>186281</v>
      </c>
      <c r="AX9">
        <v>200</v>
      </c>
      <c r="BA9">
        <v>307</v>
      </c>
      <c r="BB9">
        <v>296</v>
      </c>
      <c r="BD9">
        <v>286</v>
      </c>
      <c r="BF9">
        <v>26636</v>
      </c>
    </row>
    <row r="10" spans="1:58" x14ac:dyDescent="0.25">
      <c r="A10" t="s">
        <v>8</v>
      </c>
      <c r="B10" s="8">
        <v>10569</v>
      </c>
      <c r="C10" s="8">
        <v>108709</v>
      </c>
      <c r="D10" s="8"/>
      <c r="E10" s="8">
        <v>292254</v>
      </c>
      <c r="F10" s="8"/>
      <c r="G10" s="8">
        <v>76806</v>
      </c>
      <c r="H10" s="8">
        <v>5101</v>
      </c>
      <c r="I10" s="8">
        <v>160801</v>
      </c>
      <c r="J10" s="8">
        <v>21769</v>
      </c>
      <c r="K10" s="8"/>
      <c r="L10" s="8"/>
      <c r="M10" s="8"/>
      <c r="N10" s="8"/>
      <c r="O10" s="8"/>
      <c r="P10" s="8">
        <v>200</v>
      </c>
      <c r="Q10" s="8"/>
      <c r="R10" s="8">
        <v>17814</v>
      </c>
      <c r="S10" s="8">
        <v>2036</v>
      </c>
      <c r="T10" s="8">
        <v>103</v>
      </c>
      <c r="U10" s="8">
        <v>426</v>
      </c>
      <c r="V10" s="8"/>
      <c r="W10" s="8">
        <v>24</v>
      </c>
      <c r="X10" s="8"/>
      <c r="Y10" s="8"/>
      <c r="Z10" s="8"/>
      <c r="AA10" s="8"/>
      <c r="AB10" s="8"/>
      <c r="AC10" s="8">
        <v>225</v>
      </c>
      <c r="AD10" s="8"/>
      <c r="AE10" s="8"/>
      <c r="AF10" s="8"/>
      <c r="AG10" s="8"/>
      <c r="AH10" s="8"/>
      <c r="AI10" s="8">
        <v>241</v>
      </c>
      <c r="AJ10" s="8"/>
      <c r="AK10" s="8"/>
      <c r="AL10" s="8"/>
      <c r="AM10" s="8"/>
      <c r="AN10" s="8">
        <v>1602</v>
      </c>
      <c r="AO10" s="8"/>
      <c r="AP10" s="8">
        <v>186</v>
      </c>
      <c r="AQ10" s="8">
        <v>3051</v>
      </c>
      <c r="BF10">
        <v>475</v>
      </c>
    </row>
    <row r="11" spans="1:58" x14ac:dyDescent="0.25">
      <c r="A11" t="s">
        <v>143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>
        <v>548</v>
      </c>
      <c r="X11" s="8"/>
      <c r="Y11" s="8"/>
      <c r="Z11" s="8"/>
      <c r="AA11" s="8">
        <v>32</v>
      </c>
      <c r="AB11" s="8">
        <v>2001</v>
      </c>
      <c r="AC11" s="8"/>
      <c r="AD11" s="8">
        <v>399</v>
      </c>
      <c r="AE11" s="8"/>
      <c r="AF11" s="8">
        <v>246</v>
      </c>
      <c r="AG11" s="8"/>
      <c r="AH11" s="8">
        <v>1882</v>
      </c>
      <c r="AI11" s="8"/>
      <c r="AJ11" s="8"/>
      <c r="AK11" s="8">
        <v>76</v>
      </c>
      <c r="AL11" s="8"/>
      <c r="AM11" s="8">
        <v>136</v>
      </c>
      <c r="AN11" s="8">
        <v>25</v>
      </c>
      <c r="AO11" s="8">
        <v>352</v>
      </c>
      <c r="AP11" s="8">
        <v>7515</v>
      </c>
      <c r="AQ11" s="8">
        <v>15698</v>
      </c>
    </row>
    <row r="12" spans="1:58" x14ac:dyDescent="0.25">
      <c r="A12" t="s">
        <v>41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U12">
        <v>118</v>
      </c>
      <c r="AX12">
        <v>114</v>
      </c>
    </row>
    <row r="13" spans="1:58" x14ac:dyDescent="0.25">
      <c r="A13" t="s">
        <v>199</v>
      </c>
      <c r="B13" s="8"/>
      <c r="C13" s="8">
        <v>1215</v>
      </c>
      <c r="D13" s="8">
        <v>18907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16095</v>
      </c>
      <c r="S13" s="8"/>
      <c r="T13" s="8"/>
      <c r="U13" s="8">
        <v>5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58" x14ac:dyDescent="0.25">
      <c r="A14" t="s">
        <v>79</v>
      </c>
      <c r="B14" s="8"/>
      <c r="C14" s="8">
        <v>5190</v>
      </c>
      <c r="D14" s="8">
        <v>2654</v>
      </c>
      <c r="E14" s="8"/>
      <c r="F14" s="8"/>
      <c r="G14" s="8"/>
      <c r="H14" s="8"/>
      <c r="I14" s="8">
        <v>2803</v>
      </c>
      <c r="J14" s="8">
        <v>4304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</row>
    <row r="15" spans="1:58" x14ac:dyDescent="0.25">
      <c r="A15" t="s">
        <v>10</v>
      </c>
      <c r="B15" s="8"/>
      <c r="C15" s="8">
        <v>5947</v>
      </c>
      <c r="D15" s="8">
        <v>2255</v>
      </c>
      <c r="E15" s="8"/>
      <c r="F15" s="8"/>
      <c r="G15" s="8">
        <v>352</v>
      </c>
      <c r="H15" s="8"/>
      <c r="I15" s="8"/>
      <c r="J15" s="8"/>
      <c r="K15" s="8">
        <v>4100</v>
      </c>
      <c r="L15" s="8"/>
      <c r="M15" s="8">
        <v>33</v>
      </c>
      <c r="N15" s="8">
        <v>115</v>
      </c>
      <c r="O15" s="8"/>
      <c r="P15" s="8">
        <v>269</v>
      </c>
      <c r="Q15" s="8"/>
      <c r="R15" s="8"/>
      <c r="S15" s="8"/>
      <c r="T15" s="8"/>
      <c r="U15" s="8">
        <v>8671</v>
      </c>
      <c r="V15" s="8"/>
      <c r="W15" s="8">
        <v>474</v>
      </c>
      <c r="X15" s="8">
        <v>109974</v>
      </c>
      <c r="Y15" s="8">
        <v>11671</v>
      </c>
      <c r="Z15" s="8">
        <v>2273</v>
      </c>
      <c r="AA15" s="8">
        <v>13535</v>
      </c>
      <c r="AB15" s="8">
        <v>3871</v>
      </c>
      <c r="AC15" s="8">
        <v>179340</v>
      </c>
      <c r="AD15" s="8">
        <v>23937</v>
      </c>
      <c r="AE15" s="8">
        <v>2140</v>
      </c>
      <c r="AF15" s="8">
        <v>39705</v>
      </c>
      <c r="AG15" s="8">
        <v>7903</v>
      </c>
      <c r="AH15" s="8">
        <v>3023</v>
      </c>
      <c r="AI15" s="8">
        <v>8768</v>
      </c>
      <c r="AJ15" s="8"/>
      <c r="AK15" s="8">
        <v>1343</v>
      </c>
      <c r="AL15" s="8">
        <v>682</v>
      </c>
      <c r="AM15" s="8">
        <v>99</v>
      </c>
      <c r="AN15" s="8">
        <v>77165</v>
      </c>
      <c r="AO15" s="8">
        <v>133</v>
      </c>
      <c r="AP15" s="8">
        <v>79951</v>
      </c>
      <c r="AQ15" s="8">
        <v>15932</v>
      </c>
      <c r="AR15" s="8">
        <v>650032</v>
      </c>
      <c r="AS15" s="8">
        <v>188</v>
      </c>
      <c r="AT15" s="8">
        <v>1694627</v>
      </c>
      <c r="AU15" s="8">
        <v>83958</v>
      </c>
      <c r="AV15" s="8">
        <v>56313</v>
      </c>
      <c r="AW15" s="8">
        <v>69114</v>
      </c>
      <c r="AX15" s="8">
        <v>108778</v>
      </c>
      <c r="AY15" s="8">
        <v>210</v>
      </c>
      <c r="AZ15" s="8">
        <v>31996</v>
      </c>
      <c r="BA15" s="8">
        <v>217</v>
      </c>
      <c r="BB15" s="8">
        <v>6</v>
      </c>
      <c r="BD15" s="8">
        <v>4267</v>
      </c>
      <c r="BF15" s="8">
        <v>3345</v>
      </c>
    </row>
    <row r="16" spans="1:58" x14ac:dyDescent="0.25">
      <c r="A16" t="s">
        <v>11</v>
      </c>
      <c r="B16" s="8">
        <v>22</v>
      </c>
      <c r="C16" s="8">
        <v>116069</v>
      </c>
      <c r="D16" s="8">
        <v>4673</v>
      </c>
      <c r="E16" s="8"/>
      <c r="F16" s="8"/>
      <c r="G16" s="8">
        <v>290020</v>
      </c>
      <c r="H16" s="8">
        <v>1171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620</v>
      </c>
      <c r="U16" s="8">
        <v>2275</v>
      </c>
      <c r="V16" s="8"/>
      <c r="W16" s="8">
        <v>35149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>
        <v>10</v>
      </c>
      <c r="AP16" s="8"/>
      <c r="AQ16" s="8"/>
      <c r="BD16">
        <v>33</v>
      </c>
    </row>
    <row r="17" spans="1:58" x14ac:dyDescent="0.25">
      <c r="A17" t="s">
        <v>12</v>
      </c>
      <c r="B17" s="8"/>
      <c r="C17" s="8">
        <v>112065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</row>
    <row r="18" spans="1:58" x14ac:dyDescent="0.25">
      <c r="A18" t="s">
        <v>14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>
        <v>1386</v>
      </c>
      <c r="Z18" s="8"/>
      <c r="AA18" s="8"/>
      <c r="AB18" s="8">
        <v>370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</row>
    <row r="19" spans="1:58" x14ac:dyDescent="0.25">
      <c r="A19" t="s">
        <v>15</v>
      </c>
      <c r="B19" s="8"/>
      <c r="C19" s="8"/>
      <c r="D19" s="8">
        <v>17122</v>
      </c>
      <c r="E19" s="8"/>
      <c r="F19" s="8"/>
      <c r="G19" s="8"/>
      <c r="H19" s="8"/>
      <c r="I19" s="8">
        <v>1222</v>
      </c>
      <c r="J19" s="8">
        <v>335</v>
      </c>
      <c r="K19" s="8"/>
      <c r="L19" s="8"/>
      <c r="M19" s="8"/>
      <c r="N19" s="8">
        <v>112</v>
      </c>
      <c r="O19" s="8"/>
      <c r="P19" s="8"/>
      <c r="Q19" s="8"/>
      <c r="R19" s="8"/>
      <c r="S19" s="8"/>
      <c r="T19" s="8"/>
      <c r="U19" s="8"/>
      <c r="V19" s="8"/>
      <c r="W19" s="8"/>
      <c r="X19" s="8">
        <v>50</v>
      </c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>
        <v>4</v>
      </c>
      <c r="AO19" s="8"/>
      <c r="AP19" s="8"/>
      <c r="AQ19" s="8"/>
    </row>
    <row r="20" spans="1:58" x14ac:dyDescent="0.25">
      <c r="A20" t="s">
        <v>16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BD20">
        <v>41</v>
      </c>
    </row>
    <row r="21" spans="1:58" x14ac:dyDescent="0.25">
      <c r="A21" t="s">
        <v>92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26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</row>
    <row r="22" spans="1:58" x14ac:dyDescent="0.25">
      <c r="A22" t="s">
        <v>17</v>
      </c>
      <c r="B22" s="8"/>
      <c r="C22" s="8"/>
      <c r="D22" s="8"/>
      <c r="E22" s="8">
        <v>90</v>
      </c>
      <c r="F22" s="8"/>
      <c r="G22" s="8">
        <v>47709</v>
      </c>
      <c r="H22" s="8">
        <v>4851</v>
      </c>
      <c r="I22" s="8"/>
      <c r="J22" s="8">
        <v>45</v>
      </c>
      <c r="K22" s="8">
        <v>339</v>
      </c>
      <c r="L22" s="8">
        <v>91</v>
      </c>
      <c r="M22" s="8"/>
      <c r="N22" s="8">
        <v>40456</v>
      </c>
      <c r="O22" s="8">
        <v>4168</v>
      </c>
      <c r="P22" s="8"/>
      <c r="Q22" s="8">
        <v>1864</v>
      </c>
      <c r="R22" s="8">
        <v>1003</v>
      </c>
      <c r="S22" s="8">
        <v>194</v>
      </c>
      <c r="T22" s="8">
        <v>772</v>
      </c>
      <c r="U22" s="8">
        <v>11313</v>
      </c>
      <c r="V22" s="8"/>
      <c r="W22" s="8">
        <v>84</v>
      </c>
      <c r="X22" s="8">
        <v>2152</v>
      </c>
      <c r="Y22" s="8">
        <v>123</v>
      </c>
      <c r="Z22" s="8">
        <v>1493</v>
      </c>
      <c r="AA22" s="8">
        <v>27800</v>
      </c>
      <c r="AB22" s="8">
        <v>522</v>
      </c>
      <c r="AC22" s="8">
        <v>1224</v>
      </c>
      <c r="AD22" s="8">
        <v>2334</v>
      </c>
      <c r="AE22" s="8">
        <v>119</v>
      </c>
      <c r="AF22" s="8">
        <v>86</v>
      </c>
      <c r="AG22" s="8">
        <v>39</v>
      </c>
      <c r="AH22" s="8">
        <v>1116</v>
      </c>
      <c r="AI22" s="8">
        <v>4032</v>
      </c>
      <c r="AJ22" s="8"/>
      <c r="AK22" s="8">
        <v>186</v>
      </c>
      <c r="AL22" s="8">
        <v>112</v>
      </c>
      <c r="AM22" s="8"/>
      <c r="AN22" s="8">
        <v>1513</v>
      </c>
      <c r="AO22" s="8">
        <v>1031</v>
      </c>
      <c r="AP22" s="8">
        <v>55757</v>
      </c>
      <c r="AQ22" s="8">
        <v>6743</v>
      </c>
      <c r="AU22">
        <v>3180</v>
      </c>
      <c r="AV22">
        <v>2465</v>
      </c>
      <c r="AX22">
        <v>1802</v>
      </c>
      <c r="AZ22">
        <v>11723</v>
      </c>
      <c r="BA22">
        <v>446</v>
      </c>
      <c r="BB22">
        <v>837</v>
      </c>
      <c r="BC22">
        <v>56489</v>
      </c>
      <c r="BD22">
        <v>1725</v>
      </c>
      <c r="BE22">
        <v>25</v>
      </c>
      <c r="BF22">
        <v>545</v>
      </c>
    </row>
    <row r="23" spans="1:58" x14ac:dyDescent="0.25">
      <c r="A23" t="s">
        <v>94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>
        <v>4206</v>
      </c>
      <c r="AQ23" s="8">
        <v>15</v>
      </c>
    </row>
    <row r="24" spans="1:58" x14ac:dyDescent="0.25">
      <c r="A24" t="s">
        <v>18</v>
      </c>
      <c r="B24" s="8">
        <v>522140</v>
      </c>
      <c r="C24" s="8">
        <v>146720</v>
      </c>
      <c r="D24" s="8">
        <v>18399</v>
      </c>
      <c r="E24" s="8"/>
      <c r="F24" s="8">
        <v>362478</v>
      </c>
      <c r="G24" s="8"/>
      <c r="H24" s="8"/>
      <c r="I24" s="8"/>
      <c r="J24" s="8"/>
      <c r="K24" s="8">
        <v>737</v>
      </c>
      <c r="L24" s="8">
        <v>11872</v>
      </c>
      <c r="M24" s="8"/>
      <c r="N24" s="8">
        <v>1325</v>
      </c>
      <c r="O24" s="8"/>
      <c r="P24" s="8"/>
      <c r="Q24" s="8"/>
      <c r="R24" s="8">
        <v>1276</v>
      </c>
      <c r="S24" s="8">
        <v>4</v>
      </c>
      <c r="T24" s="8">
        <v>1374</v>
      </c>
      <c r="U24" s="8">
        <v>147006</v>
      </c>
      <c r="V24" s="8"/>
      <c r="W24" s="8">
        <v>323</v>
      </c>
      <c r="X24" s="8">
        <v>119</v>
      </c>
      <c r="Y24" s="8"/>
      <c r="Z24" s="8">
        <v>8</v>
      </c>
      <c r="AA24" s="8">
        <v>59</v>
      </c>
      <c r="AB24" s="8"/>
      <c r="AC24" s="8">
        <v>5</v>
      </c>
      <c r="AD24" s="8">
        <v>209</v>
      </c>
      <c r="AE24" s="8"/>
      <c r="AF24" s="8"/>
      <c r="AG24" s="8"/>
      <c r="AH24" s="8"/>
      <c r="AI24" s="8">
        <v>107</v>
      </c>
      <c r="AJ24" s="8">
        <v>20</v>
      </c>
      <c r="AK24">
        <v>9</v>
      </c>
      <c r="AL24" s="8"/>
      <c r="AM24" s="8"/>
      <c r="AN24" s="8">
        <v>19</v>
      </c>
      <c r="AO24" s="8">
        <v>9952</v>
      </c>
      <c r="AP24" s="8">
        <v>315</v>
      </c>
      <c r="AQ24" s="8">
        <v>946</v>
      </c>
      <c r="AU24">
        <v>9</v>
      </c>
      <c r="AV24">
        <v>703</v>
      </c>
      <c r="AX24">
        <v>1956</v>
      </c>
      <c r="BA24">
        <v>974</v>
      </c>
      <c r="BB24">
        <v>2728</v>
      </c>
      <c r="BC24">
        <v>550</v>
      </c>
      <c r="BD24">
        <v>4990</v>
      </c>
      <c r="BE24">
        <v>5</v>
      </c>
      <c r="BF24">
        <v>7883</v>
      </c>
    </row>
    <row r="25" spans="1:58" x14ac:dyDescent="0.25">
      <c r="A25" t="s">
        <v>55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>
        <v>423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58" x14ac:dyDescent="0.25">
      <c r="A26" t="s">
        <v>56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BC26">
        <v>999</v>
      </c>
      <c r="BD26">
        <v>25</v>
      </c>
    </row>
    <row r="27" spans="1:58" x14ac:dyDescent="0.25">
      <c r="A2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591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BC27">
        <v>36</v>
      </c>
    </row>
    <row r="28" spans="1:58" x14ac:dyDescent="0.25">
      <c r="A28" t="s">
        <v>19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>
        <v>1333</v>
      </c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>
        <v>300</v>
      </c>
      <c r="BB28">
        <v>292</v>
      </c>
      <c r="BC28">
        <v>178</v>
      </c>
      <c r="BD28">
        <v>626</v>
      </c>
    </row>
    <row r="29" spans="1:58" x14ac:dyDescent="0.25">
      <c r="A29" t="s">
        <v>43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>
        <v>80</v>
      </c>
      <c r="AV29">
        <v>17767</v>
      </c>
      <c r="AX29">
        <v>75</v>
      </c>
      <c r="BF29">
        <v>11686</v>
      </c>
    </row>
    <row r="30" spans="1:58" x14ac:dyDescent="0.25">
      <c r="A30" t="s">
        <v>20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BC30">
        <v>104</v>
      </c>
    </row>
    <row r="31" spans="1:58" x14ac:dyDescent="0.25">
      <c r="A31" t="s">
        <v>21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BC31">
        <v>52</v>
      </c>
    </row>
    <row r="32" spans="1:58" x14ac:dyDescent="0.25">
      <c r="A32" t="s">
        <v>62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>
        <v>4213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>
        <v>61</v>
      </c>
      <c r="BC32">
        <v>8</v>
      </c>
      <c r="BD32">
        <v>5</v>
      </c>
    </row>
    <row r="33" spans="1:58" x14ac:dyDescent="0.25">
      <c r="A33" t="s">
        <v>22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19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Y33">
        <v>200</v>
      </c>
    </row>
    <row r="34" spans="1:58" hidden="1" x14ac:dyDescent="0.25">
      <c r="A34" t="s">
        <v>63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>
        <v>84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</row>
    <row r="35" spans="1:58" hidden="1" x14ac:dyDescent="0.25">
      <c r="A35" t="s">
        <v>82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</row>
    <row r="36" spans="1:58" hidden="1" x14ac:dyDescent="0.25">
      <c r="A36" t="s">
        <v>64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>
        <v>275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58" hidden="1" x14ac:dyDescent="0.25">
      <c r="A37" t="s">
        <v>23</v>
      </c>
      <c r="B37" s="8">
        <v>61901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>
        <v>211</v>
      </c>
      <c r="T37" s="8"/>
      <c r="U37" s="8">
        <v>3154</v>
      </c>
      <c r="V37" s="8"/>
      <c r="W37" s="8"/>
      <c r="X37" s="8"/>
      <c r="Y37" s="8">
        <v>190998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</row>
    <row r="38" spans="1:58" x14ac:dyDescent="0.25">
      <c r="A38" t="s">
        <v>52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>
        <v>7499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X38">
        <v>14</v>
      </c>
      <c r="BB38">
        <v>83</v>
      </c>
      <c r="BC38">
        <v>3876</v>
      </c>
      <c r="BD38">
        <v>69</v>
      </c>
      <c r="BF38">
        <v>6316</v>
      </c>
    </row>
    <row r="39" spans="1:58" hidden="1" x14ac:dyDescent="0.25">
      <c r="A39" t="s">
        <v>49</v>
      </c>
      <c r="B39" s="8"/>
      <c r="C39" s="8">
        <v>15793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>
        <v>859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V39">
        <v>200</v>
      </c>
    </row>
    <row r="40" spans="1:58" x14ac:dyDescent="0.25">
      <c r="A40" t="s">
        <v>66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BC40">
        <v>13959</v>
      </c>
      <c r="BD40">
        <v>400</v>
      </c>
    </row>
    <row r="41" spans="1:58" x14ac:dyDescent="0.25">
      <c r="A41" t="s">
        <v>44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>
        <v>1199</v>
      </c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BC41">
        <v>13082</v>
      </c>
    </row>
    <row r="42" spans="1:58" x14ac:dyDescent="0.25">
      <c r="A42" t="s">
        <v>24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>
        <v>11021</v>
      </c>
      <c r="AV42">
        <v>65</v>
      </c>
      <c r="BB42">
        <v>5</v>
      </c>
      <c r="BC42">
        <v>681</v>
      </c>
    </row>
    <row r="43" spans="1:58" x14ac:dyDescent="0.25">
      <c r="A43" t="s">
        <v>26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>
        <v>30</v>
      </c>
      <c r="Y43" s="8"/>
      <c r="Z43" s="8"/>
      <c r="AA43" s="8">
        <v>17</v>
      </c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>
        <v>778</v>
      </c>
      <c r="AP43" s="8">
        <v>5</v>
      </c>
      <c r="AQ43" s="8">
        <v>3497</v>
      </c>
      <c r="AU43">
        <v>130</v>
      </c>
      <c r="BD43">
        <v>1513</v>
      </c>
      <c r="BE43">
        <v>130</v>
      </c>
      <c r="BF43">
        <v>14</v>
      </c>
    </row>
    <row r="44" spans="1:58" x14ac:dyDescent="0.25">
      <c r="A44" t="s">
        <v>27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>
        <v>15</v>
      </c>
      <c r="AL44" s="8"/>
      <c r="AM44" s="8"/>
      <c r="AN44" s="8"/>
      <c r="AO44" s="8"/>
      <c r="AP44" s="8"/>
      <c r="AQ44" s="8">
        <v>1377</v>
      </c>
      <c r="AU44">
        <v>650</v>
      </c>
      <c r="BB44">
        <v>48</v>
      </c>
      <c r="BD44">
        <v>634</v>
      </c>
    </row>
    <row r="45" spans="1:58" x14ac:dyDescent="0.25">
      <c r="A45" t="s">
        <v>28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>
        <v>147</v>
      </c>
      <c r="T45" s="8"/>
      <c r="U45" s="8">
        <v>713</v>
      </c>
      <c r="V45" s="8"/>
      <c r="W45" s="8"/>
      <c r="X45" s="8">
        <v>1163</v>
      </c>
      <c r="Y45" s="8"/>
      <c r="Z45" s="8"/>
      <c r="AA45">
        <v>3006</v>
      </c>
      <c r="AB45" s="8">
        <v>230</v>
      </c>
      <c r="AC45" s="8">
        <v>199</v>
      </c>
      <c r="AD45" s="8">
        <v>619</v>
      </c>
      <c r="AE45" s="8">
        <v>4</v>
      </c>
      <c r="AF45" s="8"/>
      <c r="AG45" s="8">
        <v>6</v>
      </c>
      <c r="AH45" s="8">
        <v>477</v>
      </c>
      <c r="AI45" s="8"/>
      <c r="AJ45" s="8"/>
      <c r="AK45" s="8"/>
      <c r="AL45" s="8"/>
      <c r="AM45" s="8">
        <v>71</v>
      </c>
      <c r="AN45" s="8">
        <v>1136</v>
      </c>
      <c r="AO45" s="8">
        <v>5119</v>
      </c>
      <c r="AP45" s="8">
        <v>40642</v>
      </c>
      <c r="AQ45" s="8">
        <v>8694</v>
      </c>
      <c r="AT45" s="8">
        <v>10478</v>
      </c>
      <c r="AU45" s="8">
        <v>115</v>
      </c>
      <c r="AV45" s="8">
        <v>524803</v>
      </c>
      <c r="AW45" s="8">
        <v>102</v>
      </c>
      <c r="AX45" s="8">
        <v>550</v>
      </c>
      <c r="BC45">
        <v>141</v>
      </c>
      <c r="BD45">
        <v>885</v>
      </c>
      <c r="BE45">
        <v>100</v>
      </c>
    </row>
    <row r="46" spans="1:58" x14ac:dyDescent="0.25">
      <c r="A46" t="s">
        <v>29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946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>
        <v>188</v>
      </c>
      <c r="AP46" s="8"/>
      <c r="AQ46" s="8"/>
    </row>
    <row r="47" spans="1:58" x14ac:dyDescent="0.25">
      <c r="A47" t="s">
        <v>72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BF47">
        <v>1931</v>
      </c>
    </row>
    <row r="48" spans="1:58" x14ac:dyDescent="0.25">
      <c r="A48" t="s">
        <v>30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BB48">
        <v>29</v>
      </c>
      <c r="BC48">
        <v>1371</v>
      </c>
      <c r="BD48">
        <v>188</v>
      </c>
    </row>
    <row r="49" spans="1:58" x14ac:dyDescent="0.25">
      <c r="A49" t="s">
        <v>73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BC49">
        <v>628</v>
      </c>
    </row>
    <row r="50" spans="1:58" x14ac:dyDescent="0.25">
      <c r="A50" t="s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>
        <v>552</v>
      </c>
    </row>
    <row r="51" spans="1:58" x14ac:dyDescent="0.25">
      <c r="A51" t="s">
        <v>32</v>
      </c>
      <c r="B51" s="8"/>
      <c r="C51" s="8"/>
      <c r="D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>
        <v>657</v>
      </c>
      <c r="T51" s="8"/>
      <c r="U51" s="8"/>
      <c r="V51" s="8"/>
      <c r="W51" s="8"/>
      <c r="X51" s="8"/>
      <c r="Y51" s="8">
        <v>163871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X51">
        <v>182</v>
      </c>
    </row>
    <row r="52" spans="1:58" x14ac:dyDescent="0.25">
      <c r="A52" t="s">
        <v>33</v>
      </c>
      <c r="B52" s="8"/>
      <c r="C52" s="8"/>
      <c r="D52" s="8"/>
      <c r="E52" s="8"/>
      <c r="F52" s="8"/>
      <c r="G52" s="8">
        <v>129</v>
      </c>
      <c r="H52" s="8">
        <v>244</v>
      </c>
      <c r="I52" s="8"/>
      <c r="J52" s="8">
        <v>19</v>
      </c>
      <c r="K52" s="8"/>
      <c r="L52" s="8"/>
      <c r="M52" s="8"/>
      <c r="N52" s="8">
        <v>98</v>
      </c>
      <c r="O52" s="8"/>
      <c r="P52" s="8"/>
      <c r="Q52" s="8"/>
      <c r="R52" s="8"/>
      <c r="S52" s="8"/>
      <c r="T52" s="8"/>
      <c r="U52" s="8">
        <v>51381</v>
      </c>
      <c r="V52" s="8">
        <v>5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>
        <v>1040</v>
      </c>
      <c r="AQ52" s="8"/>
      <c r="AX52">
        <v>60</v>
      </c>
      <c r="BC52">
        <v>1018</v>
      </c>
      <c r="BD52">
        <v>60</v>
      </c>
      <c r="BE52">
        <v>50</v>
      </c>
      <c r="BF52">
        <v>16</v>
      </c>
    </row>
    <row r="53" spans="1:58" x14ac:dyDescent="0.25">
      <c r="A53" t="s">
        <v>74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>
        <v>50</v>
      </c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</row>
    <row r="54" spans="1:58" x14ac:dyDescent="0.25">
      <c r="A54" t="s">
        <v>35</v>
      </c>
      <c r="B54" s="8"/>
      <c r="C54" s="8">
        <v>20</v>
      </c>
      <c r="D54" s="8"/>
      <c r="E54" s="8"/>
      <c r="F54" s="8"/>
      <c r="G54" s="8">
        <v>1501</v>
      </c>
      <c r="H54" s="8">
        <v>6073</v>
      </c>
      <c r="I54" s="8"/>
      <c r="J54" s="8"/>
      <c r="K54" s="8">
        <v>663</v>
      </c>
      <c r="L54" s="8"/>
      <c r="M54" s="8"/>
      <c r="N54" s="8">
        <v>3030</v>
      </c>
      <c r="O54" s="8">
        <v>8</v>
      </c>
      <c r="P54" s="8"/>
      <c r="Q54" s="8">
        <v>315664</v>
      </c>
      <c r="R54" s="8"/>
      <c r="S54" s="8">
        <v>99</v>
      </c>
      <c r="T54" s="8"/>
      <c r="U54" s="8">
        <v>2069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BD54">
        <v>22</v>
      </c>
    </row>
    <row r="55" spans="1:58" x14ac:dyDescent="0.25">
      <c r="A55" t="s">
        <v>76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>
        <v>304</v>
      </c>
      <c r="AQ55" s="8"/>
    </row>
    <row r="56" spans="1:58" x14ac:dyDescent="0.25">
      <c r="A56" t="s">
        <v>36</v>
      </c>
      <c r="B56" s="8">
        <v>34005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>
        <v>4684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BD56">
        <v>26</v>
      </c>
      <c r="BF56">
        <v>1742</v>
      </c>
    </row>
    <row r="57" spans="1:58" x14ac:dyDescent="0.25">
      <c r="A57" t="s">
        <v>38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28843</v>
      </c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</row>
    <row r="58" spans="1:58" x14ac:dyDescent="0.25">
      <c r="A58" t="s">
        <v>39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>
        <v>65589</v>
      </c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</row>
    <row r="59" spans="1:58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</row>
    <row r="60" spans="1:58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1621545</v>
      </c>
      <c r="C2" s="8">
        <v>513226</v>
      </c>
      <c r="D2" s="8">
        <v>3041</v>
      </c>
    </row>
    <row r="3" spans="1:4" x14ac:dyDescent="0.25">
      <c r="A3" s="15" t="s">
        <v>18</v>
      </c>
      <c r="B3" s="8">
        <f>52910+230325+40964+10910+190434+25996+46500+80893</f>
        <v>678932</v>
      </c>
      <c r="C3" s="8"/>
      <c r="D3" s="8"/>
    </row>
    <row r="4" spans="1:4" x14ac:dyDescent="0.25">
      <c r="A4" s="15" t="s">
        <v>23</v>
      </c>
      <c r="B4" s="8">
        <f>305641</f>
        <v>305641</v>
      </c>
      <c r="C4" s="8"/>
      <c r="D4" s="8"/>
    </row>
    <row r="5" spans="1:4" x14ac:dyDescent="0.25">
      <c r="A5" s="15" t="s">
        <v>4</v>
      </c>
      <c r="B5" s="8">
        <f>104222+41566+185121</f>
        <v>330909</v>
      </c>
      <c r="C5" s="8"/>
      <c r="D5" s="8"/>
    </row>
    <row r="6" spans="1:4" x14ac:dyDescent="0.25">
      <c r="A6" s="15" t="s">
        <v>17</v>
      </c>
      <c r="B6" s="8"/>
      <c r="C6" s="8"/>
      <c r="D6" s="8"/>
    </row>
    <row r="7" spans="1:4" x14ac:dyDescent="0.25">
      <c r="A7" s="15" t="s">
        <v>10</v>
      </c>
      <c r="B7" s="8">
        <v>38355</v>
      </c>
      <c r="C7" s="8">
        <f>23558+156905+20513</f>
        <v>200976</v>
      </c>
      <c r="D7" s="8"/>
    </row>
    <row r="8" spans="1:4" x14ac:dyDescent="0.25">
      <c r="A8" s="15" t="s">
        <v>2</v>
      </c>
      <c r="B8" s="8"/>
      <c r="C8" s="8">
        <v>156627</v>
      </c>
      <c r="D8" s="8"/>
    </row>
    <row r="9" spans="1:4" x14ac:dyDescent="0.25">
      <c r="A9" s="15" t="s">
        <v>6</v>
      </c>
      <c r="B9" s="8">
        <f>74029+14352</f>
        <v>88381</v>
      </c>
      <c r="C9" s="8"/>
      <c r="D9" s="8"/>
    </row>
    <row r="10" spans="1:4" x14ac:dyDescent="0.25">
      <c r="A10" s="15" t="s">
        <v>139</v>
      </c>
      <c r="B10" s="8"/>
      <c r="C10" s="8">
        <v>33126</v>
      </c>
      <c r="D10" s="8"/>
    </row>
    <row r="11" spans="1:4" x14ac:dyDescent="0.25">
      <c r="A11" s="15" t="s">
        <v>143</v>
      </c>
      <c r="B11" s="8">
        <f>48487+16355</f>
        <v>64842</v>
      </c>
      <c r="C11" s="8"/>
      <c r="D11" s="8"/>
    </row>
    <row r="12" spans="1:4" x14ac:dyDescent="0.25">
      <c r="A12" s="15" t="s">
        <v>28</v>
      </c>
      <c r="B12" s="8">
        <v>13034</v>
      </c>
      <c r="C12" s="17">
        <f>40804+16852</f>
        <v>57656</v>
      </c>
      <c r="D12" s="8"/>
    </row>
    <row r="13" spans="1:4" x14ac:dyDescent="0.25">
      <c r="A13" s="15" t="s">
        <v>140</v>
      </c>
      <c r="B13" s="8">
        <f>B2-SUM(B3:B12)</f>
        <v>101451</v>
      </c>
      <c r="C13" s="8">
        <f>C2-SUM(C3:C12)</f>
        <v>64841</v>
      </c>
      <c r="D13" s="8">
        <v>3041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3" sqref="A13:XFD13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1248965</v>
      </c>
      <c r="C2" s="8">
        <v>592146</v>
      </c>
      <c r="D2" s="8">
        <v>1906</v>
      </c>
    </row>
    <row r="3" spans="1:4" x14ac:dyDescent="0.25">
      <c r="A3" s="15" t="s">
        <v>18</v>
      </c>
      <c r="B3" s="8">
        <f>49442+17500+232835+12327+65432+14583+32974+120419</f>
        <v>545512</v>
      </c>
      <c r="C3" s="8"/>
      <c r="D3" s="8"/>
    </row>
    <row r="4" spans="1:4" x14ac:dyDescent="0.25">
      <c r="A4" s="15" t="s">
        <v>23</v>
      </c>
      <c r="B4" s="8">
        <f>208841</f>
        <v>208841</v>
      </c>
      <c r="C4" s="8"/>
      <c r="D4" s="8"/>
    </row>
    <row r="5" spans="1:4" x14ac:dyDescent="0.25">
      <c r="A5" s="15" t="s">
        <v>4</v>
      </c>
      <c r="B5" s="8">
        <f>172307+14030+42232</f>
        <v>228569</v>
      </c>
      <c r="C5" s="8"/>
      <c r="D5" s="8"/>
    </row>
    <row r="6" spans="1:4" x14ac:dyDescent="0.25">
      <c r="A6" s="15" t="s">
        <v>10</v>
      </c>
      <c r="B6" s="8">
        <f>10075+27869</f>
        <v>37944</v>
      </c>
      <c r="C6" s="8">
        <f>11540+259861+38165</f>
        <v>309566</v>
      </c>
      <c r="D6" s="8"/>
    </row>
    <row r="7" spans="1:4" x14ac:dyDescent="0.25">
      <c r="A7" s="15" t="s">
        <v>2</v>
      </c>
      <c r="B7" s="8"/>
      <c r="C7" s="8">
        <f>173166</f>
        <v>173166</v>
      </c>
      <c r="D7" s="8"/>
    </row>
    <row r="8" spans="1:4" x14ac:dyDescent="0.25">
      <c r="A8" s="15" t="s">
        <v>6</v>
      </c>
      <c r="B8" s="8">
        <f>27184</f>
        <v>27184</v>
      </c>
      <c r="C8" s="8"/>
      <c r="D8" s="8"/>
    </row>
    <row r="9" spans="1:4" x14ac:dyDescent="0.25">
      <c r="A9" s="15" t="s">
        <v>143</v>
      </c>
      <c r="B9" s="8">
        <f>36346+33376</f>
        <v>69722</v>
      </c>
      <c r="C9" s="8"/>
      <c r="D9" s="8"/>
    </row>
    <row r="10" spans="1:4" x14ac:dyDescent="0.25">
      <c r="A10" s="15" t="s">
        <v>28</v>
      </c>
      <c r="B10" s="8"/>
      <c r="C10" s="17">
        <f>13344+17574</f>
        <v>30918</v>
      </c>
      <c r="D10" s="8"/>
    </row>
    <row r="11" spans="1:4" x14ac:dyDescent="0.25">
      <c r="A11" s="15" t="s">
        <v>140</v>
      </c>
      <c r="B11" s="8">
        <f>B2-SUM(B3:B10)</f>
        <v>131193</v>
      </c>
      <c r="C11" s="8">
        <f>C2-SUM(C3:C10)</f>
        <v>78496</v>
      </c>
      <c r="D11" s="8">
        <f>D2-SUM(D3:D10)</f>
        <v>1906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5" sqref="A15:XFD15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1230429</v>
      </c>
      <c r="C2" s="8">
        <v>495362</v>
      </c>
      <c r="D2" s="8">
        <v>14139</v>
      </c>
    </row>
    <row r="3" spans="1:4" x14ac:dyDescent="0.25">
      <c r="A3" s="15" t="s">
        <v>18</v>
      </c>
      <c r="B3" s="8">
        <f>53357+221431+10920+135105+48119+99598</f>
        <v>568530</v>
      </c>
      <c r="C3" s="8"/>
      <c r="D3" s="8"/>
    </row>
    <row r="4" spans="1:4" x14ac:dyDescent="0.25">
      <c r="A4" s="15" t="s">
        <v>23</v>
      </c>
      <c r="B4" s="8">
        <v>187077</v>
      </c>
      <c r="C4" s="8"/>
      <c r="D4" s="8"/>
    </row>
    <row r="5" spans="1:4" x14ac:dyDescent="0.25">
      <c r="A5" s="15" t="s">
        <v>4</v>
      </c>
      <c r="B5" s="8">
        <f>18262+81288+38154+90946</f>
        <v>228650</v>
      </c>
      <c r="C5" s="8"/>
      <c r="D5" s="8"/>
    </row>
    <row r="6" spans="1:4" x14ac:dyDescent="0.25">
      <c r="A6" s="15" t="s">
        <v>10</v>
      </c>
      <c r="B6" s="8">
        <v>22054</v>
      </c>
      <c r="C6" s="8">
        <f>10148+315795+68336</f>
        <v>394279</v>
      </c>
      <c r="D6" s="8"/>
    </row>
    <row r="7" spans="1:4" x14ac:dyDescent="0.25">
      <c r="A7" s="15" t="s">
        <v>2</v>
      </c>
      <c r="B7" s="8"/>
      <c r="C7" s="8">
        <v>20950</v>
      </c>
      <c r="D7" s="8"/>
    </row>
    <row r="8" spans="1:4" x14ac:dyDescent="0.25">
      <c r="A8" s="15" t="s">
        <v>6</v>
      </c>
      <c r="B8" s="8">
        <f>49098+22702</f>
        <v>71800</v>
      </c>
      <c r="C8" s="8"/>
      <c r="D8" s="8"/>
    </row>
    <row r="9" spans="1:4" x14ac:dyDescent="0.25">
      <c r="A9" s="15" t="s">
        <v>94</v>
      </c>
      <c r="B9" s="8">
        <v>23523</v>
      </c>
      <c r="C9" s="8"/>
      <c r="D9" s="8"/>
    </row>
    <row r="10" spans="1:4" x14ac:dyDescent="0.25">
      <c r="A10" s="15" t="s">
        <v>143</v>
      </c>
      <c r="B10" s="8"/>
      <c r="C10" s="8"/>
      <c r="D10" s="8"/>
    </row>
    <row r="11" spans="1:4" x14ac:dyDescent="0.25">
      <c r="A11" s="15" t="s">
        <v>32</v>
      </c>
      <c r="B11" s="8">
        <v>10223</v>
      </c>
      <c r="C11" s="8"/>
      <c r="D11" s="8"/>
    </row>
    <row r="12" spans="1:4" x14ac:dyDescent="0.25">
      <c r="A12" s="15" t="s">
        <v>28</v>
      </c>
      <c r="B12" s="8"/>
      <c r="C12" s="17"/>
      <c r="D12" s="8"/>
    </row>
    <row r="13" spans="1:4" x14ac:dyDescent="0.25">
      <c r="A13" s="15" t="s">
        <v>140</v>
      </c>
      <c r="B13" s="8">
        <f>B2-SUM(B3:B12)</f>
        <v>118572</v>
      </c>
      <c r="C13" s="8">
        <f>C2-SUM(C3:C12)</f>
        <v>80133</v>
      </c>
      <c r="D13" s="8">
        <f>D2-SUM(D3:D12)</f>
        <v>14139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0" sqref="B20"/>
    </sheetView>
  </sheetViews>
  <sheetFormatPr defaultRowHeight="15" x14ac:dyDescent="0.25"/>
  <cols>
    <col min="1" max="1" width="12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845452</v>
      </c>
      <c r="C2" s="8">
        <v>426802</v>
      </c>
      <c r="D2" s="8">
        <v>24317</v>
      </c>
    </row>
    <row r="3" spans="1:4" x14ac:dyDescent="0.25">
      <c r="A3" s="15" t="s">
        <v>18</v>
      </c>
      <c r="B3" s="8">
        <f>194399+115568+16059</f>
        <v>326026</v>
      </c>
      <c r="C3" s="8">
        <v>17872</v>
      </c>
      <c r="D3" s="8"/>
    </row>
    <row r="4" spans="1:4" x14ac:dyDescent="0.25">
      <c r="A4" s="15" t="s">
        <v>155</v>
      </c>
      <c r="B4" s="8"/>
      <c r="C4" s="8"/>
      <c r="D4" s="8">
        <v>22226</v>
      </c>
    </row>
    <row r="5" spans="1:4" x14ac:dyDescent="0.25">
      <c r="A5" s="15" t="s">
        <v>23</v>
      </c>
      <c r="B5" s="8">
        <v>167491</v>
      </c>
      <c r="C5" s="8"/>
      <c r="D5" s="8"/>
    </row>
    <row r="6" spans="1:4" x14ac:dyDescent="0.25">
      <c r="A6" s="15" t="s">
        <v>4</v>
      </c>
      <c r="B6" s="8">
        <f>10773+28681+12772+38197</f>
        <v>90423</v>
      </c>
      <c r="C6" s="8"/>
      <c r="D6" s="8"/>
    </row>
    <row r="7" spans="1:4" x14ac:dyDescent="0.25">
      <c r="A7" s="15" t="s">
        <v>10</v>
      </c>
      <c r="B7" s="8"/>
      <c r="C7" s="8">
        <f>138130+158776</f>
        <v>296906</v>
      </c>
      <c r="D7" s="8"/>
    </row>
    <row r="8" spans="1:4" x14ac:dyDescent="0.25">
      <c r="A8" s="15" t="s">
        <v>2</v>
      </c>
      <c r="B8" s="8"/>
      <c r="C8" s="8">
        <v>13429</v>
      </c>
      <c r="D8" s="8"/>
    </row>
    <row r="9" spans="1:4" x14ac:dyDescent="0.25">
      <c r="A9" s="15" t="s">
        <v>6</v>
      </c>
      <c r="B9" s="8"/>
      <c r="C9" s="8"/>
      <c r="D9" s="8"/>
    </row>
    <row r="10" spans="1:4" x14ac:dyDescent="0.25">
      <c r="A10" s="15" t="s">
        <v>94</v>
      </c>
      <c r="B10" s="8"/>
      <c r="C10" s="8"/>
      <c r="D10" s="8"/>
    </row>
    <row r="11" spans="1:4" x14ac:dyDescent="0.25">
      <c r="A11" s="15" t="s">
        <v>143</v>
      </c>
      <c r="B11" s="8">
        <f>27658</f>
        <v>27658</v>
      </c>
      <c r="C11" s="8"/>
      <c r="D11" s="8"/>
    </row>
    <row r="12" spans="1:4" x14ac:dyDescent="0.25">
      <c r="A12" s="15" t="s">
        <v>32</v>
      </c>
      <c r="B12" s="8"/>
      <c r="C12" s="8"/>
      <c r="D12" s="8"/>
    </row>
    <row r="13" spans="1:4" x14ac:dyDescent="0.25">
      <c r="A13" s="15" t="s">
        <v>100</v>
      </c>
      <c r="B13" s="8">
        <v>10520</v>
      </c>
      <c r="C13" s="8"/>
      <c r="D13" s="8"/>
    </row>
    <row r="14" spans="1:4" x14ac:dyDescent="0.25">
      <c r="A14" s="15" t="s">
        <v>28</v>
      </c>
      <c r="B14" s="8"/>
      <c r="C14" s="17"/>
      <c r="D14" s="8"/>
    </row>
    <row r="15" spans="1:4" x14ac:dyDescent="0.25">
      <c r="A15" s="15" t="s">
        <v>33</v>
      </c>
      <c r="B15" s="8">
        <f>42445+57708</f>
        <v>100153</v>
      </c>
      <c r="C15" s="17"/>
      <c r="D15" s="8"/>
    </row>
    <row r="16" spans="1:4" x14ac:dyDescent="0.25">
      <c r="A16" s="15" t="s">
        <v>38</v>
      </c>
      <c r="B16" s="8">
        <v>51277</v>
      </c>
      <c r="C16" s="17"/>
      <c r="D16" s="8"/>
    </row>
    <row r="17" spans="1:4" x14ac:dyDescent="0.25">
      <c r="A17" s="15" t="s">
        <v>140</v>
      </c>
      <c r="B17" s="8">
        <f>B2-SUM(B3:B16)</f>
        <v>71904</v>
      </c>
      <c r="C17" s="8">
        <f t="shared" ref="C17:D17" si="0">C2-SUM(C3:C16)</f>
        <v>98595</v>
      </c>
      <c r="D17" s="8">
        <f t="shared" si="0"/>
        <v>2091</v>
      </c>
    </row>
    <row r="19" spans="1:4" x14ac:dyDescent="0.25">
      <c r="B19" s="8"/>
      <c r="C19" s="8"/>
      <c r="D19" s="8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3" sqref="D23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851535</v>
      </c>
      <c r="C2" s="8">
        <v>118977</v>
      </c>
      <c r="D2" s="8">
        <v>1775</v>
      </c>
    </row>
    <row r="3" spans="1:4" x14ac:dyDescent="0.25">
      <c r="A3" s="15" t="s">
        <v>18</v>
      </c>
      <c r="B3" s="8">
        <f>102804+13889</f>
        <v>116693</v>
      </c>
      <c r="C3" s="8"/>
      <c r="D3" s="8"/>
    </row>
    <row r="4" spans="1:4" x14ac:dyDescent="0.25">
      <c r="A4" s="15" t="s">
        <v>19</v>
      </c>
      <c r="B4" s="8">
        <v>14894</v>
      </c>
      <c r="C4" s="8"/>
      <c r="D4" s="8"/>
    </row>
    <row r="5" spans="1:4" x14ac:dyDescent="0.25">
      <c r="A5" s="15" t="s">
        <v>155</v>
      </c>
      <c r="B5" s="8"/>
      <c r="C5" s="8"/>
      <c r="D5" s="8"/>
    </row>
    <row r="6" spans="1:4" x14ac:dyDescent="0.25">
      <c r="A6" s="15" t="s">
        <v>23</v>
      </c>
      <c r="B6" s="8">
        <v>363977</v>
      </c>
      <c r="C6" s="8"/>
      <c r="D6" s="8"/>
    </row>
    <row r="7" spans="1:4" x14ac:dyDescent="0.25">
      <c r="A7" s="15" t="s">
        <v>4</v>
      </c>
      <c r="B7" s="8">
        <f>24490+16001+28046</f>
        <v>68537</v>
      </c>
      <c r="C7" s="8"/>
      <c r="D7" s="8"/>
    </row>
    <row r="8" spans="1:4" x14ac:dyDescent="0.25">
      <c r="A8" s="15" t="s">
        <v>17</v>
      </c>
      <c r="B8" s="8"/>
      <c r="C8" s="8">
        <v>15382</v>
      </c>
      <c r="D8" s="8"/>
    </row>
    <row r="9" spans="1:4" x14ac:dyDescent="0.25">
      <c r="A9" s="15" t="s">
        <v>10</v>
      </c>
      <c r="B9" s="8"/>
      <c r="C9" s="8">
        <f>31115</f>
        <v>31115</v>
      </c>
      <c r="D9" s="8"/>
    </row>
    <row r="10" spans="1:4" x14ac:dyDescent="0.25">
      <c r="A10" s="15" t="s">
        <v>2</v>
      </c>
      <c r="B10" s="8"/>
      <c r="C10" s="8">
        <v>18179</v>
      </c>
      <c r="D10" s="8"/>
    </row>
    <row r="11" spans="1:4" x14ac:dyDescent="0.25">
      <c r="A11" s="15" t="s">
        <v>6</v>
      </c>
      <c r="B11" s="8"/>
      <c r="C11" s="8"/>
      <c r="D11" s="8"/>
    </row>
    <row r="12" spans="1:4" x14ac:dyDescent="0.25">
      <c r="A12" s="15" t="s">
        <v>94</v>
      </c>
      <c r="B12" s="8"/>
      <c r="C12" s="8"/>
      <c r="D12" s="8"/>
    </row>
    <row r="13" spans="1:4" x14ac:dyDescent="0.25">
      <c r="A13" s="15" t="s">
        <v>143</v>
      </c>
      <c r="B13" s="8">
        <f>11235</f>
        <v>11235</v>
      </c>
      <c r="C13" s="8"/>
      <c r="D13" s="8"/>
    </row>
    <row r="14" spans="1:4" x14ac:dyDescent="0.25">
      <c r="A14" s="15" t="s">
        <v>32</v>
      </c>
      <c r="B14" s="8">
        <v>79383</v>
      </c>
      <c r="C14" s="8"/>
      <c r="D14" s="8"/>
    </row>
    <row r="15" spans="1:4" x14ac:dyDescent="0.25">
      <c r="A15" s="15" t="s">
        <v>100</v>
      </c>
      <c r="B15" s="8">
        <v>44112</v>
      </c>
      <c r="C15" s="8"/>
      <c r="D15" s="8"/>
    </row>
    <row r="16" spans="1:4" x14ac:dyDescent="0.25">
      <c r="A16" s="15" t="s">
        <v>28</v>
      </c>
      <c r="B16" s="8"/>
      <c r="C16" s="17"/>
      <c r="D16" s="8"/>
    </row>
    <row r="17" spans="1:4" x14ac:dyDescent="0.25">
      <c r="A17" s="15" t="s">
        <v>33</v>
      </c>
      <c r="B17" s="8">
        <f>21911</f>
        <v>21911</v>
      </c>
      <c r="C17" s="17"/>
      <c r="D17" s="8"/>
    </row>
    <row r="18" spans="1:4" x14ac:dyDescent="0.25">
      <c r="A18" s="15" t="s">
        <v>38</v>
      </c>
      <c r="B18" s="8">
        <v>48189</v>
      </c>
      <c r="C18" s="17"/>
      <c r="D18" s="8"/>
    </row>
    <row r="19" spans="1:4" x14ac:dyDescent="0.25">
      <c r="A19" s="15" t="s">
        <v>140</v>
      </c>
      <c r="B19" s="8">
        <f>B2-SUM(B3:B18)</f>
        <v>82604</v>
      </c>
      <c r="C19" s="8">
        <f t="shared" ref="C19:D19" si="0">C2-SUM(C3:C18)</f>
        <v>54301</v>
      </c>
      <c r="D19" s="8">
        <f t="shared" si="0"/>
        <v>1775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2" sqref="A22:XFD22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786662</v>
      </c>
      <c r="C2" s="8">
        <v>52535</v>
      </c>
      <c r="D2" s="8">
        <v>3586</v>
      </c>
    </row>
    <row r="3" spans="1:4" x14ac:dyDescent="0.25">
      <c r="A3" s="15" t="s">
        <v>18</v>
      </c>
      <c r="B3" s="8">
        <f>118163+11173+23490</f>
        <v>152826</v>
      </c>
      <c r="C3" s="8"/>
      <c r="D3" s="8"/>
    </row>
    <row r="4" spans="1:4" x14ac:dyDescent="0.25">
      <c r="A4" s="15" t="s">
        <v>19</v>
      </c>
      <c r="B4" s="8"/>
      <c r="C4" s="8"/>
      <c r="D4" s="8"/>
    </row>
    <row r="5" spans="1:4" x14ac:dyDescent="0.25">
      <c r="A5" s="15" t="s">
        <v>155</v>
      </c>
      <c r="B5" s="8"/>
      <c r="C5" s="8"/>
      <c r="D5" s="8"/>
    </row>
    <row r="6" spans="1:4" x14ac:dyDescent="0.25">
      <c r="A6" s="15" t="s">
        <v>23</v>
      </c>
      <c r="B6" s="8">
        <v>234011</v>
      </c>
      <c r="C6" s="8"/>
      <c r="D6" s="8"/>
    </row>
    <row r="7" spans="1:4" x14ac:dyDescent="0.25">
      <c r="A7" s="15" t="s">
        <v>4</v>
      </c>
      <c r="B7" s="8">
        <f>58566+19008+13868+61080</f>
        <v>152522</v>
      </c>
      <c r="C7" s="8"/>
      <c r="D7" s="8"/>
    </row>
    <row r="8" spans="1:4" x14ac:dyDescent="0.25">
      <c r="A8" s="15" t="s">
        <v>17</v>
      </c>
      <c r="B8" s="8"/>
      <c r="C8" s="8">
        <v>10352</v>
      </c>
      <c r="D8" s="8"/>
    </row>
    <row r="9" spans="1:4" x14ac:dyDescent="0.25">
      <c r="A9" s="15" t="s">
        <v>10</v>
      </c>
      <c r="B9" s="8"/>
      <c r="C9" s="8"/>
      <c r="D9" s="8"/>
    </row>
    <row r="10" spans="1:4" x14ac:dyDescent="0.25">
      <c r="A10" s="15" t="s">
        <v>2</v>
      </c>
      <c r="B10" s="8"/>
      <c r="C10" s="8"/>
      <c r="D10" s="8"/>
    </row>
    <row r="11" spans="1:4" x14ac:dyDescent="0.25">
      <c r="A11" s="15" t="s">
        <v>6</v>
      </c>
      <c r="B11" s="8"/>
      <c r="C11" s="8"/>
      <c r="D11" s="8"/>
    </row>
    <row r="12" spans="1:4" x14ac:dyDescent="0.25">
      <c r="A12" s="15" t="s">
        <v>94</v>
      </c>
      <c r="B12" s="8">
        <v>18186</v>
      </c>
      <c r="C12" s="8"/>
      <c r="D12" s="8"/>
    </row>
    <row r="13" spans="1:4" x14ac:dyDescent="0.25">
      <c r="A13" s="15" t="s">
        <v>143</v>
      </c>
      <c r="B13" s="8">
        <f>10573</f>
        <v>10573</v>
      </c>
      <c r="C13" s="8"/>
      <c r="D13" s="8"/>
    </row>
    <row r="14" spans="1:4" x14ac:dyDescent="0.25">
      <c r="A14" s="15" t="s">
        <v>32</v>
      </c>
      <c r="B14" s="8">
        <v>11845</v>
      </c>
      <c r="C14" s="8"/>
      <c r="D14" s="8"/>
    </row>
    <row r="15" spans="1:4" x14ac:dyDescent="0.25">
      <c r="A15" s="15" t="s">
        <v>8</v>
      </c>
      <c r="B15" s="8">
        <v>16500</v>
      </c>
      <c r="C15" s="8"/>
      <c r="D15" s="8"/>
    </row>
    <row r="16" spans="1:4" x14ac:dyDescent="0.25">
      <c r="A16" s="15" t="s">
        <v>100</v>
      </c>
      <c r="B16" s="8"/>
      <c r="C16" s="8"/>
      <c r="D16" s="8"/>
    </row>
    <row r="17" spans="1:4" x14ac:dyDescent="0.25">
      <c r="A17" s="15" t="s">
        <v>28</v>
      </c>
      <c r="B17" s="8"/>
      <c r="C17" s="17"/>
      <c r="D17" s="8"/>
    </row>
    <row r="18" spans="1:4" x14ac:dyDescent="0.25">
      <c r="A18" s="15" t="s">
        <v>33</v>
      </c>
      <c r="B18" s="8">
        <f>14718+91617+39456</f>
        <v>145791</v>
      </c>
      <c r="C18" s="17"/>
      <c r="D18" s="8"/>
    </row>
    <row r="19" spans="1:4" x14ac:dyDescent="0.25">
      <c r="A19" s="15" t="s">
        <v>38</v>
      </c>
      <c r="B19" s="8"/>
      <c r="C19" s="17"/>
      <c r="D19" s="8"/>
    </row>
    <row r="20" spans="1:4" x14ac:dyDescent="0.25">
      <c r="A20" s="15" t="s">
        <v>140</v>
      </c>
      <c r="B20" s="8">
        <f>B2-SUM(B3:B19)</f>
        <v>44408</v>
      </c>
      <c r="C20" s="8">
        <f t="shared" ref="C20:D20" si="0">C2-SUM(C3:C19)</f>
        <v>42183</v>
      </c>
      <c r="D20" s="8">
        <f t="shared" si="0"/>
        <v>3586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2" sqref="A22:XFD22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652121</v>
      </c>
      <c r="C2" s="8">
        <v>59284</v>
      </c>
      <c r="D2" s="8">
        <v>881</v>
      </c>
    </row>
    <row r="3" spans="1:4" x14ac:dyDescent="0.25">
      <c r="A3" s="15" t="s">
        <v>18</v>
      </c>
      <c r="B3" s="8">
        <f>84937+114932+94072+43674</f>
        <v>337615</v>
      </c>
      <c r="C3" s="8"/>
      <c r="D3" s="8"/>
    </row>
    <row r="4" spans="1:4" x14ac:dyDescent="0.25">
      <c r="A4" s="15" t="s">
        <v>19</v>
      </c>
      <c r="B4" s="8"/>
      <c r="C4" s="8"/>
      <c r="D4" s="8"/>
    </row>
    <row r="5" spans="1:4" x14ac:dyDescent="0.25">
      <c r="A5" s="15" t="s">
        <v>155</v>
      </c>
      <c r="B5" s="8"/>
      <c r="C5" s="8"/>
      <c r="D5" s="8"/>
    </row>
    <row r="6" spans="1:4" x14ac:dyDescent="0.25">
      <c r="A6" s="15" t="s">
        <v>23</v>
      </c>
      <c r="B6" s="8">
        <v>63412</v>
      </c>
      <c r="C6" s="8"/>
      <c r="D6" s="8"/>
    </row>
    <row r="7" spans="1:4" x14ac:dyDescent="0.25">
      <c r="A7" s="15" t="s">
        <v>4</v>
      </c>
      <c r="B7" s="8">
        <f>51407</f>
        <v>51407</v>
      </c>
      <c r="C7" s="8"/>
      <c r="D7" s="8"/>
    </row>
    <row r="8" spans="1:4" x14ac:dyDescent="0.25">
      <c r="A8" s="15" t="s">
        <v>17</v>
      </c>
      <c r="B8" s="8"/>
      <c r="C8" s="8">
        <v>10366</v>
      </c>
      <c r="D8" s="8"/>
    </row>
    <row r="9" spans="1:4" x14ac:dyDescent="0.25">
      <c r="A9" s="15" t="s">
        <v>10</v>
      </c>
      <c r="B9" s="8"/>
      <c r="C9" s="8"/>
      <c r="D9" s="8"/>
    </row>
    <row r="10" spans="1:4" x14ac:dyDescent="0.25">
      <c r="A10" s="15" t="s">
        <v>2</v>
      </c>
      <c r="B10" s="8"/>
      <c r="C10" s="8"/>
      <c r="D10" s="8"/>
    </row>
    <row r="11" spans="1:4" x14ac:dyDescent="0.25">
      <c r="A11" s="15" t="s">
        <v>6</v>
      </c>
      <c r="B11" s="8"/>
      <c r="C11" s="8"/>
      <c r="D11" s="8"/>
    </row>
    <row r="12" spans="1:4" x14ac:dyDescent="0.25">
      <c r="A12" s="15" t="s">
        <v>94</v>
      </c>
      <c r="B12" s="8"/>
      <c r="C12" s="8"/>
      <c r="D12" s="8"/>
    </row>
    <row r="13" spans="1:4" x14ac:dyDescent="0.25">
      <c r="A13" s="15" t="s">
        <v>143</v>
      </c>
      <c r="B13" s="8"/>
      <c r="C13" s="8"/>
      <c r="D13" s="8"/>
    </row>
    <row r="14" spans="1:4" x14ac:dyDescent="0.25">
      <c r="A14" s="15" t="s">
        <v>32</v>
      </c>
      <c r="B14" s="8"/>
      <c r="C14" s="8"/>
      <c r="D14" s="8"/>
    </row>
    <row r="15" spans="1:4" x14ac:dyDescent="0.25">
      <c r="A15" s="15" t="s">
        <v>8</v>
      </c>
      <c r="B15" s="8"/>
      <c r="C15" s="8"/>
      <c r="D15" s="8"/>
    </row>
    <row r="16" spans="1:4" x14ac:dyDescent="0.25">
      <c r="A16" s="15" t="s">
        <v>100</v>
      </c>
      <c r="B16" s="8"/>
      <c r="C16" s="8"/>
      <c r="D16" s="8"/>
    </row>
    <row r="17" spans="1:4" x14ac:dyDescent="0.25">
      <c r="A17" s="15" t="s">
        <v>28</v>
      </c>
      <c r="B17" s="8"/>
      <c r="C17" s="17">
        <v>10502</v>
      </c>
      <c r="D17" s="8"/>
    </row>
    <row r="18" spans="1:4" x14ac:dyDescent="0.25">
      <c r="A18" s="15" t="s">
        <v>33</v>
      </c>
      <c r="B18" s="8">
        <v>129134</v>
      </c>
      <c r="C18" s="17"/>
      <c r="D18" s="8"/>
    </row>
    <row r="19" spans="1:4" x14ac:dyDescent="0.25">
      <c r="A19" s="15" t="s">
        <v>38</v>
      </c>
      <c r="B19" s="8"/>
      <c r="C19" s="17"/>
      <c r="D19" s="8"/>
    </row>
    <row r="20" spans="1:4" x14ac:dyDescent="0.25">
      <c r="A20" s="15" t="s">
        <v>140</v>
      </c>
      <c r="B20" s="8">
        <f>B2-SUM(B3:B19)</f>
        <v>70553</v>
      </c>
      <c r="C20" s="8">
        <f t="shared" ref="C20:D20" si="0">C2-SUM(C3:C19)</f>
        <v>38416</v>
      </c>
      <c r="D20" s="8">
        <f t="shared" si="0"/>
        <v>881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25" sqref="B25"/>
    </sheetView>
  </sheetViews>
  <sheetFormatPr defaultRowHeight="15" x14ac:dyDescent="0.25"/>
  <cols>
    <col min="1" max="1" width="15.42578125" bestFit="1" customWidth="1"/>
  </cols>
  <sheetData>
    <row r="1" spans="1:6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6" x14ac:dyDescent="0.25">
      <c r="A2" s="14" t="s">
        <v>40</v>
      </c>
      <c r="B2" s="8">
        <v>1395992</v>
      </c>
      <c r="C2" s="8">
        <v>1980112</v>
      </c>
      <c r="D2" s="8">
        <v>6439</v>
      </c>
    </row>
    <row r="3" spans="1:6" x14ac:dyDescent="0.25">
      <c r="A3" s="15" t="s">
        <v>18</v>
      </c>
      <c r="B3" s="8">
        <f>53347+91542+28506+32486+50512</f>
        <v>256393</v>
      </c>
      <c r="C3" s="8"/>
      <c r="D3" s="8"/>
    </row>
    <row r="4" spans="1:6" x14ac:dyDescent="0.25">
      <c r="A4" s="15" t="s">
        <v>19</v>
      </c>
      <c r="B4" s="8"/>
      <c r="C4" s="8"/>
      <c r="D4" s="8"/>
    </row>
    <row r="5" spans="1:6" x14ac:dyDescent="0.25">
      <c r="A5" s="15" t="s">
        <v>155</v>
      </c>
      <c r="B5" s="8"/>
      <c r="C5" s="8"/>
      <c r="D5" s="8"/>
    </row>
    <row r="6" spans="1:6" x14ac:dyDescent="0.25">
      <c r="A6" s="15" t="s">
        <v>23</v>
      </c>
      <c r="B6" s="8">
        <v>61832</v>
      </c>
      <c r="C6" s="8"/>
      <c r="D6" s="8"/>
    </row>
    <row r="7" spans="1:6" x14ac:dyDescent="0.25">
      <c r="A7" s="15" t="s">
        <v>4</v>
      </c>
      <c r="B7" s="8">
        <f>37318</f>
        <v>37318</v>
      </c>
      <c r="C7" s="8"/>
      <c r="D7" s="8"/>
    </row>
    <row r="8" spans="1:6" x14ac:dyDescent="0.25">
      <c r="A8" s="15" t="s">
        <v>17</v>
      </c>
      <c r="B8" s="8"/>
      <c r="C8" s="8"/>
      <c r="D8" s="8"/>
    </row>
    <row r="9" spans="1:6" x14ac:dyDescent="0.25">
      <c r="A9" s="15" t="s">
        <v>10</v>
      </c>
      <c r="B9" s="8">
        <v>12556</v>
      </c>
      <c r="C9" s="8">
        <f>282231+1123262+136919+116599+41861</f>
        <v>1700872</v>
      </c>
      <c r="D9" s="8"/>
      <c r="F9" s="8"/>
    </row>
    <row r="10" spans="1:6" x14ac:dyDescent="0.25">
      <c r="A10" s="15" t="s">
        <v>2</v>
      </c>
      <c r="B10" s="8"/>
      <c r="C10" s="8"/>
      <c r="D10" s="8"/>
    </row>
    <row r="11" spans="1:6" x14ac:dyDescent="0.25">
      <c r="A11" s="15" t="s">
        <v>6</v>
      </c>
      <c r="B11" s="8">
        <f>503157+12064</f>
        <v>515221</v>
      </c>
      <c r="C11" s="8">
        <f>11546+46837+17041</f>
        <v>75424</v>
      </c>
      <c r="D11" s="8"/>
    </row>
    <row r="12" spans="1:6" x14ac:dyDescent="0.25">
      <c r="A12" s="15" t="s">
        <v>94</v>
      </c>
      <c r="B12" s="8"/>
      <c r="C12" s="8"/>
      <c r="D12" s="8"/>
    </row>
    <row r="13" spans="1:6" x14ac:dyDescent="0.25">
      <c r="A13" s="15" t="s">
        <v>143</v>
      </c>
      <c r="B13" s="8">
        <v>48824</v>
      </c>
      <c r="C13" s="8"/>
      <c r="D13" s="8"/>
    </row>
    <row r="14" spans="1:6" x14ac:dyDescent="0.25">
      <c r="A14" s="15" t="s">
        <v>32</v>
      </c>
      <c r="B14" s="8">
        <v>11462</v>
      </c>
      <c r="C14" s="8"/>
      <c r="D14" s="8"/>
    </row>
    <row r="15" spans="1:6" x14ac:dyDescent="0.25">
      <c r="A15" s="15" t="s">
        <v>8</v>
      </c>
      <c r="B15" s="8"/>
      <c r="C15" s="8"/>
      <c r="D15" s="8"/>
    </row>
    <row r="16" spans="1:6" x14ac:dyDescent="0.25">
      <c r="A16" s="15" t="s">
        <v>107</v>
      </c>
      <c r="B16" s="8">
        <v>24537</v>
      </c>
      <c r="C16" s="8"/>
      <c r="D16" s="8"/>
    </row>
    <row r="17" spans="1:4" x14ac:dyDescent="0.25">
      <c r="A17" s="15" t="s">
        <v>104</v>
      </c>
      <c r="B17" s="8"/>
      <c r="C17" s="8">
        <v>18597</v>
      </c>
      <c r="D17" s="8"/>
    </row>
    <row r="18" spans="1:4" x14ac:dyDescent="0.25">
      <c r="A18" s="15" t="s">
        <v>100</v>
      </c>
      <c r="B18" s="8"/>
      <c r="C18" s="8"/>
      <c r="D18" s="8"/>
    </row>
    <row r="19" spans="1:4" x14ac:dyDescent="0.25">
      <c r="A19" s="15" t="s">
        <v>28</v>
      </c>
      <c r="B19" s="8"/>
      <c r="C19" s="17">
        <f>35505+28429</f>
        <v>63934</v>
      </c>
      <c r="D19" s="8"/>
    </row>
    <row r="20" spans="1:4" x14ac:dyDescent="0.25">
      <c r="A20" s="15" t="s">
        <v>33</v>
      </c>
      <c r="B20" s="8">
        <v>215900</v>
      </c>
      <c r="C20" s="17"/>
      <c r="D20" s="8"/>
    </row>
    <row r="21" spans="1:4" x14ac:dyDescent="0.25">
      <c r="A21" s="15" t="s">
        <v>38</v>
      </c>
      <c r="B21" s="8">
        <v>122049</v>
      </c>
      <c r="C21" s="17"/>
      <c r="D21" s="8"/>
    </row>
    <row r="22" spans="1:4" x14ac:dyDescent="0.25">
      <c r="A22" s="15" t="s">
        <v>140</v>
      </c>
      <c r="B22" s="8">
        <f>B2-SUM(B3:B21)</f>
        <v>89900</v>
      </c>
      <c r="C22" s="8">
        <f t="shared" ref="C22:D22" si="0">C2-SUM(C3:C21)</f>
        <v>121285</v>
      </c>
      <c r="D22" s="8">
        <f t="shared" si="0"/>
        <v>6439</v>
      </c>
    </row>
    <row r="24" spans="1:4" x14ac:dyDescent="0.25">
      <c r="B24" s="8"/>
      <c r="C24" s="8"/>
      <c r="D24" s="8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6" sqref="D26"/>
    </sheetView>
  </sheetViews>
  <sheetFormatPr defaultRowHeight="15" x14ac:dyDescent="0.25"/>
  <cols>
    <col min="1" max="1" width="15.42578125" bestFit="1" customWidth="1"/>
  </cols>
  <sheetData>
    <row r="1" spans="1:6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6" x14ac:dyDescent="0.25">
      <c r="A2" s="14" t="s">
        <v>40</v>
      </c>
      <c r="B2" s="8">
        <v>1522636</v>
      </c>
      <c r="C2" s="8">
        <v>5717263</v>
      </c>
      <c r="D2" s="8">
        <v>21538</v>
      </c>
    </row>
    <row r="3" spans="1:6" x14ac:dyDescent="0.25">
      <c r="A3" s="15" t="s">
        <v>18</v>
      </c>
      <c r="B3" s="8">
        <f>30203+189660+62475+70375+81412+63665+48195</f>
        <v>545985</v>
      </c>
      <c r="C3" s="8"/>
      <c r="D3" s="8"/>
    </row>
    <row r="4" spans="1:6" x14ac:dyDescent="0.25">
      <c r="A4" s="15" t="s">
        <v>19</v>
      </c>
      <c r="B4" s="8"/>
      <c r="C4" s="8"/>
      <c r="D4" s="8"/>
    </row>
    <row r="5" spans="1:6" x14ac:dyDescent="0.25">
      <c r="A5" s="15" t="s">
        <v>155</v>
      </c>
      <c r="B5" s="8"/>
      <c r="C5" s="8"/>
      <c r="D5" s="8"/>
    </row>
    <row r="6" spans="1:6" x14ac:dyDescent="0.25">
      <c r="A6" s="15" t="s">
        <v>23</v>
      </c>
      <c r="B6" s="8">
        <v>23572</v>
      </c>
      <c r="C6" s="8"/>
      <c r="D6" s="8"/>
    </row>
    <row r="7" spans="1:6" x14ac:dyDescent="0.25">
      <c r="A7" s="15" t="s">
        <v>4</v>
      </c>
      <c r="B7" s="8">
        <f>104539+25707+25004</f>
        <v>155250</v>
      </c>
      <c r="C7" s="8">
        <f>13392</f>
        <v>13392</v>
      </c>
      <c r="D7" s="8"/>
    </row>
    <row r="8" spans="1:6" x14ac:dyDescent="0.25">
      <c r="A8" s="15" t="s">
        <v>17</v>
      </c>
      <c r="B8" s="8">
        <f>17306</f>
        <v>17306</v>
      </c>
      <c r="C8" s="8"/>
      <c r="D8" s="8"/>
    </row>
    <row r="9" spans="1:6" x14ac:dyDescent="0.25">
      <c r="A9" s="15" t="s">
        <v>10</v>
      </c>
      <c r="B9" s="8">
        <f>54058</f>
        <v>54058</v>
      </c>
      <c r="C9" s="8">
        <f>1041056+3135163+736431+226946+179107</f>
        <v>5318703</v>
      </c>
      <c r="D9" s="8"/>
      <c r="F9" s="8"/>
    </row>
    <row r="10" spans="1:6" x14ac:dyDescent="0.25">
      <c r="A10" s="15" t="s">
        <v>2</v>
      </c>
      <c r="B10" s="8"/>
      <c r="C10" s="8"/>
      <c r="D10" s="8"/>
    </row>
    <row r="11" spans="1:6" x14ac:dyDescent="0.25">
      <c r="A11" s="15" t="s">
        <v>6</v>
      </c>
      <c r="B11" s="8">
        <f>193139+10514</f>
        <v>203653</v>
      </c>
      <c r="C11" s="8">
        <f>16390</f>
        <v>16390</v>
      </c>
      <c r="D11" s="8"/>
    </row>
    <row r="12" spans="1:6" x14ac:dyDescent="0.25">
      <c r="A12" s="15" t="s">
        <v>139</v>
      </c>
      <c r="B12" s="8">
        <f>29481</f>
        <v>29481</v>
      </c>
      <c r="C12" s="8"/>
      <c r="D12" s="8"/>
    </row>
    <row r="13" spans="1:6" x14ac:dyDescent="0.25">
      <c r="A13" s="15" t="s">
        <v>94</v>
      </c>
      <c r="B13" s="8"/>
      <c r="C13" s="8"/>
      <c r="D13" s="8"/>
    </row>
    <row r="14" spans="1:6" x14ac:dyDescent="0.25">
      <c r="A14" s="15" t="s">
        <v>8</v>
      </c>
      <c r="B14" s="8">
        <v>153224</v>
      </c>
      <c r="C14" s="8"/>
      <c r="D14" s="8"/>
    </row>
    <row r="15" spans="1:6" x14ac:dyDescent="0.25">
      <c r="A15" s="15" t="s">
        <v>143</v>
      </c>
      <c r="B15" s="8">
        <f>16744</f>
        <v>16744</v>
      </c>
      <c r="C15" s="8"/>
      <c r="D15" s="8"/>
    </row>
    <row r="16" spans="1:6" x14ac:dyDescent="0.25">
      <c r="A16" s="15" t="s">
        <v>32</v>
      </c>
      <c r="B16" s="8">
        <v>29208</v>
      </c>
      <c r="C16" s="8"/>
      <c r="D16" s="8"/>
    </row>
    <row r="17" spans="1:4" x14ac:dyDescent="0.25">
      <c r="A17" s="15" t="s">
        <v>107</v>
      </c>
      <c r="B17" s="8"/>
      <c r="C17" s="8"/>
      <c r="D17" s="8"/>
    </row>
    <row r="18" spans="1:4" x14ac:dyDescent="0.25">
      <c r="A18" s="15" t="s">
        <v>104</v>
      </c>
      <c r="B18" s="8"/>
      <c r="C18" s="8"/>
      <c r="D18" s="8"/>
    </row>
    <row r="19" spans="1:4" x14ac:dyDescent="0.25">
      <c r="A19" s="15" t="s">
        <v>100</v>
      </c>
      <c r="B19" s="8"/>
      <c r="C19" s="8"/>
      <c r="D19" s="8"/>
    </row>
    <row r="20" spans="1:4" x14ac:dyDescent="0.25">
      <c r="A20" s="15" t="s">
        <v>28</v>
      </c>
      <c r="B20" s="8"/>
      <c r="C20" s="17">
        <f>32593+35126</f>
        <v>67719</v>
      </c>
      <c r="D20" s="8"/>
    </row>
    <row r="21" spans="1:4" x14ac:dyDescent="0.25">
      <c r="A21" s="15" t="s">
        <v>33</v>
      </c>
      <c r="B21" s="8">
        <v>79524</v>
      </c>
      <c r="C21" s="17"/>
      <c r="D21" s="8">
        <v>12148</v>
      </c>
    </row>
    <row r="22" spans="1:4" x14ac:dyDescent="0.25">
      <c r="A22" s="15" t="s">
        <v>38</v>
      </c>
      <c r="B22" s="8">
        <v>119464</v>
      </c>
      <c r="C22" s="17"/>
      <c r="D22" s="8"/>
    </row>
    <row r="23" spans="1:4" x14ac:dyDescent="0.25">
      <c r="A23" s="15" t="s">
        <v>140</v>
      </c>
      <c r="B23" s="8">
        <f>B2-SUM(B3:B22)</f>
        <v>95167</v>
      </c>
      <c r="C23" s="8">
        <f>C2-SUM(C3:C22)</f>
        <v>301059</v>
      </c>
      <c r="D23" s="8">
        <f>D2-SUM(D3:D22)</f>
        <v>9390</v>
      </c>
    </row>
    <row r="25" spans="1:4" x14ac:dyDescent="0.25">
      <c r="B25" s="8"/>
      <c r="C25" s="8"/>
      <c r="D25" s="8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6" sqref="B26:D26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2366982</v>
      </c>
      <c r="C2" s="8">
        <v>2058900</v>
      </c>
      <c r="D2" s="8">
        <v>29245</v>
      </c>
    </row>
    <row r="3" spans="1:4" x14ac:dyDescent="0.25">
      <c r="A3" s="15" t="s">
        <v>18</v>
      </c>
      <c r="B3" s="8">
        <f>122248+300749+172059+18800+166860+18104+226007</f>
        <v>1024827</v>
      </c>
      <c r="C3" s="8"/>
      <c r="D3" s="8"/>
    </row>
    <row r="4" spans="1:4" x14ac:dyDescent="0.25">
      <c r="A4" s="15" t="s">
        <v>19</v>
      </c>
      <c r="B4" s="8"/>
      <c r="C4" s="8"/>
      <c r="D4" s="8"/>
    </row>
    <row r="5" spans="1:4" x14ac:dyDescent="0.25">
      <c r="A5" s="15" t="s">
        <v>155</v>
      </c>
      <c r="B5" s="8"/>
      <c r="C5" s="8"/>
      <c r="D5" s="8"/>
    </row>
    <row r="6" spans="1:4" x14ac:dyDescent="0.25">
      <c r="A6" s="15" t="s">
        <v>23</v>
      </c>
      <c r="B6" s="8">
        <v>54747</v>
      </c>
      <c r="C6" s="8"/>
      <c r="D6" s="8"/>
    </row>
    <row r="7" spans="1:4" x14ac:dyDescent="0.25">
      <c r="A7" s="15" t="s">
        <v>4</v>
      </c>
      <c r="B7" s="8">
        <f>70564+30559+153105+32420+97174</f>
        <v>383822</v>
      </c>
      <c r="C7" s="8"/>
      <c r="D7" s="8"/>
    </row>
    <row r="8" spans="1:4" x14ac:dyDescent="0.25">
      <c r="A8" s="15" t="s">
        <v>17</v>
      </c>
      <c r="B8" s="8"/>
      <c r="C8" s="8"/>
      <c r="D8" s="8"/>
    </row>
    <row r="9" spans="1:4" x14ac:dyDescent="0.25">
      <c r="A9" s="15" t="s">
        <v>10</v>
      </c>
      <c r="B9" s="8">
        <f>46714+12654</f>
        <v>59368</v>
      </c>
      <c r="C9" s="8">
        <f>484754+874686+200038+17620+33469+209901</f>
        <v>1820468</v>
      </c>
      <c r="D9" s="8"/>
    </row>
    <row r="10" spans="1:4" x14ac:dyDescent="0.25">
      <c r="A10" s="15" t="s">
        <v>2</v>
      </c>
      <c r="B10" s="8"/>
      <c r="C10" s="8">
        <v>29657</v>
      </c>
      <c r="D10" s="8"/>
    </row>
    <row r="11" spans="1:4" x14ac:dyDescent="0.25">
      <c r="A11" s="15" t="s">
        <v>6</v>
      </c>
      <c r="B11" s="8">
        <f>35953+25068</f>
        <v>61021</v>
      </c>
      <c r="C11" s="8"/>
      <c r="D11" s="8"/>
    </row>
    <row r="12" spans="1:4" x14ac:dyDescent="0.25">
      <c r="A12" s="15" t="s">
        <v>139</v>
      </c>
      <c r="B12" s="8"/>
      <c r="C12" s="8"/>
      <c r="D12" s="8">
        <v>12438</v>
      </c>
    </row>
    <row r="13" spans="1:4" x14ac:dyDescent="0.25">
      <c r="A13" s="15" t="s">
        <v>94</v>
      </c>
      <c r="B13" s="8"/>
      <c r="C13" s="8"/>
      <c r="D13" s="8"/>
    </row>
    <row r="14" spans="1:4" x14ac:dyDescent="0.25">
      <c r="A14" s="15" t="s">
        <v>8</v>
      </c>
      <c r="B14" s="8"/>
      <c r="C14" s="8"/>
      <c r="D14" s="8"/>
    </row>
    <row r="15" spans="1:4" x14ac:dyDescent="0.25">
      <c r="A15" s="15" t="s">
        <v>143</v>
      </c>
      <c r="B15" s="8"/>
      <c r="C15" s="8"/>
      <c r="D15" s="8"/>
    </row>
    <row r="16" spans="1:4" x14ac:dyDescent="0.25">
      <c r="A16" s="15" t="s">
        <v>32</v>
      </c>
      <c r="B16" s="8">
        <v>60975</v>
      </c>
      <c r="C16" s="8"/>
      <c r="D16" s="8"/>
    </row>
    <row r="17" spans="1:4" x14ac:dyDescent="0.25">
      <c r="A17" s="15" t="s">
        <v>107</v>
      </c>
      <c r="B17" s="8"/>
      <c r="C17" s="8"/>
      <c r="D17" s="8"/>
    </row>
    <row r="18" spans="1:4" x14ac:dyDescent="0.25">
      <c r="A18" s="15" t="s">
        <v>104</v>
      </c>
      <c r="B18" s="8"/>
      <c r="C18" s="8"/>
      <c r="D18" s="8"/>
    </row>
    <row r="19" spans="1:4" x14ac:dyDescent="0.25">
      <c r="A19" s="15" t="s">
        <v>100</v>
      </c>
      <c r="B19" s="8"/>
      <c r="C19" s="8"/>
      <c r="D19" s="8"/>
    </row>
    <row r="20" spans="1:4" x14ac:dyDescent="0.25">
      <c r="A20" s="15" t="s">
        <v>28</v>
      </c>
      <c r="B20" s="8">
        <v>10667</v>
      </c>
      <c r="C20" s="17">
        <f>13444</f>
        <v>13444</v>
      </c>
      <c r="D20" s="8"/>
    </row>
    <row r="21" spans="1:4" x14ac:dyDescent="0.25">
      <c r="A21" s="15" t="s">
        <v>33</v>
      </c>
      <c r="B21" s="8">
        <v>10441</v>
      </c>
      <c r="C21" s="17"/>
      <c r="D21" s="8"/>
    </row>
    <row r="22" spans="1:4" x14ac:dyDescent="0.25">
      <c r="A22" s="15" t="s">
        <v>35</v>
      </c>
      <c r="B22" s="8">
        <f>47538</f>
        <v>47538</v>
      </c>
      <c r="C22" s="17"/>
      <c r="D22" s="8"/>
    </row>
    <row r="23" spans="1:4" x14ac:dyDescent="0.25">
      <c r="A23" s="15" t="s">
        <v>38</v>
      </c>
      <c r="B23" s="8">
        <v>516703</v>
      </c>
      <c r="C23" s="17"/>
      <c r="D23" s="8"/>
    </row>
    <row r="24" spans="1:4" x14ac:dyDescent="0.25">
      <c r="A24" s="15" t="s">
        <v>140</v>
      </c>
      <c r="B24" s="8">
        <f>B2-SUM(B3:B23)</f>
        <v>136873</v>
      </c>
      <c r="C24" s="8">
        <f>C2-SUM(C3:C23)</f>
        <v>195331</v>
      </c>
      <c r="D24" s="8">
        <f>D2-SUM(D3:D23)</f>
        <v>16807</v>
      </c>
    </row>
    <row r="26" spans="1:4" x14ac:dyDescent="0.25">
      <c r="B26" s="8"/>
      <c r="C26" s="8"/>
      <c r="D26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3"/>
  <sheetViews>
    <sheetView workbookViewId="0">
      <pane xSplit="1" topLeftCell="BC1" activePane="topRight" state="frozen"/>
      <selection pane="topRight" activeCell="BJ63" sqref="BJ63"/>
    </sheetView>
  </sheetViews>
  <sheetFormatPr defaultRowHeight="15" x14ac:dyDescent="0.25"/>
  <cols>
    <col min="1" max="1" width="25.5703125" bestFit="1" customWidth="1"/>
    <col min="47" max="54" width="10" bestFit="1" customWidth="1"/>
    <col min="55" max="61" width="11" bestFit="1" customWidth="1"/>
  </cols>
  <sheetData>
    <row r="1" spans="1:62" x14ac:dyDescent="0.25">
      <c r="A1" s="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134</v>
      </c>
      <c r="V1" t="s">
        <v>135</v>
      </c>
      <c r="W1" t="s">
        <v>162</v>
      </c>
      <c r="X1" t="s">
        <v>163</v>
      </c>
      <c r="Y1" t="s">
        <v>164</v>
      </c>
      <c r="Z1" t="s">
        <v>165</v>
      </c>
      <c r="AA1" t="s">
        <v>166</v>
      </c>
      <c r="AB1" t="s">
        <v>167</v>
      </c>
      <c r="AC1" t="s">
        <v>168</v>
      </c>
      <c r="AD1" t="s">
        <v>169</v>
      </c>
      <c r="AE1" t="s">
        <v>170</v>
      </c>
      <c r="AF1" t="s">
        <v>171</v>
      </c>
      <c r="AG1" t="s">
        <v>172</v>
      </c>
      <c r="AH1" t="s">
        <v>173</v>
      </c>
      <c r="AI1" t="s">
        <v>174</v>
      </c>
      <c r="AJ1" t="s">
        <v>175</v>
      </c>
      <c r="AK1" t="s">
        <v>176</v>
      </c>
      <c r="AL1" t="s">
        <v>177</v>
      </c>
      <c r="AM1" t="s">
        <v>178</v>
      </c>
      <c r="AN1" t="s">
        <v>180</v>
      </c>
      <c r="AO1" t="s">
        <v>181</v>
      </c>
      <c r="AP1" t="s">
        <v>182</v>
      </c>
      <c r="AQ1" t="s">
        <v>203</v>
      </c>
      <c r="AR1" t="s">
        <v>204</v>
      </c>
      <c r="AS1" t="s">
        <v>205</v>
      </c>
      <c r="AT1" t="s">
        <v>206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  <c r="BH1" t="s">
        <v>189</v>
      </c>
      <c r="BI1" t="s">
        <v>207</v>
      </c>
      <c r="BJ1" t="s">
        <v>91</v>
      </c>
    </row>
    <row r="2" spans="1:62" x14ac:dyDescent="0.25">
      <c r="A2" s="1" t="s">
        <v>40</v>
      </c>
      <c r="B2" s="8">
        <v>508828</v>
      </c>
      <c r="C2" s="8">
        <v>34736</v>
      </c>
      <c r="D2" s="8">
        <v>40977</v>
      </c>
      <c r="E2" s="8">
        <v>321871</v>
      </c>
      <c r="F2" s="8">
        <v>185207</v>
      </c>
      <c r="G2" s="8">
        <v>438226</v>
      </c>
      <c r="H2" s="8">
        <v>13530</v>
      </c>
      <c r="I2" s="8">
        <v>180170</v>
      </c>
      <c r="J2" s="8">
        <v>5986</v>
      </c>
      <c r="K2" s="8">
        <v>54149</v>
      </c>
      <c r="L2" s="8">
        <v>2758</v>
      </c>
      <c r="M2" s="8">
        <v>1252</v>
      </c>
      <c r="N2" s="8">
        <v>77263</v>
      </c>
      <c r="O2" s="8">
        <v>26255</v>
      </c>
      <c r="P2" s="8">
        <v>12466</v>
      </c>
      <c r="Q2" s="8">
        <v>327909</v>
      </c>
      <c r="R2" s="8">
        <v>68426</v>
      </c>
      <c r="S2" s="8">
        <v>9612</v>
      </c>
      <c r="T2" s="8">
        <v>8713</v>
      </c>
      <c r="U2" s="8">
        <v>321024</v>
      </c>
      <c r="V2" s="8">
        <v>96045</v>
      </c>
      <c r="W2" s="8">
        <v>312785</v>
      </c>
      <c r="X2" s="8">
        <v>125</v>
      </c>
      <c r="Y2" s="8">
        <v>792248</v>
      </c>
      <c r="Z2" s="8">
        <v>121244</v>
      </c>
      <c r="AA2" s="8">
        <v>295844</v>
      </c>
      <c r="AB2" s="8">
        <v>3868</v>
      </c>
      <c r="AC2" s="8">
        <v>39987</v>
      </c>
      <c r="AD2" s="8">
        <v>58505</v>
      </c>
      <c r="AE2" s="8">
        <v>206773</v>
      </c>
      <c r="AF2" s="8">
        <v>14555</v>
      </c>
      <c r="AG2" s="8">
        <v>2250</v>
      </c>
      <c r="AH2" s="8">
        <v>86722</v>
      </c>
      <c r="AI2" s="8">
        <v>6701</v>
      </c>
      <c r="AJ2" s="8">
        <v>3103</v>
      </c>
      <c r="AK2" s="8">
        <v>9715</v>
      </c>
      <c r="AL2" s="8">
        <v>7</v>
      </c>
      <c r="AM2" s="8">
        <v>12065</v>
      </c>
      <c r="AN2" s="8">
        <v>1029</v>
      </c>
      <c r="AO2" s="8">
        <v>1392</v>
      </c>
      <c r="AP2" s="8">
        <v>206</v>
      </c>
      <c r="AQ2" s="8">
        <v>82280</v>
      </c>
      <c r="AR2" s="8">
        <v>15802</v>
      </c>
      <c r="AS2" s="8">
        <v>169850</v>
      </c>
      <c r="AT2" s="8">
        <v>59787</v>
      </c>
      <c r="AU2" s="8">
        <v>754287</v>
      </c>
      <c r="AV2" s="8">
        <v>107904</v>
      </c>
      <c r="AW2" s="8">
        <v>1682156</v>
      </c>
      <c r="AX2" s="8">
        <v>319710</v>
      </c>
      <c r="AY2" s="8">
        <v>631297</v>
      </c>
      <c r="AZ2" s="8">
        <v>77538</v>
      </c>
      <c r="BA2" s="8">
        <v>117605</v>
      </c>
      <c r="BB2" s="8">
        <v>57</v>
      </c>
      <c r="BC2" s="8">
        <v>45849</v>
      </c>
      <c r="BD2" s="8">
        <v>1144</v>
      </c>
      <c r="BE2" s="8">
        <v>164839</v>
      </c>
      <c r="BF2" s="8">
        <v>15186</v>
      </c>
      <c r="BG2" s="8">
        <v>231</v>
      </c>
      <c r="BH2" s="8">
        <v>2416</v>
      </c>
      <c r="BI2" s="8">
        <v>691</v>
      </c>
      <c r="BJ2" s="8">
        <v>50295</v>
      </c>
    </row>
    <row r="3" spans="1:62" hidden="1" x14ac:dyDescent="0.25">
      <c r="A3" t="s">
        <v>42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>
        <v>66</v>
      </c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1:62" x14ac:dyDescent="0.25">
      <c r="A4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>
        <v>1138</v>
      </c>
      <c r="AU4" s="8"/>
      <c r="AV4" s="8"/>
      <c r="AW4" s="8"/>
      <c r="AX4" s="8"/>
      <c r="AY4" s="8"/>
      <c r="AZ4" s="8"/>
      <c r="BA4">
        <v>5080</v>
      </c>
      <c r="BE4">
        <v>12366</v>
      </c>
      <c r="BF4">
        <v>1432</v>
      </c>
    </row>
    <row r="5" spans="1:62" hidden="1" x14ac:dyDescent="0.25">
      <c r="A5" t="s">
        <v>142</v>
      </c>
      <c r="B5" s="8"/>
      <c r="C5" s="8"/>
      <c r="D5" s="8"/>
      <c r="E5" s="8"/>
      <c r="F5" s="8"/>
      <c r="G5" s="8">
        <v>32517</v>
      </c>
      <c r="H5" s="8"/>
      <c r="I5" s="8">
        <v>5461</v>
      </c>
      <c r="J5" s="8"/>
      <c r="K5" s="8"/>
      <c r="L5" s="8"/>
      <c r="M5" s="8"/>
      <c r="N5" s="8"/>
      <c r="O5" s="8"/>
      <c r="P5" s="8"/>
      <c r="Q5" s="8"/>
      <c r="R5" s="8">
        <v>1030</v>
      </c>
      <c r="S5" s="8"/>
      <c r="T5" s="8"/>
      <c r="U5" s="8"/>
      <c r="V5" s="8"/>
      <c r="X5" s="8"/>
      <c r="Y5" s="8">
        <v>3150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>
        <v>136</v>
      </c>
      <c r="AS5" s="8"/>
      <c r="AT5" s="8"/>
      <c r="AU5" s="8"/>
      <c r="AV5" s="8"/>
      <c r="AW5" s="8"/>
      <c r="AX5" s="8"/>
      <c r="AY5" s="8"/>
      <c r="AZ5" s="8"/>
    </row>
    <row r="6" spans="1:62" x14ac:dyDescent="0.25">
      <c r="A6" t="s">
        <v>4</v>
      </c>
      <c r="B6" s="8"/>
      <c r="C6" s="8"/>
      <c r="D6" s="8"/>
      <c r="E6" s="8"/>
      <c r="F6" s="8"/>
      <c r="G6" s="8">
        <v>495</v>
      </c>
      <c r="H6" s="8"/>
      <c r="I6" s="8"/>
      <c r="J6" s="8"/>
      <c r="K6" s="8"/>
      <c r="L6" s="8"/>
      <c r="M6" s="8"/>
      <c r="N6" s="8">
        <v>15549</v>
      </c>
      <c r="O6" s="8">
        <v>23822</v>
      </c>
      <c r="P6" s="8">
        <v>12466</v>
      </c>
      <c r="Q6" s="8"/>
      <c r="R6" s="8">
        <v>10306</v>
      </c>
      <c r="S6" s="8"/>
      <c r="T6" s="8"/>
      <c r="U6" s="8"/>
      <c r="V6" s="8"/>
      <c r="W6" s="8">
        <v>211654</v>
      </c>
      <c r="X6" s="8"/>
      <c r="Y6" s="8">
        <v>84336</v>
      </c>
      <c r="Z6" s="8">
        <v>54332</v>
      </c>
      <c r="AA6" s="8"/>
      <c r="AB6" s="8">
        <v>1016</v>
      </c>
      <c r="AC6" s="8">
        <v>147</v>
      </c>
      <c r="AD6" s="8"/>
      <c r="AE6" s="8">
        <v>9747</v>
      </c>
      <c r="AF6" s="8">
        <v>179</v>
      </c>
      <c r="AG6" s="8">
        <v>538</v>
      </c>
      <c r="AH6" s="8">
        <v>41503</v>
      </c>
      <c r="AI6" s="8">
        <v>276</v>
      </c>
      <c r="AJ6" s="8">
        <v>268</v>
      </c>
      <c r="AK6" s="8">
        <v>811</v>
      </c>
      <c r="AL6" s="8"/>
      <c r="AM6" s="8"/>
      <c r="AN6" s="8">
        <v>12</v>
      </c>
      <c r="AO6" s="8"/>
      <c r="AP6" s="8">
        <v>103</v>
      </c>
      <c r="AQ6" s="8">
        <v>1623</v>
      </c>
      <c r="AR6" s="8">
        <v>810</v>
      </c>
      <c r="AS6" s="8">
        <v>8634</v>
      </c>
      <c r="AT6" s="8">
        <v>1864</v>
      </c>
      <c r="AU6" s="8"/>
      <c r="AV6" s="8"/>
      <c r="AW6" s="8"/>
      <c r="AX6" s="8"/>
      <c r="AY6" s="8"/>
      <c r="AZ6" s="8"/>
      <c r="BF6">
        <v>53</v>
      </c>
    </row>
    <row r="7" spans="1:62" hidden="1" x14ac:dyDescent="0.25">
      <c r="A7" t="s">
        <v>47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>
        <v>14</v>
      </c>
      <c r="AS7" s="8"/>
      <c r="AT7" s="8"/>
      <c r="AU7" s="8"/>
      <c r="AV7" s="8"/>
      <c r="AW7" s="8"/>
      <c r="AX7" s="8"/>
      <c r="AY7" s="8"/>
      <c r="AZ7" s="8"/>
    </row>
    <row r="8" spans="1:62" x14ac:dyDescent="0.25">
      <c r="A8" t="s">
        <v>6</v>
      </c>
      <c r="B8" s="8">
        <v>500</v>
      </c>
      <c r="C8" s="8">
        <v>2761</v>
      </c>
      <c r="D8" s="8"/>
      <c r="E8" s="8">
        <v>173435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>
        <v>61</v>
      </c>
      <c r="AA8" s="8"/>
      <c r="AB8" s="8"/>
      <c r="AC8" s="8">
        <v>12</v>
      </c>
      <c r="AD8" s="8">
        <v>1181</v>
      </c>
      <c r="AE8" s="8">
        <v>134</v>
      </c>
      <c r="AF8" s="8">
        <v>86</v>
      </c>
      <c r="AG8" s="8">
        <v>133</v>
      </c>
      <c r="AH8" s="8">
        <v>91</v>
      </c>
      <c r="AI8" s="8"/>
      <c r="AJ8" s="8">
        <v>151</v>
      </c>
      <c r="AK8" s="8"/>
      <c r="AL8" s="8">
        <v>7</v>
      </c>
      <c r="AM8" s="8"/>
      <c r="AN8" s="8">
        <v>165</v>
      </c>
      <c r="AO8" s="8">
        <v>489</v>
      </c>
      <c r="AP8" s="8"/>
      <c r="AQ8" s="8">
        <v>117</v>
      </c>
      <c r="AR8" s="8">
        <v>2506</v>
      </c>
      <c r="AS8" s="8">
        <v>4497</v>
      </c>
      <c r="AT8" s="8">
        <v>5338</v>
      </c>
      <c r="AU8" s="8">
        <v>26140</v>
      </c>
      <c r="AV8" s="8"/>
      <c r="AW8" s="8">
        <v>2461</v>
      </c>
      <c r="AX8" s="8">
        <v>158</v>
      </c>
      <c r="AY8" s="8">
        <v>21829</v>
      </c>
      <c r="AZ8" s="8"/>
      <c r="BC8">
        <v>54</v>
      </c>
      <c r="BE8">
        <v>7264</v>
      </c>
      <c r="BF8">
        <v>355</v>
      </c>
      <c r="BJ8">
        <v>1578</v>
      </c>
    </row>
    <row r="9" spans="1:62" x14ac:dyDescent="0.25">
      <c r="A9" t="s">
        <v>7</v>
      </c>
      <c r="B9" s="8"/>
      <c r="C9" s="8"/>
      <c r="D9" s="8"/>
      <c r="E9" s="8"/>
      <c r="F9" s="8"/>
      <c r="G9" s="8">
        <v>3226</v>
      </c>
      <c r="H9" s="8"/>
      <c r="I9" s="8">
        <v>5200</v>
      </c>
      <c r="J9" s="8"/>
      <c r="K9" s="8">
        <v>37</v>
      </c>
      <c r="L9" s="8"/>
      <c r="M9" s="8"/>
      <c r="N9" s="8"/>
      <c r="O9" s="8">
        <v>2311</v>
      </c>
      <c r="P9" s="8"/>
      <c r="Q9" s="8"/>
      <c r="R9" s="8">
        <v>18550</v>
      </c>
      <c r="S9" s="8"/>
      <c r="T9" s="8"/>
      <c r="U9" s="8"/>
      <c r="V9" s="8"/>
      <c r="W9" s="8">
        <v>5996</v>
      </c>
      <c r="X9" s="8"/>
      <c r="Y9" s="8">
        <v>464578</v>
      </c>
      <c r="Z9" s="8"/>
      <c r="AA9" s="8">
        <v>128</v>
      </c>
      <c r="AB9" s="8"/>
      <c r="AC9" s="8"/>
      <c r="AE9" s="8"/>
      <c r="AF9" s="8">
        <v>19</v>
      </c>
      <c r="AG9" s="8">
        <v>17</v>
      </c>
      <c r="AH9" s="8"/>
      <c r="AI9" s="8"/>
      <c r="AJ9" s="8"/>
      <c r="AK9" s="8"/>
      <c r="AL9" s="8"/>
      <c r="AM9" s="8"/>
      <c r="AN9" s="8">
        <v>38</v>
      </c>
      <c r="AO9" s="8"/>
      <c r="AP9" s="8">
        <v>21</v>
      </c>
      <c r="AQ9" s="8"/>
      <c r="AR9" s="8">
        <v>841</v>
      </c>
      <c r="AS9" s="8">
        <v>9082</v>
      </c>
      <c r="AT9" s="8">
        <v>1626</v>
      </c>
      <c r="AU9" s="8"/>
      <c r="AV9" s="8">
        <v>102889</v>
      </c>
      <c r="AW9" s="8"/>
      <c r="AX9" s="8"/>
      <c r="AY9" s="8"/>
      <c r="AZ9" s="8"/>
      <c r="BA9">
        <v>778</v>
      </c>
      <c r="BD9">
        <v>147</v>
      </c>
      <c r="BF9">
        <v>989</v>
      </c>
      <c r="BH9">
        <v>6</v>
      </c>
      <c r="BI9">
        <v>10</v>
      </c>
      <c r="BJ9">
        <v>5473</v>
      </c>
    </row>
    <row r="10" spans="1:62" x14ac:dyDescent="0.25">
      <c r="A10" t="s">
        <v>8</v>
      </c>
      <c r="B10" s="8"/>
      <c r="C10" s="8">
        <v>5006</v>
      </c>
      <c r="D10" s="8"/>
      <c r="E10" s="8">
        <v>143374</v>
      </c>
      <c r="F10" s="8"/>
      <c r="G10" s="8">
        <v>131364</v>
      </c>
      <c r="H10" s="8"/>
      <c r="I10" s="8">
        <v>163176</v>
      </c>
      <c r="J10" s="8">
        <v>2461</v>
      </c>
      <c r="K10" s="8"/>
      <c r="L10" s="8"/>
      <c r="M10" s="8"/>
      <c r="N10" s="8"/>
      <c r="O10" s="8"/>
      <c r="P10" s="8"/>
      <c r="Q10" s="8"/>
      <c r="R10" s="8">
        <v>23349</v>
      </c>
      <c r="S10" s="8">
        <v>3225</v>
      </c>
      <c r="T10" s="8"/>
      <c r="U10" s="8"/>
      <c r="V10" s="8">
        <v>40</v>
      </c>
      <c r="X10" s="8"/>
      <c r="Y10" s="8">
        <v>148</v>
      </c>
      <c r="Z10" s="8">
        <v>5</v>
      </c>
      <c r="AA10" s="8"/>
      <c r="AB10" s="8"/>
      <c r="AC10" s="8"/>
      <c r="AD10" s="8"/>
      <c r="AE10" s="8"/>
      <c r="AF10" s="8">
        <v>204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>
        <v>122</v>
      </c>
      <c r="AT10" s="8">
        <v>1597</v>
      </c>
      <c r="AU10" s="8"/>
      <c r="AV10" s="8"/>
      <c r="AW10" s="8"/>
      <c r="AX10" s="8"/>
      <c r="AY10" s="8"/>
      <c r="AZ10" s="8"/>
      <c r="BA10">
        <v>52</v>
      </c>
      <c r="BH10">
        <v>210</v>
      </c>
      <c r="BJ10">
        <v>1920</v>
      </c>
    </row>
    <row r="11" spans="1:62" hidden="1" x14ac:dyDescent="0.25">
      <c r="A11" t="s">
        <v>41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T11" s="8"/>
      <c r="AU11" s="8"/>
      <c r="AV11" s="8"/>
      <c r="AW11" s="8"/>
      <c r="AX11" s="8">
        <v>132</v>
      </c>
      <c r="AY11" s="8"/>
      <c r="AZ11" s="8"/>
    </row>
    <row r="12" spans="1:62" x14ac:dyDescent="0.25">
      <c r="A12" t="s">
        <v>143</v>
      </c>
      <c r="B12" s="8"/>
      <c r="C12" s="8"/>
      <c r="D12" s="8"/>
      <c r="E12" s="8"/>
      <c r="F12" s="8"/>
      <c r="G12" s="8">
        <v>7934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>
        <v>282</v>
      </c>
      <c r="T12" s="8"/>
      <c r="U12" s="8"/>
      <c r="V12" s="8"/>
      <c r="W12" s="8"/>
      <c r="X12" s="8"/>
      <c r="Y12" s="8">
        <v>69745</v>
      </c>
      <c r="Z12" s="8"/>
      <c r="AA12" s="8"/>
      <c r="AB12" s="8"/>
      <c r="AC12" s="8">
        <v>171</v>
      </c>
      <c r="AD12" s="8">
        <v>2005</v>
      </c>
      <c r="AE12" s="8"/>
      <c r="AF12" s="8">
        <v>302</v>
      </c>
      <c r="AG12" s="8">
        <v>188</v>
      </c>
      <c r="AH12" s="8">
        <v>479</v>
      </c>
      <c r="AI12" s="8"/>
      <c r="AJ12" s="8">
        <v>392</v>
      </c>
      <c r="AK12" s="8"/>
      <c r="AL12" s="8"/>
      <c r="AM12" s="8"/>
      <c r="AN12" s="8">
        <v>203</v>
      </c>
      <c r="AO12" s="8"/>
      <c r="AP12" s="8">
        <v>82</v>
      </c>
      <c r="AQ12" s="8">
        <v>50</v>
      </c>
      <c r="AR12" s="8">
        <v>544</v>
      </c>
      <c r="AS12" s="8">
        <v>3866</v>
      </c>
      <c r="AT12" s="8">
        <v>14429</v>
      </c>
      <c r="AU12" s="8"/>
      <c r="AV12" s="8"/>
      <c r="AW12" s="8"/>
      <c r="AX12" s="8"/>
      <c r="AY12" s="8"/>
      <c r="AZ12" s="8"/>
      <c r="BF12">
        <v>5</v>
      </c>
      <c r="BJ12">
        <v>50</v>
      </c>
    </row>
    <row r="13" spans="1:62" hidden="1" x14ac:dyDescent="0.25">
      <c r="A13" t="s">
        <v>199</v>
      </c>
      <c r="B13" s="8"/>
      <c r="C13" s="8"/>
      <c r="D13" s="8"/>
      <c r="E13" s="8"/>
      <c r="F13" s="8"/>
      <c r="G13" s="8"/>
      <c r="H13" s="8"/>
      <c r="I13" s="8">
        <v>1411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62" hidden="1" x14ac:dyDescent="0.25">
      <c r="A14" t="s">
        <v>79</v>
      </c>
      <c r="B14" s="8"/>
      <c r="C14" s="8"/>
      <c r="D14" s="8"/>
      <c r="E14" s="8"/>
      <c r="F14" s="8"/>
      <c r="G14" s="8"/>
      <c r="H14" s="8"/>
      <c r="I14" s="8"/>
      <c r="J14" s="8">
        <v>439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62" x14ac:dyDescent="0.25">
      <c r="A15" t="s">
        <v>10</v>
      </c>
      <c r="B15" s="8"/>
      <c r="C15" s="8"/>
      <c r="D15" s="8"/>
      <c r="E15" s="8">
        <v>2288</v>
      </c>
      <c r="F15" s="8"/>
      <c r="G15" s="8">
        <v>891</v>
      </c>
      <c r="H15" s="8"/>
      <c r="I15" s="8"/>
      <c r="J15" s="8"/>
      <c r="K15" s="8">
        <v>6459</v>
      </c>
      <c r="L15" s="8"/>
      <c r="M15" s="8"/>
      <c r="N15" s="8"/>
      <c r="O15" s="8"/>
      <c r="P15" s="8"/>
      <c r="Q15" s="8"/>
      <c r="R15" s="8">
        <v>9468</v>
      </c>
      <c r="S15" s="8"/>
      <c r="T15" s="8"/>
      <c r="U15" s="8"/>
      <c r="V15" s="8"/>
      <c r="W15" s="8">
        <v>2998</v>
      </c>
      <c r="X15" s="8"/>
      <c r="Y15" s="8">
        <v>111333</v>
      </c>
      <c r="Z15" s="8">
        <v>63140</v>
      </c>
      <c r="AA15" s="8">
        <f>1810+7343</f>
        <v>9153</v>
      </c>
      <c r="AB15" s="8">
        <v>2534</v>
      </c>
      <c r="AC15" s="8">
        <v>11819</v>
      </c>
      <c r="AD15" s="8">
        <v>2720</v>
      </c>
      <c r="AE15" s="8">
        <v>194074</v>
      </c>
      <c r="AF15" s="8">
        <v>12268</v>
      </c>
      <c r="AG15" s="8">
        <v>1311</v>
      </c>
      <c r="AH15" s="8">
        <v>44583</v>
      </c>
      <c r="AI15" s="8">
        <v>6365</v>
      </c>
      <c r="AJ15" s="8">
        <v>1654</v>
      </c>
      <c r="AK15" s="8">
        <v>7176</v>
      </c>
      <c r="AL15" s="8"/>
      <c r="AM15" s="8"/>
      <c r="AN15" s="8">
        <v>501</v>
      </c>
      <c r="AO15" s="8">
        <v>831</v>
      </c>
      <c r="AP15" s="8"/>
      <c r="AQ15" s="8">
        <v>77748</v>
      </c>
      <c r="AR15" s="8">
        <v>1341</v>
      </c>
      <c r="AS15" s="8">
        <v>88081</v>
      </c>
      <c r="AT15" s="8">
        <v>15730</v>
      </c>
      <c r="AU15" s="8">
        <v>728106</v>
      </c>
      <c r="AV15" s="8">
        <v>5007</v>
      </c>
      <c r="AW15" s="8">
        <v>1671488</v>
      </c>
      <c r="AX15" s="8">
        <v>315714</v>
      </c>
      <c r="AY15" s="8">
        <v>51610</v>
      </c>
      <c r="AZ15" s="8">
        <v>77433</v>
      </c>
      <c r="BA15" s="8">
        <v>103253</v>
      </c>
      <c r="BC15" s="8">
        <v>33370</v>
      </c>
      <c r="BD15" s="8">
        <v>652</v>
      </c>
      <c r="BE15" s="8">
        <v>1981</v>
      </c>
      <c r="BF15" s="8">
        <v>3298</v>
      </c>
      <c r="BJ15">
        <v>2494</v>
      </c>
    </row>
    <row r="16" spans="1:62" hidden="1" x14ac:dyDescent="0.25">
      <c r="A16" t="s">
        <v>53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>
        <v>327</v>
      </c>
      <c r="AT16" s="8"/>
      <c r="AU16" s="8"/>
      <c r="AV16" s="8"/>
      <c r="AW16" s="8"/>
      <c r="AX16" s="8"/>
      <c r="AY16" s="8"/>
      <c r="AZ16" s="8"/>
    </row>
    <row r="17" spans="1:62" hidden="1" x14ac:dyDescent="0.25">
      <c r="A17" t="s">
        <v>11</v>
      </c>
      <c r="B17" s="8"/>
      <c r="C17" s="8">
        <v>3831</v>
      </c>
      <c r="D17" s="8"/>
      <c r="E17" s="8">
        <v>2320</v>
      </c>
      <c r="F17" s="8"/>
      <c r="G17" s="8">
        <v>218530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>
        <v>7600</v>
      </c>
      <c r="U17" s="8"/>
      <c r="V17" s="8"/>
      <c r="W17" s="8">
        <v>1388</v>
      </c>
      <c r="X17" s="8"/>
      <c r="Y17" s="8">
        <v>58911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>
        <v>24</v>
      </c>
      <c r="AS17" s="8"/>
      <c r="AT17" s="8"/>
      <c r="AU17" s="8"/>
      <c r="AV17" s="8"/>
      <c r="AW17" s="8"/>
      <c r="AX17" s="8"/>
      <c r="AY17" s="8"/>
      <c r="AZ17" s="8"/>
    </row>
    <row r="18" spans="1:62" hidden="1" x14ac:dyDescent="0.25">
      <c r="A18" t="s">
        <v>12</v>
      </c>
      <c r="B18" s="8"/>
      <c r="C18" s="8">
        <v>22874</v>
      </c>
      <c r="D18" s="8"/>
      <c r="E18" s="8"/>
      <c r="F18" s="8"/>
      <c r="G18" s="8"/>
      <c r="H18" s="8"/>
      <c r="I18" s="8"/>
      <c r="J18" s="8">
        <v>1867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62" hidden="1" x14ac:dyDescent="0.25">
      <c r="A19" t="s">
        <v>14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>
        <f>282+479</f>
        <v>761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62" hidden="1" x14ac:dyDescent="0.25">
      <c r="A20" t="s">
        <v>15</v>
      </c>
      <c r="B20" s="8"/>
      <c r="C20" s="8">
        <v>30</v>
      </c>
      <c r="D20" s="8">
        <v>48</v>
      </c>
      <c r="E20" s="8"/>
      <c r="F20" s="8"/>
      <c r="G20" s="8"/>
      <c r="H20" s="8"/>
      <c r="I20" s="8">
        <v>4922</v>
      </c>
      <c r="J20" s="8">
        <v>1111</v>
      </c>
      <c r="K20" s="8"/>
      <c r="L20" s="8"/>
      <c r="M20" s="8"/>
      <c r="N20" s="8">
        <v>350</v>
      </c>
      <c r="O20" s="8">
        <v>22</v>
      </c>
      <c r="P20" s="8"/>
      <c r="Q20" s="8"/>
      <c r="R20" s="8"/>
      <c r="S20" s="8"/>
      <c r="T20" s="8">
        <v>31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D20">
        <v>11</v>
      </c>
    </row>
    <row r="21" spans="1:62" hidden="1" x14ac:dyDescent="0.25">
      <c r="A21" t="s">
        <v>16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>
        <v>629</v>
      </c>
      <c r="AT21" s="8"/>
      <c r="AU21" s="8"/>
      <c r="AV21" s="8"/>
      <c r="AW21" s="8"/>
      <c r="AX21" s="8"/>
      <c r="AY21" s="8"/>
      <c r="AZ21" s="8"/>
    </row>
    <row r="22" spans="1:62" x14ac:dyDescent="0.25">
      <c r="A22" t="s">
        <v>17</v>
      </c>
      <c r="B22" s="8"/>
      <c r="C22" s="8"/>
      <c r="D22" s="8"/>
      <c r="E22" s="8">
        <v>454</v>
      </c>
      <c r="F22" s="8"/>
      <c r="G22" s="8">
        <v>28346</v>
      </c>
      <c r="H22" s="8">
        <v>10240</v>
      </c>
      <c r="I22" s="8"/>
      <c r="J22" s="8">
        <v>6</v>
      </c>
      <c r="K22" s="8">
        <v>3881</v>
      </c>
      <c r="L22" s="8"/>
      <c r="M22" s="8">
        <v>1252</v>
      </c>
      <c r="N22" s="8">
        <v>50107</v>
      </c>
      <c r="O22" s="8">
        <v>56</v>
      </c>
      <c r="P22" s="8"/>
      <c r="Q22" s="8">
        <v>1647</v>
      </c>
      <c r="R22" s="8">
        <v>3062</v>
      </c>
      <c r="S22" s="8"/>
      <c r="T22" s="8">
        <v>509</v>
      </c>
      <c r="U22" s="8"/>
      <c r="V22" s="8"/>
      <c r="W22" s="8">
        <v>10790</v>
      </c>
      <c r="X22" s="8"/>
      <c r="Y22" s="8">
        <v>47</v>
      </c>
      <c r="Z22" s="8">
        <v>1926</v>
      </c>
      <c r="AA22" s="8">
        <v>27</v>
      </c>
      <c r="AB22" s="8">
        <v>318</v>
      </c>
      <c r="AC22" s="8">
        <v>26606</v>
      </c>
      <c r="AD22" s="8">
        <v>219</v>
      </c>
      <c r="AE22" s="8">
        <v>2732</v>
      </c>
      <c r="AF22" s="8">
        <v>1415</v>
      </c>
      <c r="AG22" s="8">
        <v>43</v>
      </c>
      <c r="AH22" s="8">
        <v>66</v>
      </c>
      <c r="AI22" s="8">
        <v>56</v>
      </c>
      <c r="AJ22" s="8">
        <v>213</v>
      </c>
      <c r="AK22" s="8">
        <v>1701</v>
      </c>
      <c r="AL22" s="8"/>
      <c r="AM22" s="8"/>
      <c r="AN22" s="8">
        <v>34</v>
      </c>
      <c r="AO22" s="8">
        <v>47</v>
      </c>
      <c r="AP22" s="8"/>
      <c r="AQ22" s="8">
        <v>1240</v>
      </c>
      <c r="AR22" s="8"/>
      <c r="AS22" s="8">
        <v>16406</v>
      </c>
      <c r="AT22" s="8">
        <v>5975</v>
      </c>
      <c r="AU22" s="8"/>
      <c r="AV22" s="8"/>
      <c r="AW22" s="8"/>
      <c r="AX22" s="8">
        <v>2519</v>
      </c>
      <c r="AY22" s="8">
        <v>575</v>
      </c>
      <c r="AZ22" s="8">
        <v>38</v>
      </c>
      <c r="BA22" s="8">
        <v>2335</v>
      </c>
      <c r="BC22" s="8">
        <v>12343</v>
      </c>
      <c r="BD22" s="8">
        <v>34</v>
      </c>
      <c r="BE22">
        <v>79150</v>
      </c>
      <c r="BF22" s="8">
        <v>1066</v>
      </c>
      <c r="BG22" s="8">
        <v>56</v>
      </c>
      <c r="BJ22">
        <v>34</v>
      </c>
    </row>
    <row r="23" spans="1:62" hidden="1" x14ac:dyDescent="0.25">
      <c r="A23" t="s">
        <v>94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>
        <v>206</v>
      </c>
      <c r="AS23" s="8">
        <v>5890</v>
      </c>
      <c r="AT23" s="8">
        <v>95</v>
      </c>
      <c r="AU23" s="8"/>
      <c r="AV23" s="8"/>
      <c r="AW23" s="8"/>
      <c r="AX23" s="8"/>
      <c r="AY23" s="8"/>
      <c r="AZ23" s="8"/>
    </row>
    <row r="24" spans="1:62" x14ac:dyDescent="0.25">
      <c r="A24" t="s">
        <v>18</v>
      </c>
      <c r="B24" s="8">
        <v>422072</v>
      </c>
      <c r="C24" s="8">
        <v>176</v>
      </c>
      <c r="D24" s="8">
        <v>40929</v>
      </c>
      <c r="E24" s="8"/>
      <c r="F24" s="8">
        <v>185207</v>
      </c>
      <c r="G24" s="8"/>
      <c r="H24" s="8"/>
      <c r="I24" s="8"/>
      <c r="J24" s="8"/>
      <c r="K24" s="8">
        <v>509</v>
      </c>
      <c r="L24" s="8">
        <v>2758</v>
      </c>
      <c r="M24" s="8"/>
      <c r="N24" s="8">
        <v>2915</v>
      </c>
      <c r="O24" s="8"/>
      <c r="P24" s="8"/>
      <c r="Q24" s="8"/>
      <c r="R24" s="8">
        <v>2661</v>
      </c>
      <c r="S24" s="8"/>
      <c r="T24" s="8">
        <v>573</v>
      </c>
      <c r="U24" s="8">
        <v>321024</v>
      </c>
      <c r="V24" s="8">
        <v>96005</v>
      </c>
      <c r="W24" s="8">
        <v>1005</v>
      </c>
      <c r="X24" s="8"/>
      <c r="Y24" s="8"/>
      <c r="Z24" s="8"/>
      <c r="AA24" s="8"/>
      <c r="AB24" s="8"/>
      <c r="AC24" s="8">
        <v>40</v>
      </c>
      <c r="AE24" s="8"/>
      <c r="AF24" s="8"/>
      <c r="AG24" s="8">
        <v>20</v>
      </c>
      <c r="AH24" s="8"/>
      <c r="AI24" s="8"/>
      <c r="AJ24" s="8"/>
      <c r="AK24" s="8">
        <v>27</v>
      </c>
      <c r="AL24" s="8"/>
      <c r="AM24" s="8"/>
      <c r="AN24" s="8"/>
      <c r="AO24" s="8"/>
      <c r="AP24" s="8"/>
      <c r="AQ24" s="8">
        <v>36</v>
      </c>
      <c r="AR24" s="8">
        <v>2177</v>
      </c>
      <c r="AS24" s="8">
        <v>202</v>
      </c>
      <c r="AT24" s="8">
        <v>1240</v>
      </c>
      <c r="AU24" s="8"/>
      <c r="AV24" s="8">
        <v>8</v>
      </c>
      <c r="AW24" s="8"/>
      <c r="AX24" s="8">
        <v>187</v>
      </c>
      <c r="AY24" s="8">
        <v>850</v>
      </c>
      <c r="AZ24" s="8"/>
      <c r="BA24" s="8">
        <v>5041</v>
      </c>
      <c r="BB24" s="8">
        <v>57</v>
      </c>
      <c r="BC24" s="8">
        <v>82</v>
      </c>
      <c r="BD24" s="8">
        <v>290</v>
      </c>
      <c r="BE24" s="8">
        <v>13</v>
      </c>
      <c r="BF24" s="8">
        <v>3079</v>
      </c>
      <c r="BG24" s="8">
        <v>175</v>
      </c>
      <c r="BH24" s="8">
        <v>75</v>
      </c>
      <c r="BJ24" s="8">
        <v>13602</v>
      </c>
    </row>
    <row r="25" spans="1:62" hidden="1" x14ac:dyDescent="0.25">
      <c r="A25" t="s">
        <v>80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62" x14ac:dyDescent="0.25">
      <c r="A26" t="s">
        <v>55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3202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E26" s="8">
        <v>621</v>
      </c>
      <c r="BF26">
        <v>3</v>
      </c>
    </row>
    <row r="27" spans="1:62" hidden="1" x14ac:dyDescent="0.25">
      <c r="A27" t="s">
        <v>56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E27">
        <v>829</v>
      </c>
    </row>
    <row r="28" spans="1:62" hidden="1" x14ac:dyDescent="0.25">
      <c r="A28" t="s">
        <v>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E28">
        <v>3</v>
      </c>
    </row>
    <row r="29" spans="1:62" x14ac:dyDescent="0.25">
      <c r="A29" t="s">
        <v>19</v>
      </c>
      <c r="B29" s="8"/>
      <c r="C29" s="8"/>
      <c r="D29" s="8"/>
      <c r="E29" s="8"/>
      <c r="F29" s="8"/>
      <c r="G29" s="8"/>
      <c r="H29" s="8">
        <v>1868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v>1096</v>
      </c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>
        <v>1220</v>
      </c>
      <c r="AU29" s="8"/>
      <c r="AV29" s="8"/>
      <c r="AW29" s="8"/>
      <c r="AX29" s="8"/>
      <c r="AY29" s="8"/>
      <c r="AZ29" s="8"/>
      <c r="BE29">
        <v>233</v>
      </c>
      <c r="BF29">
        <v>405</v>
      </c>
      <c r="BJ29">
        <v>14</v>
      </c>
    </row>
    <row r="30" spans="1:62" x14ac:dyDescent="0.25">
      <c r="A30" t="s">
        <v>43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>
        <v>33</v>
      </c>
      <c r="AV30" s="8"/>
      <c r="AW30" s="8"/>
      <c r="AX30" s="8"/>
      <c r="AY30" s="8">
        <v>16767</v>
      </c>
      <c r="AZ30" s="8"/>
      <c r="BJ30">
        <v>17837</v>
      </c>
    </row>
    <row r="31" spans="1:62" x14ac:dyDescent="0.25">
      <c r="A31" t="s">
        <v>20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>
        <v>17</v>
      </c>
      <c r="AS31" s="8"/>
      <c r="AT31" s="8"/>
      <c r="AU31" s="8"/>
      <c r="AV31" s="8"/>
      <c r="AW31" s="8"/>
      <c r="AX31" s="8"/>
      <c r="AY31" s="8"/>
      <c r="AZ31" s="8"/>
    </row>
    <row r="32" spans="1:62" x14ac:dyDescent="0.25">
      <c r="A32" t="s">
        <v>21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125</v>
      </c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E32">
        <v>24</v>
      </c>
      <c r="BJ32">
        <v>19</v>
      </c>
    </row>
    <row r="33" spans="1:62" x14ac:dyDescent="0.25">
      <c r="A33" t="s">
        <v>48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>
        <v>114</v>
      </c>
      <c r="AS33" s="8"/>
      <c r="AT33" s="8"/>
      <c r="AU33" s="8"/>
      <c r="AV33" s="8"/>
      <c r="AW33" s="8"/>
      <c r="AX33" s="8"/>
      <c r="AY33" s="8"/>
      <c r="AZ33" s="8"/>
    </row>
    <row r="34" spans="1:62" x14ac:dyDescent="0.25">
      <c r="A34" t="s">
        <v>62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5092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>
        <v>241</v>
      </c>
      <c r="AS34" s="8"/>
      <c r="AT34" s="8"/>
      <c r="AU34" s="8"/>
      <c r="AV34" s="8"/>
      <c r="AW34" s="8"/>
      <c r="AX34" s="8"/>
      <c r="AY34" s="8"/>
      <c r="AZ34" s="8"/>
      <c r="BF34">
        <v>19</v>
      </c>
      <c r="BH34">
        <v>2100</v>
      </c>
    </row>
    <row r="35" spans="1:62" hidden="1" x14ac:dyDescent="0.25">
      <c r="A35" t="s">
        <v>22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141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>
        <v>8</v>
      </c>
      <c r="AU35" s="8"/>
      <c r="AV35" s="8"/>
      <c r="AW35" s="8"/>
      <c r="AX35" s="8"/>
      <c r="AY35" s="8"/>
      <c r="AZ35" s="8"/>
    </row>
    <row r="36" spans="1:62" hidden="1" x14ac:dyDescent="0.25">
      <c r="A36" t="s">
        <v>64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>
        <v>13</v>
      </c>
      <c r="AS36" s="8"/>
      <c r="AT36" s="8"/>
      <c r="AU36" s="8"/>
      <c r="AV36" s="8"/>
      <c r="AW36" s="8"/>
      <c r="AX36" s="8"/>
      <c r="AY36" s="8"/>
      <c r="AZ36" s="8"/>
    </row>
    <row r="37" spans="1:62" hidden="1" x14ac:dyDescent="0.25">
      <c r="A37" t="s">
        <v>23</v>
      </c>
      <c r="B37" s="8">
        <v>76523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>
        <v>5802</v>
      </c>
      <c r="O37" s="8"/>
      <c r="P37" s="8"/>
      <c r="Q37" s="8"/>
      <c r="R37" s="8"/>
      <c r="S37" s="8">
        <v>281</v>
      </c>
      <c r="T37" s="8"/>
      <c r="U37" s="8"/>
      <c r="V37" s="8"/>
      <c r="W37" s="8">
        <v>1431</v>
      </c>
      <c r="X37" s="8"/>
      <c r="Y37" s="8"/>
      <c r="Z37" s="8"/>
      <c r="AA37" s="8">
        <f>55457+97621</f>
        <v>153078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62" x14ac:dyDescent="0.25">
      <c r="A38" t="s">
        <v>52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9832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>
        <v>58</v>
      </c>
      <c r="BE38">
        <v>4546</v>
      </c>
      <c r="BF38">
        <v>5</v>
      </c>
      <c r="BJ38">
        <v>6028</v>
      </c>
    </row>
    <row r="39" spans="1:62" x14ac:dyDescent="0.25">
      <c r="A39" t="s">
        <v>49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>
        <v>150</v>
      </c>
      <c r="AZ39" s="8"/>
    </row>
    <row r="40" spans="1:62" x14ac:dyDescent="0.25">
      <c r="A40" t="s">
        <v>66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E40">
        <v>23667</v>
      </c>
      <c r="BJ40">
        <v>401</v>
      </c>
    </row>
    <row r="41" spans="1:62" x14ac:dyDescent="0.25">
      <c r="A41" t="s">
        <v>68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E41">
        <v>12</v>
      </c>
    </row>
    <row r="42" spans="1:62" x14ac:dyDescent="0.25">
      <c r="A42" t="s">
        <v>44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E42">
        <v>31793</v>
      </c>
      <c r="BF42">
        <v>16</v>
      </c>
      <c r="BI42">
        <v>634</v>
      </c>
      <c r="BJ42">
        <v>120</v>
      </c>
    </row>
    <row r="43" spans="1:62" hidden="1" x14ac:dyDescent="0.25">
      <c r="A43" t="s">
        <v>24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>
        <v>12065</v>
      </c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>
        <v>217</v>
      </c>
      <c r="AZ43" s="8"/>
      <c r="BE43">
        <v>466</v>
      </c>
    </row>
    <row r="44" spans="1:62" hidden="1" x14ac:dyDescent="0.25">
      <c r="A44" t="s">
        <v>97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>
        <v>262</v>
      </c>
      <c r="AZ44" s="8"/>
    </row>
    <row r="45" spans="1:62" x14ac:dyDescent="0.25">
      <c r="A45" t="s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>
        <v>116</v>
      </c>
      <c r="AA45" s="8"/>
      <c r="AB45" s="8"/>
      <c r="AC45" s="8">
        <v>64</v>
      </c>
      <c r="AD45" s="8"/>
      <c r="AE45" s="8">
        <v>6</v>
      </c>
      <c r="AF45" s="8"/>
      <c r="AG45" s="8"/>
      <c r="AH45" s="8"/>
      <c r="AI45" s="8"/>
      <c r="AJ45" s="8"/>
      <c r="AK45" s="8"/>
      <c r="AL45" s="8"/>
      <c r="AM45" s="8"/>
      <c r="AN45" s="8">
        <v>58</v>
      </c>
      <c r="AO45" s="8"/>
      <c r="AP45" s="8"/>
      <c r="AQ45" s="8"/>
      <c r="AR45" s="8">
        <v>1320</v>
      </c>
      <c r="AS45" s="8">
        <v>32</v>
      </c>
      <c r="AT45" s="8">
        <v>3706</v>
      </c>
      <c r="AU45" s="8"/>
      <c r="AV45" s="8"/>
      <c r="AW45" s="8"/>
      <c r="AX45" s="8">
        <v>283</v>
      </c>
      <c r="AY45" s="8">
        <v>133</v>
      </c>
      <c r="AZ45" s="8"/>
      <c r="BA45">
        <v>570</v>
      </c>
      <c r="BF45">
        <v>1618</v>
      </c>
    </row>
    <row r="46" spans="1:62" x14ac:dyDescent="0.25">
      <c r="A46" t="s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>
        <v>12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>
        <v>9</v>
      </c>
      <c r="AO46" s="8"/>
      <c r="AP46" s="8"/>
      <c r="AQ46" s="8"/>
      <c r="AR46" s="8"/>
      <c r="AS46" s="8"/>
      <c r="AT46" s="8">
        <v>700</v>
      </c>
      <c r="AU46" s="8"/>
      <c r="AV46" s="8"/>
      <c r="AW46" s="8"/>
      <c r="AX46" s="8">
        <v>569</v>
      </c>
      <c r="AY46" s="8"/>
      <c r="AZ46" s="8"/>
      <c r="BF46">
        <v>741</v>
      </c>
    </row>
    <row r="47" spans="1:62" x14ac:dyDescent="0.25">
      <c r="A47" t="s">
        <v>28</v>
      </c>
      <c r="B47" s="8"/>
      <c r="C47" s="8"/>
      <c r="D47" s="8"/>
      <c r="E47" s="8"/>
      <c r="F47" s="8"/>
      <c r="G47" s="8">
        <v>1057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17</v>
      </c>
      <c r="T47" s="8"/>
      <c r="U47" s="8"/>
      <c r="V47" s="8"/>
      <c r="W47" s="8">
        <v>4005</v>
      </c>
      <c r="X47" s="8"/>
      <c r="Y47" s="8"/>
      <c r="Z47" s="8">
        <v>1652</v>
      </c>
      <c r="AA47" s="8"/>
      <c r="AB47" s="8"/>
      <c r="AC47" s="8">
        <v>1128</v>
      </c>
      <c r="AD47" s="8">
        <v>2094</v>
      </c>
      <c r="AE47" s="8">
        <v>80</v>
      </c>
      <c r="AF47" s="8">
        <v>82</v>
      </c>
      <c r="AG47" s="8"/>
      <c r="AH47" s="8"/>
      <c r="AI47" s="8">
        <v>4</v>
      </c>
      <c r="AJ47" s="8">
        <v>425</v>
      </c>
      <c r="AK47" s="8"/>
      <c r="AL47" s="8"/>
      <c r="AM47" s="8"/>
      <c r="AN47" s="8">
        <v>9</v>
      </c>
      <c r="AO47" s="8">
        <v>25</v>
      </c>
      <c r="AP47" s="8"/>
      <c r="AQ47" s="8">
        <v>1466</v>
      </c>
      <c r="AR47" s="8">
        <v>5411</v>
      </c>
      <c r="AS47" s="8">
        <v>31646</v>
      </c>
      <c r="AT47" s="8">
        <v>5023</v>
      </c>
      <c r="AU47" s="8">
        <v>8</v>
      </c>
      <c r="AV47" s="8"/>
      <c r="AW47" s="8">
        <v>8207</v>
      </c>
      <c r="AX47" s="8">
        <v>148</v>
      </c>
      <c r="AY47" s="8">
        <v>538838</v>
      </c>
      <c r="AZ47" s="8">
        <v>67</v>
      </c>
      <c r="BA47" s="8">
        <v>26</v>
      </c>
      <c r="BE47">
        <v>117</v>
      </c>
      <c r="BF47">
        <v>2041</v>
      </c>
      <c r="BI47">
        <v>47</v>
      </c>
    </row>
    <row r="48" spans="1:62" hidden="1" x14ac:dyDescent="0.25">
      <c r="A48" t="s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1520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62" x14ac:dyDescent="0.25">
      <c r="A49" t="s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E49">
        <v>440</v>
      </c>
      <c r="BH49">
        <v>25</v>
      </c>
    </row>
    <row r="50" spans="1:62" hidden="1" x14ac:dyDescent="0.25">
      <c r="A50" t="s">
        <v>73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E50">
        <v>807</v>
      </c>
    </row>
    <row r="51" spans="1:62" hidden="1" x14ac:dyDescent="0.25">
      <c r="A51" t="s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>
        <v>4</v>
      </c>
      <c r="AS51" s="8"/>
      <c r="AT51" s="8">
        <v>98</v>
      </c>
      <c r="AU51" s="8"/>
      <c r="AV51" s="8"/>
      <c r="AW51" s="8"/>
      <c r="AX51" s="8"/>
      <c r="AY51" s="8"/>
      <c r="AZ51" s="8"/>
    </row>
    <row r="52" spans="1:62" hidden="1" x14ac:dyDescent="0.25">
      <c r="A52" t="s">
        <v>32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v>539</v>
      </c>
      <c r="T52" s="8"/>
      <c r="U52" s="8"/>
      <c r="V52" s="8"/>
      <c r="W52" s="8"/>
      <c r="X52" s="8"/>
      <c r="Y52" s="8"/>
      <c r="Z52" s="8"/>
      <c r="AA52" s="8">
        <f>7768+54036</f>
        <v>61804</v>
      </c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>
        <v>363</v>
      </c>
    </row>
    <row r="53" spans="1:62" hidden="1" x14ac:dyDescent="0.25">
      <c r="A53" t="s">
        <v>33</v>
      </c>
      <c r="B53" s="8">
        <v>81</v>
      </c>
      <c r="C53" s="8"/>
      <c r="D53" s="8"/>
      <c r="E53" s="8"/>
      <c r="F53" s="8"/>
      <c r="G53" s="8">
        <v>248</v>
      </c>
      <c r="H53" s="8">
        <v>561</v>
      </c>
      <c r="I53" s="8"/>
      <c r="J53" s="8">
        <v>102</v>
      </c>
      <c r="K53" s="8"/>
      <c r="L53" s="8"/>
      <c r="M53" s="8"/>
      <c r="N53" s="8">
        <v>456</v>
      </c>
      <c r="O53" s="8">
        <v>28</v>
      </c>
      <c r="P53" s="8"/>
      <c r="Q53" s="8"/>
      <c r="R53" s="8"/>
      <c r="S53" s="8">
        <v>3748</v>
      </c>
      <c r="T53" s="8"/>
      <c r="U53" s="8"/>
      <c r="V53" s="8"/>
      <c r="W53" s="8">
        <v>39440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>
        <v>143</v>
      </c>
      <c r="AT53" s="8"/>
      <c r="AU53" s="8"/>
      <c r="AV53" s="8"/>
      <c r="AW53" s="8"/>
      <c r="AX53" s="8"/>
      <c r="AY53" s="8"/>
      <c r="AZ53" s="8"/>
      <c r="BA53">
        <v>49</v>
      </c>
      <c r="BD53">
        <v>10</v>
      </c>
      <c r="BE53">
        <v>498</v>
      </c>
    </row>
    <row r="54" spans="1:62" hidden="1" x14ac:dyDescent="0.25">
      <c r="A54" t="s">
        <v>34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62" hidden="1" x14ac:dyDescent="0.25">
      <c r="A55" t="s">
        <v>35</v>
      </c>
      <c r="B55" s="8"/>
      <c r="C55" s="8">
        <v>58</v>
      </c>
      <c r="D55" s="8"/>
      <c r="E55" s="8"/>
      <c r="F55" s="8"/>
      <c r="G55" s="8">
        <v>13618</v>
      </c>
      <c r="H55" s="8">
        <v>861</v>
      </c>
      <c r="I55" s="8"/>
      <c r="J55" s="8"/>
      <c r="K55" s="8">
        <v>43263</v>
      </c>
      <c r="L55" s="8"/>
      <c r="M55" s="8"/>
      <c r="N55" s="8">
        <v>2084</v>
      </c>
      <c r="O55" s="8">
        <v>16</v>
      </c>
      <c r="P55" s="8"/>
      <c r="Q55" s="8">
        <v>326262</v>
      </c>
      <c r="R55" s="8"/>
      <c r="S55" s="8"/>
      <c r="T55" s="8"/>
      <c r="U55" s="8"/>
      <c r="V55" s="8"/>
      <c r="W55">
        <v>10885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>
        <v>83</v>
      </c>
      <c r="AS55" s="8"/>
      <c r="AT55" s="8"/>
      <c r="AU55" s="8"/>
      <c r="AV55" s="8"/>
      <c r="AW55" s="8"/>
      <c r="AX55" s="8"/>
      <c r="AY55" s="8"/>
      <c r="AZ55" s="8"/>
    </row>
    <row r="56" spans="1:62" hidden="1" x14ac:dyDescent="0.25">
      <c r="A56" t="s">
        <v>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>
        <v>293</v>
      </c>
      <c r="AT56" s="8"/>
      <c r="AU56" s="8"/>
      <c r="AV56" s="8"/>
      <c r="AW56" s="8"/>
      <c r="AX56" s="8"/>
      <c r="AY56" s="8"/>
      <c r="AZ56" s="8"/>
      <c r="BE56">
        <v>9</v>
      </c>
    </row>
    <row r="57" spans="1:62" x14ac:dyDescent="0.25">
      <c r="A57" t="s">
        <v>36</v>
      </c>
      <c r="B57" s="8">
        <v>9652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4926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F57">
        <v>32</v>
      </c>
      <c r="BJ57">
        <v>725</v>
      </c>
    </row>
    <row r="58" spans="1:62" hidden="1" x14ac:dyDescent="0.25">
      <c r="A58" t="s">
        <v>38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>
        <f>1500+68297</f>
        <v>69797</v>
      </c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62" hidden="1" x14ac:dyDescent="0.25">
      <c r="A59" t="s">
        <v>39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>
        <v>50286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62" hidden="1" x14ac:dyDescent="0.25">
      <c r="A60" t="s">
        <v>42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62" x14ac:dyDescent="0.25">
      <c r="A61" t="s">
        <v>98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F61">
        <v>29</v>
      </c>
    </row>
    <row r="62" spans="1:62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62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6" sqref="F6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2385966</v>
      </c>
      <c r="C2" s="8">
        <v>515673</v>
      </c>
      <c r="D2" s="8">
        <v>2177</v>
      </c>
    </row>
    <row r="3" spans="1:4" x14ac:dyDescent="0.25">
      <c r="A3" s="15" t="s">
        <v>18</v>
      </c>
      <c r="B3" s="8">
        <f>190260+47461+147348+55554+168412+27185+118890</f>
        <v>755110</v>
      </c>
      <c r="C3" s="8">
        <v>16200</v>
      </c>
      <c r="D3" s="8"/>
    </row>
    <row r="4" spans="1:4" x14ac:dyDescent="0.25">
      <c r="A4" s="15" t="s">
        <v>19</v>
      </c>
      <c r="B4" s="8">
        <v>10045</v>
      </c>
      <c r="C4" s="8"/>
      <c r="D4" s="8"/>
    </row>
    <row r="5" spans="1:4" x14ac:dyDescent="0.25">
      <c r="A5" s="15" t="s">
        <v>155</v>
      </c>
      <c r="B5" s="8"/>
      <c r="C5" s="8"/>
      <c r="D5" s="8"/>
    </row>
    <row r="6" spans="1:4" x14ac:dyDescent="0.25">
      <c r="A6" s="15" t="s">
        <v>23</v>
      </c>
      <c r="B6" s="8">
        <v>19862</v>
      </c>
      <c r="C6" s="8"/>
      <c r="D6" s="8"/>
    </row>
    <row r="7" spans="1:4" x14ac:dyDescent="0.25">
      <c r="A7" s="15" t="s">
        <v>4</v>
      </c>
      <c r="B7" s="8">
        <f>142293+69623+210498+69798+20424+194285</f>
        <v>706921</v>
      </c>
      <c r="C7" s="8"/>
      <c r="D7" s="8"/>
    </row>
    <row r="8" spans="1:4" x14ac:dyDescent="0.25">
      <c r="A8" s="15" t="s">
        <v>17</v>
      </c>
      <c r="B8" s="8">
        <f>51968</f>
        <v>51968</v>
      </c>
      <c r="C8" s="8"/>
      <c r="D8" s="8"/>
    </row>
    <row r="9" spans="1:4" x14ac:dyDescent="0.25">
      <c r="A9" s="15" t="s">
        <v>10</v>
      </c>
      <c r="B9" s="8">
        <f>60470+35020+58244</f>
        <v>153734</v>
      </c>
      <c r="C9" s="8">
        <f>13792+76133+36682+15635+10160+108124+30449</f>
        <v>290975</v>
      </c>
      <c r="D9" s="8"/>
    </row>
    <row r="10" spans="1:4" x14ac:dyDescent="0.25">
      <c r="A10" s="15" t="s">
        <v>2</v>
      </c>
      <c r="B10" s="8"/>
      <c r="C10" s="8">
        <f>82529</f>
        <v>82529</v>
      </c>
      <c r="D10" s="8"/>
    </row>
    <row r="11" spans="1:4" x14ac:dyDescent="0.25">
      <c r="A11" s="15" t="s">
        <v>6</v>
      </c>
      <c r="B11" s="8"/>
      <c r="C11" s="8">
        <f>12647</f>
        <v>12647</v>
      </c>
      <c r="D11" s="8"/>
    </row>
    <row r="12" spans="1:4" x14ac:dyDescent="0.25">
      <c r="A12" s="15" t="s">
        <v>139</v>
      </c>
      <c r="B12" s="8">
        <v>13614</v>
      </c>
      <c r="C12" s="8"/>
      <c r="D12" s="8"/>
    </row>
    <row r="13" spans="1:4" x14ac:dyDescent="0.25">
      <c r="A13" s="15" t="s">
        <v>94</v>
      </c>
      <c r="B13" s="8"/>
      <c r="C13" s="8"/>
      <c r="D13" s="8"/>
    </row>
    <row r="14" spans="1:4" x14ac:dyDescent="0.25">
      <c r="A14" s="15" t="s">
        <v>8</v>
      </c>
      <c r="B14" s="8">
        <v>11949</v>
      </c>
      <c r="C14" s="8"/>
      <c r="D14" s="8"/>
    </row>
    <row r="15" spans="1:4" x14ac:dyDescent="0.25">
      <c r="A15" s="15" t="s">
        <v>143</v>
      </c>
      <c r="B15" s="8">
        <v>12531</v>
      </c>
      <c r="C15" s="8"/>
      <c r="D15" s="8"/>
    </row>
    <row r="16" spans="1:4" x14ac:dyDescent="0.25">
      <c r="A16" s="15" t="s">
        <v>32</v>
      </c>
      <c r="B16" s="8">
        <v>239139</v>
      </c>
      <c r="C16" s="8"/>
      <c r="D16" s="8"/>
    </row>
    <row r="17" spans="1:4" x14ac:dyDescent="0.25">
      <c r="A17" s="15" t="s">
        <v>107</v>
      </c>
      <c r="B17" s="8"/>
      <c r="C17" s="8"/>
      <c r="D17" s="8"/>
    </row>
    <row r="18" spans="1:4" x14ac:dyDescent="0.25">
      <c r="A18" s="15" t="s">
        <v>104</v>
      </c>
      <c r="B18" s="8"/>
      <c r="C18" s="8"/>
      <c r="D18" s="8"/>
    </row>
    <row r="19" spans="1:4" x14ac:dyDescent="0.25">
      <c r="A19" s="15" t="s">
        <v>100</v>
      </c>
      <c r="B19" s="8"/>
      <c r="C19" s="8"/>
      <c r="D19" s="8"/>
    </row>
    <row r="20" spans="1:4" x14ac:dyDescent="0.25">
      <c r="A20" s="15" t="s">
        <v>28</v>
      </c>
      <c r="B20" s="8"/>
      <c r="C20" s="17">
        <f>23338</f>
        <v>23338</v>
      </c>
      <c r="D20" s="8"/>
    </row>
    <row r="21" spans="1:4" x14ac:dyDescent="0.25">
      <c r="A21" s="15" t="s">
        <v>33</v>
      </c>
      <c r="B21" s="8"/>
      <c r="C21" s="17"/>
      <c r="D21" s="8"/>
    </row>
    <row r="22" spans="1:4" x14ac:dyDescent="0.25">
      <c r="A22" s="15" t="s">
        <v>35</v>
      </c>
      <c r="B22" s="8"/>
      <c r="C22" s="17"/>
      <c r="D22" s="8"/>
    </row>
    <row r="23" spans="1:4" x14ac:dyDescent="0.25">
      <c r="A23" s="15" t="s">
        <v>38</v>
      </c>
      <c r="B23" s="8">
        <v>254336</v>
      </c>
      <c r="C23" s="17"/>
      <c r="D23" s="8"/>
    </row>
    <row r="24" spans="1:4" x14ac:dyDescent="0.25">
      <c r="A24" s="15" t="s">
        <v>140</v>
      </c>
      <c r="B24" s="8">
        <f>B2-SUM(B3:B23)</f>
        <v>156757</v>
      </c>
      <c r="C24" s="8">
        <f>C2-SUM(C3:C23)</f>
        <v>89984</v>
      </c>
      <c r="D24" s="8">
        <f>D2-SUM(D3:D23)</f>
        <v>2177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28" sqref="B28"/>
    </sheetView>
  </sheetViews>
  <sheetFormatPr defaultRowHeight="15" x14ac:dyDescent="0.25"/>
  <cols>
    <col min="1" max="1" width="15.42578125" bestFit="1" customWidth="1"/>
  </cols>
  <sheetData>
    <row r="1" spans="1:4" x14ac:dyDescent="0.25">
      <c r="A1" s="11" t="s">
        <v>0</v>
      </c>
      <c r="B1" s="16" t="s">
        <v>193</v>
      </c>
      <c r="C1" t="s">
        <v>194</v>
      </c>
      <c r="D1" t="s">
        <v>91</v>
      </c>
    </row>
    <row r="2" spans="1:4" x14ac:dyDescent="0.25">
      <c r="A2" s="14" t="s">
        <v>40</v>
      </c>
      <c r="B2" s="8">
        <v>2166742</v>
      </c>
      <c r="C2" s="8">
        <v>671828</v>
      </c>
      <c r="D2" s="8">
        <v>20840</v>
      </c>
    </row>
    <row r="3" spans="1:4" x14ac:dyDescent="0.25">
      <c r="A3" s="15" t="s">
        <v>18</v>
      </c>
      <c r="B3" s="8">
        <f>201235+28148+247778+12832+51154+226947+31865+118363+16310</f>
        <v>934632</v>
      </c>
      <c r="C3" s="8"/>
      <c r="D3" s="8"/>
    </row>
    <row r="4" spans="1:4" x14ac:dyDescent="0.25">
      <c r="A4" s="15" t="s">
        <v>19</v>
      </c>
      <c r="B4" s="8"/>
      <c r="C4" s="8"/>
      <c r="D4" s="8"/>
    </row>
    <row r="5" spans="1:4" x14ac:dyDescent="0.25">
      <c r="A5" s="15" t="s">
        <v>155</v>
      </c>
      <c r="B5" s="8"/>
      <c r="C5" s="8"/>
      <c r="D5" s="8"/>
    </row>
    <row r="6" spans="1:4" x14ac:dyDescent="0.25">
      <c r="A6" s="15" t="s">
        <v>23</v>
      </c>
      <c r="B6" s="8">
        <v>20529</v>
      </c>
      <c r="C6" s="8"/>
      <c r="D6" s="8"/>
    </row>
    <row r="7" spans="1:4" x14ac:dyDescent="0.25">
      <c r="A7" s="15" t="s">
        <v>4</v>
      </c>
      <c r="B7" s="8">
        <f>189897+25306+232633+56278+186397</f>
        <v>690511</v>
      </c>
      <c r="C7" s="8"/>
      <c r="D7" s="8"/>
    </row>
    <row r="8" spans="1:4" x14ac:dyDescent="0.25">
      <c r="A8" s="15" t="s">
        <v>17</v>
      </c>
      <c r="B8" s="8">
        <v>19548</v>
      </c>
      <c r="C8" s="8"/>
      <c r="D8" s="8"/>
    </row>
    <row r="9" spans="1:4" x14ac:dyDescent="0.25">
      <c r="A9" s="15" t="s">
        <v>10</v>
      </c>
      <c r="B9" s="8">
        <f>63217+53848</f>
        <v>117065</v>
      </c>
      <c r="C9" s="8">
        <f>10517+22047+239801+20055+28551</f>
        <v>320971</v>
      </c>
      <c r="D9" s="8"/>
    </row>
    <row r="10" spans="1:4" x14ac:dyDescent="0.25">
      <c r="A10" s="15" t="s">
        <v>2</v>
      </c>
      <c r="B10" s="8"/>
      <c r="C10" s="8">
        <f>155049</f>
        <v>155049</v>
      </c>
      <c r="D10" s="8"/>
    </row>
    <row r="11" spans="1:4" x14ac:dyDescent="0.25">
      <c r="A11" s="15" t="s">
        <v>6</v>
      </c>
      <c r="B11" s="8">
        <v>40614</v>
      </c>
      <c r="C11" s="8"/>
      <c r="D11" s="8"/>
    </row>
    <row r="12" spans="1:4" x14ac:dyDescent="0.25">
      <c r="A12" s="15" t="s">
        <v>139</v>
      </c>
      <c r="B12" s="8">
        <f>16463+11457</f>
        <v>27920</v>
      </c>
      <c r="C12" s="8">
        <f>44640</f>
        <v>44640</v>
      </c>
      <c r="D12" s="8"/>
    </row>
    <row r="13" spans="1:4" x14ac:dyDescent="0.25">
      <c r="A13" s="15" t="s">
        <v>94</v>
      </c>
      <c r="B13" s="8"/>
      <c r="C13" s="8"/>
      <c r="D13" s="8"/>
    </row>
    <row r="14" spans="1:4" x14ac:dyDescent="0.25">
      <c r="A14" s="15" t="s">
        <v>8</v>
      </c>
      <c r="B14" s="8"/>
      <c r="C14" s="8"/>
      <c r="D14" s="8"/>
    </row>
    <row r="15" spans="1:4" x14ac:dyDescent="0.25">
      <c r="A15" s="15" t="s">
        <v>143</v>
      </c>
      <c r="B15" s="8">
        <v>11450</v>
      </c>
      <c r="C15" s="8"/>
      <c r="D15" s="8"/>
    </row>
    <row r="16" spans="1:4" x14ac:dyDescent="0.25">
      <c r="A16" s="15" t="s">
        <v>32</v>
      </c>
      <c r="B16" s="8">
        <v>77812</v>
      </c>
      <c r="C16" s="8"/>
      <c r="D16" s="8"/>
    </row>
    <row r="17" spans="1:4" x14ac:dyDescent="0.25">
      <c r="A17" s="15" t="s">
        <v>107</v>
      </c>
      <c r="B17" s="8"/>
      <c r="C17" s="8"/>
      <c r="D17" s="8"/>
    </row>
    <row r="18" spans="1:4" x14ac:dyDescent="0.25">
      <c r="A18" s="15" t="s">
        <v>104</v>
      </c>
      <c r="B18" s="8"/>
      <c r="C18" s="8"/>
      <c r="D18" s="8"/>
    </row>
    <row r="19" spans="1:4" x14ac:dyDescent="0.25">
      <c r="A19" s="15" t="s">
        <v>100</v>
      </c>
      <c r="B19" s="8"/>
      <c r="C19" s="8"/>
      <c r="D19" s="8"/>
    </row>
    <row r="20" spans="1:4" x14ac:dyDescent="0.25">
      <c r="A20" s="15" t="s">
        <v>28</v>
      </c>
      <c r="B20" s="8">
        <f>17921+10673</f>
        <v>28594</v>
      </c>
      <c r="C20" s="17">
        <f>53149</f>
        <v>53149</v>
      </c>
      <c r="D20" s="8"/>
    </row>
    <row r="21" spans="1:4" x14ac:dyDescent="0.25">
      <c r="A21" s="15" t="s">
        <v>33</v>
      </c>
      <c r="B21" s="8">
        <f>10362</f>
        <v>10362</v>
      </c>
      <c r="C21" s="17"/>
      <c r="D21" s="8"/>
    </row>
    <row r="22" spans="1:4" x14ac:dyDescent="0.25">
      <c r="A22" s="15" t="s">
        <v>35</v>
      </c>
      <c r="B22" s="8"/>
      <c r="C22" s="17"/>
      <c r="D22" s="8"/>
    </row>
    <row r="23" spans="1:4" x14ac:dyDescent="0.25">
      <c r="A23" s="15" t="s">
        <v>146</v>
      </c>
      <c r="B23" s="8"/>
      <c r="C23" s="17"/>
      <c r="D23" s="8">
        <v>17166</v>
      </c>
    </row>
    <row r="24" spans="1:4" x14ac:dyDescent="0.25">
      <c r="A24" s="15" t="s">
        <v>38</v>
      </c>
      <c r="B24" s="8">
        <v>59503</v>
      </c>
      <c r="C24" s="17"/>
      <c r="D24" s="8"/>
    </row>
    <row r="25" spans="1:4" x14ac:dyDescent="0.25">
      <c r="A25" s="15" t="s">
        <v>140</v>
      </c>
      <c r="B25" s="8">
        <f>B2-SUM(B3:B24)</f>
        <v>128202</v>
      </c>
      <c r="C25" s="8">
        <f>C2-SUM(C3:C24)</f>
        <v>98019</v>
      </c>
      <c r="D25" s="8">
        <f>D2-SUM(D3:D24)</f>
        <v>3674</v>
      </c>
    </row>
    <row r="27" spans="1:4" x14ac:dyDescent="0.25">
      <c r="B27" s="8"/>
      <c r="C27" s="8"/>
      <c r="D27" s="8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3"/>
  <sheetViews>
    <sheetView topLeftCell="A18" workbookViewId="0">
      <pane xSplit="1" topLeftCell="AJ1" activePane="topRight" state="frozen"/>
      <selection pane="topRight" activeCell="BA54" sqref="BA54"/>
    </sheetView>
  </sheetViews>
  <sheetFormatPr defaultRowHeight="15" x14ac:dyDescent="0.25"/>
  <cols>
    <col min="1" max="1" width="25.5703125" bestFit="1" customWidth="1"/>
    <col min="2" max="5" width="8.28515625" bestFit="1" customWidth="1"/>
    <col min="6" max="6" width="9.140625" bestFit="1" customWidth="1"/>
    <col min="7" max="10" width="8.28515625" bestFit="1" customWidth="1"/>
    <col min="11" max="38" width="9.28515625" bestFit="1" customWidth="1"/>
    <col min="39" max="47" width="10" bestFit="1" customWidth="1"/>
    <col min="48" max="52" width="11" bestFit="1" customWidth="1"/>
    <col min="53" max="53" width="11.7109375" bestFit="1" customWidth="1"/>
  </cols>
  <sheetData>
    <row r="1" spans="1:66" x14ac:dyDescent="0.25">
      <c r="A1" s="1" t="s">
        <v>0</v>
      </c>
      <c r="B1" s="3" t="s">
        <v>110</v>
      </c>
      <c r="C1" s="3" t="s">
        <v>111</v>
      </c>
      <c r="D1" s="3" t="s">
        <v>112</v>
      </c>
      <c r="E1" s="3" t="s">
        <v>113</v>
      </c>
      <c r="F1" s="3" t="s">
        <v>114</v>
      </c>
      <c r="G1" s="3" t="s">
        <v>115</v>
      </c>
      <c r="H1" s="3" t="s">
        <v>116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131</v>
      </c>
      <c r="S1" s="3" t="s">
        <v>132</v>
      </c>
      <c r="T1" s="3" t="s">
        <v>133</v>
      </c>
      <c r="U1" s="3" t="s">
        <v>134</v>
      </c>
      <c r="V1" s="3" t="s">
        <v>135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189</v>
      </c>
      <c r="BA1" t="s">
        <v>91</v>
      </c>
    </row>
    <row r="2" spans="1:66" x14ac:dyDescent="0.25">
      <c r="A2" s="1" t="s">
        <v>40</v>
      </c>
      <c r="B2" s="8">
        <v>91196</v>
      </c>
      <c r="C2" s="8">
        <v>811401</v>
      </c>
      <c r="D2" s="8">
        <v>95600</v>
      </c>
      <c r="E2" s="8">
        <v>29814</v>
      </c>
      <c r="F2" s="8">
        <v>1327858</v>
      </c>
      <c r="G2" s="8">
        <v>331207</v>
      </c>
      <c r="H2" s="8">
        <v>197709</v>
      </c>
      <c r="I2" s="8">
        <v>5077</v>
      </c>
      <c r="J2" s="8">
        <v>72652</v>
      </c>
      <c r="K2" s="8">
        <v>10743</v>
      </c>
      <c r="L2" s="8">
        <v>437827</v>
      </c>
      <c r="M2" s="8">
        <v>13729</v>
      </c>
      <c r="N2" s="8">
        <v>1302677</v>
      </c>
      <c r="O2" s="8">
        <v>256147</v>
      </c>
      <c r="P2" s="8">
        <v>37957</v>
      </c>
      <c r="Q2" s="8">
        <v>1716680</v>
      </c>
      <c r="R2" s="8">
        <v>428758</v>
      </c>
      <c r="S2" s="8">
        <v>598285</v>
      </c>
      <c r="T2" s="8">
        <v>1126469</v>
      </c>
      <c r="U2" s="8">
        <v>33101</v>
      </c>
      <c r="V2" s="8">
        <v>1425949</v>
      </c>
      <c r="W2" s="8">
        <v>15630</v>
      </c>
      <c r="X2" s="8">
        <v>325</v>
      </c>
      <c r="Y2" s="8">
        <v>1101</v>
      </c>
      <c r="Z2" s="8">
        <v>51532</v>
      </c>
      <c r="AA2" s="8">
        <v>3075061</v>
      </c>
      <c r="AB2" s="8">
        <v>3988</v>
      </c>
      <c r="AC2" s="8">
        <v>24180</v>
      </c>
      <c r="AD2" s="8">
        <v>123802</v>
      </c>
      <c r="AE2" s="8">
        <v>24570</v>
      </c>
      <c r="AF2" s="8">
        <v>3169</v>
      </c>
      <c r="AG2" s="8">
        <v>126020</v>
      </c>
      <c r="AH2" s="8">
        <v>2187</v>
      </c>
      <c r="AI2" s="8">
        <v>8725</v>
      </c>
      <c r="AJ2" s="8">
        <v>170627</v>
      </c>
      <c r="AK2" s="8">
        <v>473111</v>
      </c>
      <c r="AL2" s="8">
        <v>174098</v>
      </c>
      <c r="AM2" s="8">
        <v>1717546</v>
      </c>
      <c r="AN2" s="8">
        <v>95945</v>
      </c>
      <c r="AO2" s="8">
        <v>5166554</v>
      </c>
      <c r="AP2" s="8">
        <v>1114610</v>
      </c>
      <c r="AQ2" s="8">
        <v>403154</v>
      </c>
      <c r="AR2" s="8">
        <v>330719</v>
      </c>
      <c r="AS2" s="8">
        <v>3456128</v>
      </c>
      <c r="AT2" s="8">
        <v>22014</v>
      </c>
      <c r="AU2" s="8">
        <v>24521</v>
      </c>
      <c r="AV2" s="8">
        <v>1943</v>
      </c>
      <c r="AW2" s="8">
        <v>104056</v>
      </c>
      <c r="AX2" s="8">
        <v>452360</v>
      </c>
      <c r="AY2" s="8">
        <v>88900</v>
      </c>
      <c r="AZ2" s="8">
        <v>329</v>
      </c>
      <c r="BA2" s="8">
        <v>146181</v>
      </c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66" x14ac:dyDescent="0.25">
      <c r="A3" t="s">
        <v>18</v>
      </c>
      <c r="B3" s="8">
        <v>84795</v>
      </c>
      <c r="C3" s="8">
        <v>779815</v>
      </c>
      <c r="D3" s="8">
        <v>95600</v>
      </c>
      <c r="E3" s="8"/>
      <c r="F3" s="8">
        <v>1324797</v>
      </c>
      <c r="G3" s="8"/>
      <c r="H3" s="8">
        <v>68838</v>
      </c>
      <c r="I3" s="8">
        <v>5077</v>
      </c>
      <c r="J3" s="8"/>
      <c r="K3" s="8"/>
      <c r="L3" s="8">
        <v>170212</v>
      </c>
      <c r="M3" s="8">
        <v>497</v>
      </c>
      <c r="N3" s="8"/>
      <c r="O3" s="8">
        <v>86277</v>
      </c>
      <c r="P3" s="8">
        <v>12816</v>
      </c>
      <c r="Q3" s="8">
        <v>1398535</v>
      </c>
      <c r="R3" s="8">
        <v>197416</v>
      </c>
      <c r="S3" s="8">
        <v>595892</v>
      </c>
      <c r="T3" s="8">
        <v>1126469</v>
      </c>
      <c r="U3" s="8">
        <v>33101</v>
      </c>
      <c r="V3" s="8">
        <v>38717</v>
      </c>
      <c r="W3" s="8"/>
      <c r="X3" s="8">
        <v>325</v>
      </c>
      <c r="Y3" s="8"/>
      <c r="Z3" s="8"/>
      <c r="AA3" s="8"/>
      <c r="AB3" s="8">
        <v>400</v>
      </c>
      <c r="AC3" s="8"/>
      <c r="AD3" s="8"/>
      <c r="AE3" s="8"/>
      <c r="AF3" s="8"/>
      <c r="AG3" s="8">
        <v>450</v>
      </c>
      <c r="AH3" s="8"/>
      <c r="AI3" s="8"/>
      <c r="AJ3" s="8">
        <v>90814</v>
      </c>
      <c r="AK3" s="8">
        <v>10847</v>
      </c>
      <c r="AL3" s="8">
        <v>18333</v>
      </c>
      <c r="AM3" s="8"/>
      <c r="AN3" s="8"/>
      <c r="AO3" s="8"/>
      <c r="AP3" s="8"/>
      <c r="AQ3" s="8">
        <v>11219</v>
      </c>
      <c r="AR3" s="8"/>
      <c r="AS3" s="8">
        <v>15219</v>
      </c>
      <c r="AT3" s="8">
        <v>20153</v>
      </c>
      <c r="AU3" s="8">
        <v>775</v>
      </c>
      <c r="AV3" s="8"/>
      <c r="AW3" s="8"/>
      <c r="AX3" s="8">
        <v>56020</v>
      </c>
      <c r="AY3" s="8">
        <v>36306</v>
      </c>
      <c r="AZ3" s="8"/>
      <c r="BA3" s="8">
        <v>1732</v>
      </c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 x14ac:dyDescent="0.25">
      <c r="A4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>
        <v>14515</v>
      </c>
      <c r="AB4" s="8"/>
      <c r="AC4" s="8">
        <v>1490</v>
      </c>
      <c r="AD4" s="8"/>
      <c r="AE4" s="8"/>
      <c r="AF4" s="8"/>
      <c r="AG4" s="8"/>
      <c r="AH4" s="8"/>
      <c r="AI4" s="8">
        <v>8725</v>
      </c>
      <c r="AJ4" s="8">
        <v>1841</v>
      </c>
      <c r="AK4" s="8">
        <v>475</v>
      </c>
      <c r="AL4" s="8">
        <v>55221</v>
      </c>
      <c r="AM4" s="8"/>
      <c r="AN4" s="8"/>
      <c r="AO4" s="8"/>
      <c r="AP4" s="8"/>
      <c r="AQ4" s="8"/>
      <c r="AR4" s="8"/>
      <c r="AS4" s="8">
        <v>726</v>
      </c>
      <c r="AT4" s="8"/>
      <c r="AU4" s="8"/>
      <c r="AV4" s="8"/>
      <c r="AW4" s="8">
        <v>280</v>
      </c>
      <c r="AX4" s="8">
        <v>1210</v>
      </c>
      <c r="AY4" s="8"/>
      <c r="AZ4" s="8"/>
      <c r="BA4" s="8">
        <v>2426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x14ac:dyDescent="0.25">
      <c r="A5" t="s">
        <v>56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>
        <v>12203</v>
      </c>
      <c r="AT5" s="8"/>
      <c r="AU5" s="8"/>
      <c r="AV5" s="8"/>
      <c r="AW5" s="8">
        <v>599</v>
      </c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</row>
    <row r="6" spans="1:66" x14ac:dyDescent="0.25">
      <c r="A6" t="s">
        <v>58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>
        <v>290</v>
      </c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</row>
    <row r="7" spans="1:66" x14ac:dyDescent="0.25">
      <c r="A7" t="s">
        <v>69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>
        <v>23430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 x14ac:dyDescent="0.25">
      <c r="A8" t="s">
        <v>184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>
        <v>115</v>
      </c>
      <c r="AQ8" s="8"/>
      <c r="AR8" s="8"/>
      <c r="AS8" s="8"/>
      <c r="AT8" s="8"/>
      <c r="AU8" s="8"/>
      <c r="AV8" s="8"/>
      <c r="AW8" s="8">
        <v>2398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 x14ac:dyDescent="0.25">
      <c r="A9" t="s">
        <v>155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>
        <v>404</v>
      </c>
      <c r="AR9" s="8"/>
      <c r="AS9" s="8"/>
      <c r="AT9" s="8"/>
      <c r="AU9" s="8"/>
      <c r="AV9" s="8"/>
      <c r="AW9" s="8"/>
      <c r="AX9" s="8"/>
      <c r="AY9" s="8"/>
      <c r="AZ9" s="8"/>
      <c r="BA9" s="8">
        <v>38089</v>
      </c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 x14ac:dyDescent="0.25">
      <c r="A10" t="s">
        <v>101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>
        <v>2397</v>
      </c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</row>
    <row r="11" spans="1:66" x14ac:dyDescent="0.25">
      <c r="A11" t="s">
        <v>52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v>4546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>
        <v>2705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>
        <v>400</v>
      </c>
      <c r="AX11" s="8"/>
      <c r="AY11" s="8"/>
      <c r="AZ11" s="8"/>
      <c r="BA11" s="8">
        <v>15669</v>
      </c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</row>
    <row r="12" spans="1:66" x14ac:dyDescent="0.25">
      <c r="A12" t="s">
        <v>23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4946</v>
      </c>
      <c r="S12" s="8"/>
      <c r="T12" s="8"/>
      <c r="U12" s="8"/>
      <c r="W12" s="8"/>
      <c r="X12" s="8"/>
      <c r="Y12" s="8"/>
      <c r="Z12" s="8"/>
      <c r="AA12" s="8">
        <v>1512095</v>
      </c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x14ac:dyDescent="0.25">
      <c r="A13" t="s">
        <v>55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500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>
        <v>85033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 x14ac:dyDescent="0.25">
      <c r="A14" t="s">
        <v>62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v>4482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</row>
    <row r="15" spans="1:66" x14ac:dyDescent="0.25">
      <c r="A15" t="s">
        <v>22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>
        <v>52594</v>
      </c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66" x14ac:dyDescent="0.25">
      <c r="A16" t="s">
        <v>20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>
        <v>2732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>
        <v>258</v>
      </c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 x14ac:dyDescent="0.25">
      <c r="A17" t="s">
        <v>64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>
        <v>2243</v>
      </c>
      <c r="AK17" s="8">
        <v>838</v>
      </c>
      <c r="AL17" s="8"/>
      <c r="AM17" s="8"/>
      <c r="AN17" s="8"/>
      <c r="AO17" s="8">
        <v>2193</v>
      </c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 x14ac:dyDescent="0.25">
      <c r="A18" t="s">
        <v>66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>
        <v>1479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 x14ac:dyDescent="0.25">
      <c r="A19" t="s">
        <v>49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>
        <v>1071</v>
      </c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x14ac:dyDescent="0.25">
      <c r="A20" t="s">
        <v>15</v>
      </c>
      <c r="B20" s="8">
        <v>1091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>
        <v>2462</v>
      </c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x14ac:dyDescent="0.25">
      <c r="A21" t="s">
        <v>4</v>
      </c>
      <c r="B21" s="8"/>
      <c r="C21" s="8">
        <v>6987</v>
      </c>
      <c r="D21" s="8"/>
      <c r="E21" s="8"/>
      <c r="F21" s="8">
        <v>1783</v>
      </c>
      <c r="G21" s="8">
        <v>233878</v>
      </c>
      <c r="H21" s="8"/>
      <c r="I21" s="8"/>
      <c r="J21" s="8"/>
      <c r="K21" s="8"/>
      <c r="L21" s="8">
        <v>239473</v>
      </c>
      <c r="M21" s="8"/>
      <c r="N21" s="8">
        <v>992571</v>
      </c>
      <c r="O21" s="8">
        <v>149210</v>
      </c>
      <c r="P21" s="8">
        <v>3557</v>
      </c>
      <c r="Q21" s="8">
        <v>240538</v>
      </c>
      <c r="R21" s="8"/>
      <c r="S21" s="8">
        <v>2393</v>
      </c>
      <c r="T21" s="8"/>
      <c r="U21" s="8"/>
      <c r="V21" s="8">
        <v>500221</v>
      </c>
      <c r="W21" s="8"/>
      <c r="X21" s="8"/>
      <c r="Y21" s="8"/>
      <c r="Z21" s="8">
        <v>8749</v>
      </c>
      <c r="AA21" s="8"/>
      <c r="AB21" s="8"/>
      <c r="AC21" s="8"/>
      <c r="AD21" s="8">
        <v>4933</v>
      </c>
      <c r="AE21" s="8">
        <v>3917</v>
      </c>
      <c r="AF21" s="8"/>
      <c r="AG21" s="8"/>
      <c r="AH21" s="8">
        <v>279</v>
      </c>
      <c r="AI21" s="8"/>
      <c r="AJ21" s="8">
        <v>301</v>
      </c>
      <c r="AK21" s="8">
        <v>23138</v>
      </c>
      <c r="AL21" s="8">
        <v>3271</v>
      </c>
      <c r="AM21" s="8"/>
      <c r="AN21" s="8">
        <v>14459</v>
      </c>
      <c r="AO21" s="8">
        <v>4663</v>
      </c>
      <c r="AP21" s="8">
        <v>1826</v>
      </c>
      <c r="AQ21" s="8">
        <v>6940</v>
      </c>
      <c r="AR21" s="8"/>
      <c r="AS21" s="8">
        <v>22690</v>
      </c>
      <c r="AT21" s="8"/>
      <c r="AU21" s="8"/>
      <c r="AV21" s="8"/>
      <c r="AW21" s="8"/>
      <c r="AX21" s="8">
        <v>434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</row>
    <row r="22" spans="1:66" x14ac:dyDescent="0.25">
      <c r="A22" t="s">
        <v>17</v>
      </c>
      <c r="B22" s="8"/>
      <c r="C22" s="8">
        <v>13559</v>
      </c>
      <c r="D22" s="8"/>
      <c r="E22" s="8">
        <v>7283</v>
      </c>
      <c r="F22" s="8"/>
      <c r="G22" s="8">
        <v>6027</v>
      </c>
      <c r="H22" s="8">
        <v>488</v>
      </c>
      <c r="I22" s="8"/>
      <c r="J22" s="8"/>
      <c r="K22" s="8"/>
      <c r="L22" s="8"/>
      <c r="M22" s="8">
        <v>4085</v>
      </c>
      <c r="N22" s="8">
        <v>300018</v>
      </c>
      <c r="O22" s="8"/>
      <c r="P22" s="8">
        <v>2094</v>
      </c>
      <c r="Q22" s="8"/>
      <c r="R22" s="8"/>
      <c r="S22" s="8"/>
      <c r="T22" s="8"/>
      <c r="U22" s="8"/>
      <c r="V22" s="8">
        <v>10399</v>
      </c>
      <c r="W22" s="8"/>
      <c r="X22" s="8"/>
      <c r="Y22" s="8"/>
      <c r="Z22" s="8">
        <v>314</v>
      </c>
      <c r="AA22" s="8"/>
      <c r="AB22" s="8">
        <v>1927</v>
      </c>
      <c r="AC22" s="8">
        <v>2600</v>
      </c>
      <c r="AD22" s="8"/>
      <c r="AE22" s="8"/>
      <c r="AF22" s="8">
        <v>513</v>
      </c>
      <c r="AG22" s="8"/>
      <c r="AH22" s="8">
        <v>1373</v>
      </c>
      <c r="AI22" s="8"/>
      <c r="AJ22" s="8">
        <v>1343</v>
      </c>
      <c r="AK22" s="8">
        <v>3324</v>
      </c>
      <c r="AL22" s="8">
        <v>2693</v>
      </c>
      <c r="AM22" s="8"/>
      <c r="AN22" s="8"/>
      <c r="AO22" s="8">
        <v>350</v>
      </c>
      <c r="AP22" s="8">
        <v>1384</v>
      </c>
      <c r="AQ22" s="8"/>
      <c r="AR22" s="8"/>
      <c r="AS22" s="8">
        <v>1719</v>
      </c>
      <c r="AT22" s="8">
        <v>377</v>
      </c>
      <c r="AU22" s="8"/>
      <c r="AV22" s="8"/>
      <c r="AW22" s="8">
        <v>76760</v>
      </c>
      <c r="AX22" s="8">
        <v>11561</v>
      </c>
      <c r="AY22" s="8"/>
      <c r="AZ22" s="8">
        <v>329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 x14ac:dyDescent="0.25">
      <c r="A23" t="s">
        <v>179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>
        <v>4520</v>
      </c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 x14ac:dyDescent="0.25">
      <c r="A24" t="s">
        <v>10</v>
      </c>
      <c r="B24" s="8"/>
      <c r="C24" s="8">
        <v>462</v>
      </c>
      <c r="D24" s="8"/>
      <c r="E24" s="8"/>
      <c r="F24" s="8"/>
      <c r="G24" s="8"/>
      <c r="H24" s="8"/>
      <c r="I24" s="8"/>
      <c r="J24" s="8"/>
      <c r="K24" s="8">
        <v>7569</v>
      </c>
      <c r="L24" s="8">
        <v>1349</v>
      </c>
      <c r="M24" s="8">
        <v>5258</v>
      </c>
      <c r="N24" s="8"/>
      <c r="O24" s="8">
        <v>3194</v>
      </c>
      <c r="P24" s="8">
        <v>19490</v>
      </c>
      <c r="Q24" s="8">
        <v>77607</v>
      </c>
      <c r="R24" s="8"/>
      <c r="S24" s="8"/>
      <c r="T24" s="8"/>
      <c r="U24" s="8"/>
      <c r="V24" s="8">
        <v>101093</v>
      </c>
      <c r="W24" s="8"/>
      <c r="X24" s="8"/>
      <c r="Y24" s="8"/>
      <c r="Z24" s="8">
        <v>42218</v>
      </c>
      <c r="AA24" s="8">
        <v>78160</v>
      </c>
      <c r="AB24" s="8">
        <v>1661</v>
      </c>
      <c r="AC24" s="8">
        <v>7736</v>
      </c>
      <c r="AD24" s="8">
        <v>118869</v>
      </c>
      <c r="AE24" s="8">
        <v>20653</v>
      </c>
      <c r="AF24" s="8">
        <v>892</v>
      </c>
      <c r="AG24" s="8"/>
      <c r="AH24" s="8"/>
      <c r="AI24" s="8"/>
      <c r="AK24" s="8">
        <v>208022</v>
      </c>
      <c r="AL24" s="8">
        <f>29489+270</f>
        <v>29759</v>
      </c>
      <c r="AM24" s="8">
        <v>1707201</v>
      </c>
      <c r="AN24" s="8">
        <v>23146</v>
      </c>
      <c r="AO24" s="8">
        <v>5051630</v>
      </c>
      <c r="AP24" s="8">
        <v>1061393</v>
      </c>
      <c r="AQ24" s="8">
        <v>139628</v>
      </c>
      <c r="AR24" s="8">
        <v>329774</v>
      </c>
      <c r="AS24" s="8">
        <v>2623271</v>
      </c>
      <c r="AT24" s="8">
        <v>1484</v>
      </c>
      <c r="AU24" s="8">
        <v>23232</v>
      </c>
      <c r="AV24" s="8">
        <v>1943</v>
      </c>
      <c r="AW24" s="8">
        <v>1575</v>
      </c>
      <c r="AX24" s="8">
        <v>352381</v>
      </c>
      <c r="AY24" s="8"/>
      <c r="AZ24" s="8"/>
      <c r="BA24" s="8">
        <v>7425</v>
      </c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 x14ac:dyDescent="0.25">
      <c r="A25" t="s">
        <v>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1243</v>
      </c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>
        <v>265</v>
      </c>
      <c r="AI25" s="8"/>
      <c r="AJ25" s="8">
        <v>296</v>
      </c>
      <c r="AK25" s="8">
        <v>450</v>
      </c>
      <c r="AL25" s="8"/>
      <c r="AM25" s="8"/>
      <c r="AN25" s="8"/>
      <c r="AO25" s="8">
        <v>2080</v>
      </c>
      <c r="AP25" s="8">
        <v>895</v>
      </c>
      <c r="AQ25" s="8"/>
      <c r="AR25" s="8"/>
      <c r="AS25" s="8">
        <v>662779</v>
      </c>
      <c r="AT25" s="8"/>
      <c r="AU25" s="8"/>
      <c r="AV25" s="8"/>
      <c r="AW25" s="8">
        <v>14761</v>
      </c>
      <c r="AX25" s="8">
        <v>6709</v>
      </c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 x14ac:dyDescent="0.25">
      <c r="A26" t="s">
        <v>6</v>
      </c>
      <c r="B26" s="8">
        <v>4298</v>
      </c>
      <c r="C26" s="8">
        <v>9600</v>
      </c>
      <c r="D26" s="8"/>
      <c r="E26" s="8">
        <v>8580</v>
      </c>
      <c r="F26" s="8"/>
      <c r="G26" s="8"/>
      <c r="H26" s="8">
        <v>14771</v>
      </c>
      <c r="I26" s="8"/>
      <c r="J26" s="8"/>
      <c r="K26" s="8"/>
      <c r="L26" s="8"/>
      <c r="M26" s="8"/>
      <c r="N26" s="8"/>
      <c r="O26" s="8"/>
      <c r="P26" s="8"/>
      <c r="Q26" s="8"/>
      <c r="R26" s="8">
        <v>83884</v>
      </c>
      <c r="S26" s="8"/>
      <c r="T26" s="8"/>
      <c r="U26" s="8"/>
      <c r="V26" s="8">
        <v>222012</v>
      </c>
      <c r="W26" s="8"/>
      <c r="X26" s="8"/>
      <c r="Y26" s="8"/>
      <c r="Z26" s="8"/>
      <c r="AA26" s="8"/>
      <c r="AB26" s="8"/>
      <c r="AC26" s="8">
        <v>7822</v>
      </c>
      <c r="AD26" s="8"/>
      <c r="AE26" s="8"/>
      <c r="AF26" s="8"/>
      <c r="AG26" s="8"/>
      <c r="AH26" s="8"/>
      <c r="AI26" s="8"/>
      <c r="AJ26" s="8">
        <v>11149</v>
      </c>
      <c r="AK26" s="8">
        <v>27847</v>
      </c>
      <c r="AL26" s="8">
        <v>4328</v>
      </c>
      <c r="AM26" s="8">
        <v>4912</v>
      </c>
      <c r="AN26" s="8"/>
      <c r="AO26" s="8">
        <v>1818</v>
      </c>
      <c r="AP26" s="8">
        <v>26078</v>
      </c>
      <c r="AQ26" s="8">
        <v>17170</v>
      </c>
      <c r="AR26" s="8"/>
      <c r="AS26" s="8">
        <v>4260</v>
      </c>
      <c r="AT26" s="8"/>
      <c r="AU26" s="8">
        <v>514</v>
      </c>
      <c r="AV26" s="8"/>
      <c r="AW26" s="8">
        <v>3313</v>
      </c>
      <c r="AX26" s="8">
        <v>638</v>
      </c>
      <c r="AY26" s="8"/>
      <c r="AZ26" s="8"/>
      <c r="BA26" s="8">
        <v>5332</v>
      </c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 x14ac:dyDescent="0.25">
      <c r="A27" t="s">
        <v>139</v>
      </c>
      <c r="B27" s="8"/>
      <c r="C27" s="8"/>
      <c r="D27" s="8"/>
      <c r="E27" s="8"/>
      <c r="F27" s="8"/>
      <c r="G27" s="8">
        <v>2815</v>
      </c>
      <c r="H27" s="8"/>
      <c r="I27" s="8"/>
      <c r="J27" s="8"/>
      <c r="K27" s="8">
        <v>1408</v>
      </c>
      <c r="L27" s="8">
        <v>26793</v>
      </c>
      <c r="M27" s="8"/>
      <c r="N27" s="8">
        <v>5773</v>
      </c>
      <c r="O27" s="8"/>
      <c r="P27" s="8"/>
      <c r="Q27" s="8"/>
      <c r="R27" s="8"/>
      <c r="S27" s="8"/>
      <c r="T27" s="8"/>
      <c r="U27" s="8"/>
      <c r="V27" s="8">
        <v>4392</v>
      </c>
      <c r="W27" s="8"/>
      <c r="X27" s="8"/>
      <c r="Y27" s="8">
        <v>1101</v>
      </c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>
        <v>9413</v>
      </c>
      <c r="AK27" s="8">
        <v>1709</v>
      </c>
      <c r="AL27" s="8"/>
      <c r="AM27" s="8"/>
      <c r="AN27" s="8">
        <v>58340</v>
      </c>
      <c r="AO27" s="8"/>
      <c r="AP27" s="8"/>
      <c r="AQ27" s="8">
        <v>13950</v>
      </c>
      <c r="AR27" s="8"/>
      <c r="AS27" s="8">
        <v>5361</v>
      </c>
      <c r="AT27" s="8"/>
      <c r="AU27" s="8"/>
      <c r="AV27" s="8"/>
      <c r="AW27" s="8">
        <v>715</v>
      </c>
      <c r="AX27" s="8">
        <v>3476</v>
      </c>
      <c r="AY27" s="8"/>
      <c r="AZ27" s="8"/>
      <c r="BA27" s="8">
        <v>16919</v>
      </c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 x14ac:dyDescent="0.25">
      <c r="A28" t="s">
        <v>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>
        <v>6219</v>
      </c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 x14ac:dyDescent="0.25">
      <c r="A29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17658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 x14ac:dyDescent="0.25">
      <c r="A30" t="s">
        <v>142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>
        <v>1764</v>
      </c>
      <c r="AG30" s="8"/>
      <c r="AH30" s="8"/>
      <c r="AI30" s="8"/>
      <c r="AJ30" s="8">
        <v>1250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 x14ac:dyDescent="0.25">
      <c r="A31" t="s">
        <v>8</v>
      </c>
      <c r="B31" s="8"/>
      <c r="C31" s="8"/>
      <c r="D31" s="8"/>
      <c r="E31" s="8">
        <v>6224</v>
      </c>
      <c r="F31" s="8"/>
      <c r="G31" s="8"/>
      <c r="H31" s="8"/>
      <c r="I31" s="8"/>
      <c r="J31" s="8"/>
      <c r="K31" s="8"/>
      <c r="L31" s="8"/>
      <c r="M31" s="8"/>
      <c r="N31" s="8">
        <v>4315</v>
      </c>
      <c r="O31" s="8">
        <v>17466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>
        <v>1550</v>
      </c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>
        <v>275</v>
      </c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 x14ac:dyDescent="0.25">
      <c r="A32" t="s">
        <v>14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>
        <v>3052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 x14ac:dyDescent="0.25">
      <c r="A33" t="s">
        <v>16</v>
      </c>
      <c r="B33" s="8">
        <v>1012</v>
      </c>
      <c r="C33" s="8">
        <v>305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v>655</v>
      </c>
      <c r="AK33" s="8">
        <v>20651</v>
      </c>
      <c r="AL33" s="8">
        <v>290</v>
      </c>
      <c r="AM33" s="8"/>
      <c r="AN33" s="8"/>
      <c r="AO33" s="8"/>
      <c r="AP33" s="8"/>
      <c r="AQ33" s="8"/>
      <c r="AR33" s="8"/>
      <c r="AS33" s="8">
        <v>399</v>
      </c>
      <c r="AT33" s="8"/>
      <c r="AU33" s="8"/>
      <c r="AV33" s="8"/>
      <c r="AW33" s="8"/>
      <c r="AX33" s="8">
        <v>806</v>
      </c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x14ac:dyDescent="0.25">
      <c r="A34" t="s">
        <v>183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>
        <v>5400</v>
      </c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 x14ac:dyDescent="0.25">
      <c r="A35" t="s">
        <v>143</v>
      </c>
      <c r="B35" s="8"/>
      <c r="C35" s="8"/>
      <c r="D35" s="8"/>
      <c r="E35" s="8">
        <v>7727</v>
      </c>
      <c r="F35" s="8"/>
      <c r="G35" s="8"/>
      <c r="H35" s="8">
        <v>27587</v>
      </c>
      <c r="I35" s="8"/>
      <c r="J35" s="8"/>
      <c r="K35" s="8"/>
      <c r="L35" s="8"/>
      <c r="M35" s="8"/>
      <c r="N35" s="8"/>
      <c r="O35" s="8"/>
      <c r="P35" s="8"/>
      <c r="Q35" s="8"/>
      <c r="R35" s="8">
        <v>131511</v>
      </c>
      <c r="S35" s="8"/>
      <c r="T35" s="8"/>
      <c r="U35" s="8"/>
      <c r="V35" s="8">
        <v>145170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>
        <v>270</v>
      </c>
      <c r="AI35" s="8"/>
      <c r="AJ35" s="8">
        <v>6244</v>
      </c>
      <c r="AK35" s="8">
        <v>13672</v>
      </c>
      <c r="AL35" s="8">
        <v>21272</v>
      </c>
      <c r="AM35" s="8">
        <v>255</v>
      </c>
      <c r="AN35" s="8"/>
      <c r="AO35" s="8"/>
      <c r="AP35" s="8">
        <v>11807</v>
      </c>
      <c r="AQ35" s="8">
        <v>5717</v>
      </c>
      <c r="AR35" s="8"/>
      <c r="AS35" s="8">
        <v>7222</v>
      </c>
      <c r="AT35" s="8"/>
      <c r="AU35" s="8"/>
      <c r="AV35" s="8"/>
      <c r="AW35" s="8"/>
      <c r="AX35" s="8">
        <v>1470</v>
      </c>
      <c r="AY35" s="8"/>
      <c r="AZ35" s="8"/>
      <c r="BA35" s="8">
        <v>557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</row>
    <row r="36" spans="1:66" x14ac:dyDescent="0.25">
      <c r="A36" t="s">
        <v>94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>
        <v>1100</v>
      </c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</row>
    <row r="37" spans="1:66" x14ac:dyDescent="0.25">
      <c r="A37" t="s">
        <v>32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>
        <v>23861</v>
      </c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>
        <v>1955</v>
      </c>
      <c r="AM37" s="8"/>
      <c r="AN37" s="8"/>
      <c r="AO37" s="8"/>
      <c r="AP37" s="8"/>
      <c r="AQ37" s="8"/>
      <c r="AR37" s="8"/>
      <c r="AS37" s="8">
        <v>3561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</row>
    <row r="38" spans="1:66" x14ac:dyDescent="0.25">
      <c r="A38" t="s">
        <v>106</v>
      </c>
      <c r="B38" s="8"/>
      <c r="C38" s="8"/>
      <c r="D38" s="8"/>
      <c r="E38" s="8"/>
      <c r="F38" s="8"/>
      <c r="G38" s="8"/>
      <c r="H38" s="8"/>
      <c r="I38" s="8"/>
      <c r="J38" s="8">
        <v>6282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 x14ac:dyDescent="0.25">
      <c r="A39" t="s">
        <v>31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v>390</v>
      </c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x14ac:dyDescent="0.25">
      <c r="A40" t="s">
        <v>104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>
        <v>579</v>
      </c>
      <c r="AL40" s="8"/>
      <c r="AM40" s="8"/>
      <c r="AN40" s="8"/>
      <c r="AO40" s="8"/>
      <c r="AP40" s="8">
        <v>3779</v>
      </c>
      <c r="AQ40" s="8">
        <v>630</v>
      </c>
      <c r="AR40" s="8"/>
      <c r="AS40" s="8">
        <v>5633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x14ac:dyDescent="0.25">
      <c r="A41" t="s">
        <v>107</v>
      </c>
      <c r="B41" s="8"/>
      <c r="C41" s="8"/>
      <c r="D41" s="8"/>
      <c r="E41" s="8"/>
      <c r="F41" s="8"/>
      <c r="G41" s="8"/>
      <c r="H41" s="8"/>
      <c r="I41" s="8"/>
      <c r="J41" s="8">
        <v>66370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 spans="1:66" x14ac:dyDescent="0.25">
      <c r="A42" t="s">
        <v>95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1382</v>
      </c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 x14ac:dyDescent="0.25">
      <c r="A43" t="s">
        <v>100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>
        <v>18223</v>
      </c>
      <c r="AH43" s="8"/>
      <c r="AI43" s="8"/>
      <c r="AJ43" s="8"/>
      <c r="AK43" s="8"/>
      <c r="AL43" s="8"/>
      <c r="AM43" s="8"/>
      <c r="AN43" s="8"/>
      <c r="AO43" s="8"/>
      <c r="AP43" s="8"/>
      <c r="AQ43" s="8">
        <v>369</v>
      </c>
      <c r="AR43" s="8"/>
      <c r="AS43" s="8">
        <v>3889</v>
      </c>
      <c r="AT43" s="8"/>
      <c r="AU43" s="8"/>
      <c r="AV43" s="8"/>
      <c r="AW43" s="8">
        <v>369</v>
      </c>
      <c r="AX43" s="8">
        <v>724</v>
      </c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 x14ac:dyDescent="0.25">
      <c r="A44" t="s">
        <v>188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>
        <v>112721</v>
      </c>
      <c r="W44" s="8">
        <v>15630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 x14ac:dyDescent="0.25">
      <c r="A45" t="s">
        <v>197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>
        <v>327</v>
      </c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 x14ac:dyDescent="0.25">
      <c r="A46" t="s">
        <v>198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>
        <v>365</v>
      </c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 x14ac:dyDescent="0.25">
      <c r="A47" t="s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>
        <v>1792</v>
      </c>
      <c r="W47" s="8"/>
      <c r="X47" s="8"/>
      <c r="Y47" s="8"/>
      <c r="Z47" s="8">
        <v>251</v>
      </c>
      <c r="AA47" s="8"/>
      <c r="AB47" s="8"/>
      <c r="AC47" s="8">
        <v>1144</v>
      </c>
      <c r="AD47" s="8"/>
      <c r="AE47" s="8"/>
      <c r="AF47" s="8"/>
      <c r="AG47" s="8"/>
      <c r="AH47" s="8"/>
      <c r="AI47" s="8"/>
      <c r="AJ47" s="8">
        <v>18122</v>
      </c>
      <c r="AK47" s="8">
        <v>74060</v>
      </c>
      <c r="AL47" s="8">
        <v>8574</v>
      </c>
      <c r="AM47" s="8">
        <v>5178</v>
      </c>
      <c r="AN47" s="8"/>
      <c r="AO47" s="8">
        <v>103820</v>
      </c>
      <c r="AP47" s="8">
        <v>2813</v>
      </c>
      <c r="AQ47" s="8">
        <v>205627</v>
      </c>
      <c r="AR47" s="8">
        <v>945</v>
      </c>
      <c r="AS47" s="8">
        <v>76469</v>
      </c>
      <c r="AT47" s="8"/>
      <c r="AU47" s="8"/>
      <c r="AV47" s="8"/>
      <c r="AW47" s="8">
        <v>400</v>
      </c>
      <c r="AX47" s="8">
        <v>16673</v>
      </c>
      <c r="AY47" s="8"/>
      <c r="AZ47" s="8"/>
      <c r="BA47" s="8">
        <v>668</v>
      </c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 x14ac:dyDescent="0.25">
      <c r="A48" t="s">
        <v>33</v>
      </c>
      <c r="B48" s="8"/>
      <c r="C48" s="8"/>
      <c r="D48" s="8"/>
      <c r="E48" s="8"/>
      <c r="F48" s="8"/>
      <c r="G48" s="8"/>
      <c r="H48" s="8">
        <v>68285</v>
      </c>
      <c r="I48" s="8"/>
      <c r="J48" s="8"/>
      <c r="K48" s="8"/>
      <c r="L48" s="8"/>
      <c r="M48" s="8"/>
      <c r="N48" s="8"/>
      <c r="O48" s="8"/>
      <c r="P48" s="8"/>
      <c r="Q48" s="8"/>
      <c r="R48" s="8">
        <v>9619</v>
      </c>
      <c r="S48" s="8"/>
      <c r="T48" s="8"/>
      <c r="U48" s="8"/>
      <c r="V48" s="8">
        <v>279458</v>
      </c>
      <c r="W48" s="8"/>
      <c r="X48" s="8"/>
      <c r="Y48" s="8"/>
      <c r="Z48" s="8"/>
      <c r="AA48" s="8">
        <v>440801</v>
      </c>
      <c r="AB48" s="8"/>
      <c r="AC48" s="8">
        <v>336</v>
      </c>
      <c r="AD48" s="8"/>
      <c r="AE48" s="8"/>
      <c r="AF48" s="8"/>
      <c r="AG48" s="8"/>
      <c r="AH48" s="8"/>
      <c r="AI48" s="8"/>
      <c r="AJ48" s="8"/>
      <c r="AK48" s="8">
        <v>1044</v>
      </c>
      <c r="AL48" s="8"/>
      <c r="AM48" s="8"/>
      <c r="AN48" s="8"/>
      <c r="AO48" s="8"/>
      <c r="AP48" s="8"/>
      <c r="AQ48" s="8">
        <v>1500</v>
      </c>
      <c r="AR48" s="8"/>
      <c r="AS48" s="8"/>
      <c r="AT48" s="8"/>
      <c r="AU48" s="8"/>
      <c r="AV48" s="8"/>
      <c r="AW48" s="8">
        <v>1831</v>
      </c>
      <c r="AX48" s="8"/>
      <c r="AY48" s="8"/>
      <c r="AZ48" s="8"/>
      <c r="BA48" s="8">
        <v>34059</v>
      </c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 x14ac:dyDescent="0.25">
      <c r="A49" t="s">
        <v>35</v>
      </c>
      <c r="B49" s="8"/>
      <c r="C49" s="8">
        <v>673</v>
      </c>
      <c r="D49" s="8"/>
      <c r="E49" s="8"/>
      <c r="F49" s="8">
        <v>1278</v>
      </c>
      <c r="G49" s="8">
        <v>88487</v>
      </c>
      <c r="H49" s="8">
        <v>17740</v>
      </c>
      <c r="I49" s="8"/>
      <c r="J49" s="8"/>
      <c r="K49" s="8">
        <v>1766</v>
      </c>
      <c r="L49" s="8"/>
      <c r="M49" s="8">
        <v>3889</v>
      </c>
      <c r="N49" s="8"/>
      <c r="O49" s="8"/>
      <c r="P49" s="8"/>
      <c r="Q49" s="8"/>
      <c r="R49" s="8"/>
      <c r="S49" s="8"/>
      <c r="T49" s="8"/>
      <c r="U49" s="8"/>
      <c r="V49" s="8">
        <v>314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>
        <v>351</v>
      </c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 x14ac:dyDescent="0.25">
      <c r="A50" t="s">
        <v>146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>
        <v>703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>
        <v>336</v>
      </c>
      <c r="AK50" s="8"/>
      <c r="AL50" s="8"/>
      <c r="AM50" s="8"/>
      <c r="AN50" s="8"/>
      <c r="AO50" s="8"/>
      <c r="AP50" s="8"/>
      <c r="AQ50" s="8"/>
      <c r="AR50" s="8"/>
      <c r="AS50" s="8">
        <v>9248</v>
      </c>
      <c r="AT50" s="8"/>
      <c r="AU50" s="8"/>
      <c r="AV50" s="8"/>
      <c r="AW50" s="8"/>
      <c r="AX50" s="8"/>
      <c r="AY50" s="8"/>
      <c r="AZ50" s="8"/>
      <c r="BA50" s="8">
        <v>14417</v>
      </c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 x14ac:dyDescent="0.25">
      <c r="A51" t="s">
        <v>38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>
        <v>1001083</v>
      </c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 x14ac:dyDescent="0.25">
      <c r="A52" t="s">
        <v>145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>
        <v>107347</v>
      </c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M54" s="8"/>
      <c r="AN54" s="8"/>
      <c r="AO54" s="8"/>
      <c r="AP54" s="8"/>
      <c r="AQ54" s="8"/>
      <c r="AR54" s="8"/>
      <c r="AT54" s="8"/>
      <c r="AU54" s="8"/>
      <c r="AV54" s="8"/>
      <c r="AW54" s="8"/>
      <c r="AX54" s="8"/>
      <c r="AY54" s="8"/>
      <c r="AZ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 x14ac:dyDescent="0.25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 x14ac:dyDescent="0.25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 x14ac:dyDescent="0.25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3"/>
  <sheetViews>
    <sheetView workbookViewId="0">
      <selection activeCell="B2" sqref="B2"/>
    </sheetView>
  </sheetViews>
  <sheetFormatPr defaultRowHeight="15" x14ac:dyDescent="0.25"/>
  <cols>
    <col min="1" max="1" width="15.42578125" bestFit="1" customWidth="1"/>
    <col min="2" max="2" width="9.140625" bestFit="1" customWidth="1"/>
    <col min="3" max="3" width="10" bestFit="1" customWidth="1"/>
    <col min="4" max="4" width="13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SUM(B3:B14)</f>
        <v>1553224</v>
      </c>
      <c r="C2" s="8">
        <f t="shared" ref="C2" si="0">SUM(C3:C14)</f>
        <v>606756</v>
      </c>
    </row>
    <row r="3" spans="1:3" x14ac:dyDescent="0.25">
      <c r="A3" s="15" t="s">
        <v>18</v>
      </c>
      <c r="B3" s="8">
        <v>520723</v>
      </c>
      <c r="C3" s="8"/>
    </row>
    <row r="4" spans="1:3" x14ac:dyDescent="0.25">
      <c r="A4" s="15" t="s">
        <v>23</v>
      </c>
      <c r="B4" s="8">
        <v>108803</v>
      </c>
      <c r="C4" s="8"/>
    </row>
    <row r="5" spans="1:3" x14ac:dyDescent="0.25">
      <c r="A5" s="15" t="s">
        <v>4</v>
      </c>
      <c r="B5" s="8">
        <v>364362</v>
      </c>
      <c r="C5" s="8"/>
    </row>
    <row r="6" spans="1:3" x14ac:dyDescent="0.25">
      <c r="A6" s="15" t="s">
        <v>10</v>
      </c>
      <c r="B6" s="8">
        <v>129863</v>
      </c>
      <c r="C6" s="8">
        <v>330408</v>
      </c>
    </row>
    <row r="7" spans="1:3" x14ac:dyDescent="0.25">
      <c r="A7" s="15" t="s">
        <v>2</v>
      </c>
      <c r="B7" s="8"/>
      <c r="C7" s="8">
        <v>193509</v>
      </c>
    </row>
    <row r="8" spans="1:3" x14ac:dyDescent="0.25">
      <c r="A8" s="15" t="s">
        <v>6</v>
      </c>
      <c r="B8" s="8">
        <v>149370</v>
      </c>
      <c r="C8" s="8"/>
    </row>
    <row r="9" spans="1:3" x14ac:dyDescent="0.25">
      <c r="A9" s="15" t="s">
        <v>139</v>
      </c>
      <c r="B9" s="8">
        <v>14517</v>
      </c>
      <c r="C9" s="8">
        <v>17520</v>
      </c>
    </row>
    <row r="10" spans="1:3" x14ac:dyDescent="0.25">
      <c r="A10" s="15" t="s">
        <v>143</v>
      </c>
      <c r="B10" s="8">
        <v>39676</v>
      </c>
      <c r="C10" s="8"/>
    </row>
    <row r="11" spans="1:3" x14ac:dyDescent="0.25">
      <c r="A11" s="15" t="s">
        <v>32</v>
      </c>
      <c r="B11" s="8">
        <v>20289</v>
      </c>
      <c r="C11" s="8"/>
    </row>
    <row r="12" spans="1:3" x14ac:dyDescent="0.25">
      <c r="A12" s="15" t="s">
        <v>28</v>
      </c>
      <c r="B12" s="8">
        <v>24611</v>
      </c>
      <c r="C12" s="8">
        <v>65319</v>
      </c>
    </row>
    <row r="13" spans="1:3" x14ac:dyDescent="0.25">
      <c r="A13" s="15" t="s">
        <v>33</v>
      </c>
      <c r="B13" s="8">
        <v>59783</v>
      </c>
      <c r="C13" s="8"/>
    </row>
    <row r="14" spans="1:3" x14ac:dyDescent="0.25">
      <c r="A14" s="15" t="s">
        <v>38</v>
      </c>
      <c r="B14" s="8">
        <v>121227</v>
      </c>
      <c r="C14" s="8"/>
    </row>
    <row r="15" spans="1:3" x14ac:dyDescent="0.25">
      <c r="A15" s="15"/>
      <c r="B15" s="8"/>
    </row>
    <row r="16" spans="1:3" x14ac:dyDescent="0.25">
      <c r="A16" s="15"/>
      <c r="B16" s="8"/>
      <c r="C16" s="8"/>
    </row>
    <row r="17" spans="1:4" x14ac:dyDescent="0.25">
      <c r="A17" s="15"/>
      <c r="B17" s="8"/>
    </row>
    <row r="18" spans="1:4" x14ac:dyDescent="0.25">
      <c r="A18" s="15"/>
      <c r="B18" s="8"/>
    </row>
    <row r="19" spans="1:4" x14ac:dyDescent="0.25">
      <c r="A19" s="15"/>
      <c r="B19" s="8"/>
    </row>
    <row r="20" spans="1:4" x14ac:dyDescent="0.25">
      <c r="A20" s="15"/>
      <c r="B20" s="8"/>
    </row>
    <row r="21" spans="1:4" x14ac:dyDescent="0.25">
      <c r="A21" s="15"/>
      <c r="B21" s="8"/>
    </row>
    <row r="22" spans="1:4" x14ac:dyDescent="0.25">
      <c r="A22" s="15"/>
      <c r="B22" s="8"/>
    </row>
    <row r="23" spans="1:4" x14ac:dyDescent="0.25">
      <c r="A23" s="15"/>
      <c r="C23" s="8"/>
      <c r="D23" s="8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4"/>
  <sheetViews>
    <sheetView workbookViewId="0">
      <selection activeCell="D1" sqref="D1:D1048576"/>
    </sheetView>
  </sheetViews>
  <sheetFormatPr defaultRowHeight="15" x14ac:dyDescent="0.25"/>
  <cols>
    <col min="1" max="1" width="15.42578125" bestFit="1" customWidth="1"/>
    <col min="2" max="2" width="9.140625" bestFit="1" customWidth="1"/>
    <col min="3" max="3" width="10" bestFit="1" customWidth="1"/>
    <col min="4" max="4" width="13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SUM(B3:B16)</f>
        <v>1217832</v>
      </c>
      <c r="C2" s="8">
        <f t="shared" ref="C2" si="0">SUM(C3:C16)</f>
        <v>622042</v>
      </c>
    </row>
    <row r="3" spans="1:3" x14ac:dyDescent="0.25">
      <c r="A3" s="15" t="s">
        <v>18</v>
      </c>
      <c r="B3" s="8">
        <v>538912</v>
      </c>
      <c r="C3" s="8">
        <v>14984</v>
      </c>
    </row>
    <row r="4" spans="1:3" x14ac:dyDescent="0.25">
      <c r="A4" s="15" t="s">
        <v>23</v>
      </c>
      <c r="B4" s="8">
        <v>75750</v>
      </c>
      <c r="C4" s="8"/>
    </row>
    <row r="5" spans="1:3" x14ac:dyDescent="0.25">
      <c r="A5" s="15" t="s">
        <v>4</v>
      </c>
      <c r="B5" s="8">
        <v>138465</v>
      </c>
      <c r="C5" s="8"/>
    </row>
    <row r="6" spans="1:3" x14ac:dyDescent="0.25">
      <c r="A6" s="15" t="s">
        <v>17</v>
      </c>
      <c r="B6" s="8">
        <v>18651</v>
      </c>
      <c r="C6" s="8"/>
    </row>
    <row r="7" spans="1:3" x14ac:dyDescent="0.25">
      <c r="A7" s="15" t="s">
        <v>10</v>
      </c>
      <c r="B7" s="8">
        <v>129725</v>
      </c>
      <c r="C7" s="8">
        <v>359564</v>
      </c>
    </row>
    <row r="8" spans="1:3" x14ac:dyDescent="0.25">
      <c r="A8" s="15" t="s">
        <v>2</v>
      </c>
      <c r="B8" s="8"/>
      <c r="C8" s="8">
        <v>216534</v>
      </c>
    </row>
    <row r="9" spans="1:3" x14ac:dyDescent="0.25">
      <c r="A9" s="15" t="s">
        <v>6</v>
      </c>
      <c r="B9" s="8">
        <v>133099</v>
      </c>
      <c r="C9" s="8"/>
    </row>
    <row r="10" spans="1:3" x14ac:dyDescent="0.25">
      <c r="A10" s="15" t="s">
        <v>139</v>
      </c>
      <c r="B10" s="8">
        <v>19237</v>
      </c>
      <c r="C10" s="8"/>
    </row>
    <row r="11" spans="1:3" x14ac:dyDescent="0.25">
      <c r="A11" s="15" t="s">
        <v>143</v>
      </c>
      <c r="B11" s="8"/>
      <c r="C11" s="8"/>
    </row>
    <row r="12" spans="1:3" x14ac:dyDescent="0.25">
      <c r="A12" s="15" t="s">
        <v>32</v>
      </c>
      <c r="B12" s="8">
        <v>27500</v>
      </c>
      <c r="C12" s="8"/>
    </row>
    <row r="13" spans="1:3" x14ac:dyDescent="0.25">
      <c r="A13" s="15" t="s">
        <v>28</v>
      </c>
      <c r="B13" s="8"/>
      <c r="C13" s="8">
        <v>30960</v>
      </c>
    </row>
    <row r="14" spans="1:3" x14ac:dyDescent="0.25">
      <c r="A14" s="15" t="s">
        <v>33</v>
      </c>
      <c r="B14" s="8">
        <v>20657</v>
      </c>
      <c r="C14" s="8"/>
    </row>
    <row r="15" spans="1:3" x14ac:dyDescent="0.25">
      <c r="A15" s="15" t="s">
        <v>38</v>
      </c>
      <c r="B15" s="8">
        <v>98553</v>
      </c>
      <c r="C15" s="8"/>
    </row>
    <row r="16" spans="1:3" x14ac:dyDescent="0.25">
      <c r="A16" s="15" t="s">
        <v>145</v>
      </c>
      <c r="B16" s="8">
        <v>17283</v>
      </c>
    </row>
    <row r="17" spans="1:4" x14ac:dyDescent="0.25">
      <c r="A17" s="15"/>
      <c r="B17" s="8"/>
    </row>
    <row r="18" spans="1:4" x14ac:dyDescent="0.25">
      <c r="A18" s="15"/>
      <c r="B18" s="8"/>
    </row>
    <row r="19" spans="1:4" x14ac:dyDescent="0.25">
      <c r="A19" s="15"/>
      <c r="B19" s="8"/>
    </row>
    <row r="20" spans="1:4" x14ac:dyDescent="0.25">
      <c r="A20" s="15"/>
      <c r="B20" s="8"/>
    </row>
    <row r="21" spans="1:4" x14ac:dyDescent="0.25">
      <c r="A21" s="15"/>
      <c r="B21" s="8"/>
    </row>
    <row r="22" spans="1:4" x14ac:dyDescent="0.25">
      <c r="A22" s="15"/>
      <c r="B22" s="8"/>
    </row>
    <row r="23" spans="1:4" x14ac:dyDescent="0.25">
      <c r="A23" s="15"/>
      <c r="B23" s="8"/>
    </row>
    <row r="24" spans="1:4" x14ac:dyDescent="0.25">
      <c r="A24" s="15"/>
      <c r="C24" s="8"/>
      <c r="D24" s="8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4"/>
  <sheetViews>
    <sheetView workbookViewId="0">
      <selection activeCell="D1" sqref="D1:D1048576"/>
    </sheetView>
  </sheetViews>
  <sheetFormatPr defaultRowHeight="15" x14ac:dyDescent="0.25"/>
  <cols>
    <col min="1" max="1" width="15.42578125" bestFit="1" customWidth="1"/>
    <col min="2" max="2" width="9.140625" bestFit="1" customWidth="1"/>
    <col min="3" max="3" width="10" bestFit="1" customWidth="1"/>
    <col min="4" max="4" width="13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SUM(B3:B16)</f>
        <v>1299784</v>
      </c>
      <c r="C2" s="8">
        <f t="shared" ref="C2" si="0">SUM(C3:C16)</f>
        <v>818840</v>
      </c>
    </row>
    <row r="3" spans="1:3" x14ac:dyDescent="0.25">
      <c r="A3" s="15" t="s">
        <v>18</v>
      </c>
      <c r="B3" s="8">
        <v>453333</v>
      </c>
      <c r="C3" s="8">
        <v>19022</v>
      </c>
    </row>
    <row r="4" spans="1:3" x14ac:dyDescent="0.25">
      <c r="A4" s="15" t="s">
        <v>23</v>
      </c>
      <c r="B4" s="8">
        <v>236008</v>
      </c>
      <c r="C4" s="8"/>
    </row>
    <row r="5" spans="1:3" x14ac:dyDescent="0.25">
      <c r="A5" s="15" t="s">
        <v>4</v>
      </c>
      <c r="B5" s="8">
        <v>93959</v>
      </c>
      <c r="C5" s="8"/>
    </row>
    <row r="6" spans="1:3" x14ac:dyDescent="0.25">
      <c r="A6" s="15" t="s">
        <v>17</v>
      </c>
      <c r="B6" s="8">
        <v>17975</v>
      </c>
      <c r="C6" s="8"/>
    </row>
    <row r="7" spans="1:3" x14ac:dyDescent="0.25">
      <c r="A7" s="15" t="s">
        <v>10</v>
      </c>
      <c r="B7" s="8">
        <v>94711</v>
      </c>
      <c r="C7" s="8">
        <v>691537</v>
      </c>
    </row>
    <row r="8" spans="1:3" x14ac:dyDescent="0.25">
      <c r="A8" s="15" t="s">
        <v>2</v>
      </c>
      <c r="B8" s="8"/>
      <c r="C8" s="8">
        <v>108281</v>
      </c>
    </row>
    <row r="9" spans="1:3" x14ac:dyDescent="0.25">
      <c r="A9" s="15" t="s">
        <v>6</v>
      </c>
      <c r="B9" s="8">
        <v>43787</v>
      </c>
      <c r="C9" s="8"/>
    </row>
    <row r="10" spans="1:3" x14ac:dyDescent="0.25">
      <c r="A10" s="15" t="s">
        <v>139</v>
      </c>
      <c r="B10" s="8"/>
      <c r="C10" s="8"/>
    </row>
    <row r="11" spans="1:3" x14ac:dyDescent="0.25">
      <c r="A11" s="15" t="s">
        <v>143</v>
      </c>
      <c r="B11" s="8">
        <v>34149</v>
      </c>
      <c r="C11" s="8"/>
    </row>
    <row r="12" spans="1:3" x14ac:dyDescent="0.25">
      <c r="A12" s="15" t="s">
        <v>32</v>
      </c>
      <c r="B12" s="8">
        <v>11497</v>
      </c>
      <c r="C12" s="8"/>
    </row>
    <row r="13" spans="1:3" x14ac:dyDescent="0.25">
      <c r="A13" s="15" t="s">
        <v>28</v>
      </c>
      <c r="B13" s="8"/>
      <c r="C13" s="8"/>
    </row>
    <row r="14" spans="1:3" x14ac:dyDescent="0.25">
      <c r="A14" s="15" t="s">
        <v>33</v>
      </c>
      <c r="B14" s="8">
        <v>167794</v>
      </c>
      <c r="C14" s="8"/>
    </row>
    <row r="15" spans="1:3" x14ac:dyDescent="0.25">
      <c r="A15" s="15" t="s">
        <v>38</v>
      </c>
      <c r="B15" s="8">
        <v>120583</v>
      </c>
      <c r="C15" s="8"/>
    </row>
    <row r="16" spans="1:3" x14ac:dyDescent="0.25">
      <c r="A16" s="15" t="s">
        <v>145</v>
      </c>
      <c r="B16" s="8">
        <v>25988</v>
      </c>
    </row>
    <row r="17" spans="1:4" x14ac:dyDescent="0.25">
      <c r="A17" s="15"/>
      <c r="B17" s="8"/>
    </row>
    <row r="18" spans="1:4" x14ac:dyDescent="0.25">
      <c r="A18" s="15"/>
      <c r="B18" s="8"/>
    </row>
    <row r="19" spans="1:4" x14ac:dyDescent="0.25">
      <c r="A19" s="15"/>
      <c r="B19" s="8"/>
    </row>
    <row r="20" spans="1:4" x14ac:dyDescent="0.25">
      <c r="A20" s="15"/>
      <c r="B20" s="8"/>
    </row>
    <row r="21" spans="1:4" x14ac:dyDescent="0.25">
      <c r="A21" s="15"/>
      <c r="B21" s="8"/>
    </row>
    <row r="22" spans="1:4" x14ac:dyDescent="0.25">
      <c r="A22" s="15"/>
      <c r="B22" s="8"/>
    </row>
    <row r="23" spans="1:4" x14ac:dyDescent="0.25">
      <c r="A23" s="15"/>
      <c r="B23" s="8"/>
    </row>
    <row r="24" spans="1:4" x14ac:dyDescent="0.25">
      <c r="A24" s="15"/>
      <c r="C24" s="8"/>
      <c r="D24" s="8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5"/>
  <sheetViews>
    <sheetView workbookViewId="0">
      <selection activeCell="G4" sqref="G4"/>
    </sheetView>
  </sheetViews>
  <sheetFormatPr defaultRowHeight="15" x14ac:dyDescent="0.25"/>
  <cols>
    <col min="1" max="1" width="15.42578125" bestFit="1" customWidth="1"/>
    <col min="2" max="2" width="9.140625" bestFit="1" customWidth="1"/>
    <col min="3" max="3" width="10" bestFit="1" customWidth="1"/>
    <col min="4" max="4" width="13.8554687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SUM(B3:B17)</f>
        <v>830443</v>
      </c>
      <c r="C2" s="8">
        <f t="shared" ref="C2" si="0">SUM(C3:C17)</f>
        <v>262449</v>
      </c>
    </row>
    <row r="3" spans="1:3" x14ac:dyDescent="0.25">
      <c r="A3" s="15" t="s">
        <v>18</v>
      </c>
      <c r="B3" s="8">
        <v>235820</v>
      </c>
      <c r="C3" s="8">
        <v>37796</v>
      </c>
    </row>
    <row r="4" spans="1:3" x14ac:dyDescent="0.25">
      <c r="A4" s="15" t="s">
        <v>19</v>
      </c>
      <c r="B4" s="8">
        <v>11616</v>
      </c>
      <c r="C4" s="8"/>
    </row>
    <row r="5" spans="1:3" x14ac:dyDescent="0.25">
      <c r="A5" s="15" t="s">
        <v>23</v>
      </c>
      <c r="B5" s="8">
        <v>246157</v>
      </c>
      <c r="C5" s="8"/>
    </row>
    <row r="6" spans="1:3" x14ac:dyDescent="0.25">
      <c r="A6" s="15" t="s">
        <v>4</v>
      </c>
      <c r="B6" s="8">
        <v>104383</v>
      </c>
      <c r="C6" s="8"/>
    </row>
    <row r="7" spans="1:3" x14ac:dyDescent="0.25">
      <c r="A7" s="15" t="s">
        <v>17</v>
      </c>
      <c r="B7" s="8">
        <v>14684</v>
      </c>
      <c r="C7" s="8">
        <v>10054</v>
      </c>
    </row>
    <row r="8" spans="1:3" x14ac:dyDescent="0.25">
      <c r="A8" s="15" t="s">
        <v>10</v>
      </c>
      <c r="B8" s="8">
        <v>98007</v>
      </c>
      <c r="C8" s="8">
        <v>181666</v>
      </c>
    </row>
    <row r="9" spans="1:3" x14ac:dyDescent="0.25">
      <c r="A9" s="15" t="s">
        <v>2</v>
      </c>
      <c r="B9" s="8"/>
      <c r="C9" s="8">
        <v>32933</v>
      </c>
    </row>
    <row r="10" spans="1:3" x14ac:dyDescent="0.25">
      <c r="A10" s="15" t="s">
        <v>6</v>
      </c>
      <c r="B10" s="8">
        <v>11112</v>
      </c>
      <c r="C10" s="8"/>
    </row>
    <row r="11" spans="1:3" x14ac:dyDescent="0.25">
      <c r="A11" s="15" t="s">
        <v>139</v>
      </c>
      <c r="B11" s="8"/>
      <c r="C11" s="8"/>
    </row>
    <row r="12" spans="1:3" x14ac:dyDescent="0.25">
      <c r="A12" s="15" t="s">
        <v>143</v>
      </c>
      <c r="B12" s="8"/>
      <c r="C12" s="8"/>
    </row>
    <row r="13" spans="1:3" x14ac:dyDescent="0.25">
      <c r="A13" s="15" t="s">
        <v>32</v>
      </c>
      <c r="B13" s="8"/>
      <c r="C13" s="8"/>
    </row>
    <row r="14" spans="1:3" x14ac:dyDescent="0.25">
      <c r="A14" s="15" t="s">
        <v>28</v>
      </c>
      <c r="B14" s="8"/>
      <c r="C14" s="8"/>
    </row>
    <row r="15" spans="1:3" x14ac:dyDescent="0.25">
      <c r="A15" s="15" t="s">
        <v>33</v>
      </c>
      <c r="B15" s="8">
        <v>93582</v>
      </c>
      <c r="C15" s="8"/>
    </row>
    <row r="16" spans="1:3" x14ac:dyDescent="0.25">
      <c r="A16" s="15" t="s">
        <v>38</v>
      </c>
      <c r="B16" s="8">
        <v>15082</v>
      </c>
      <c r="C16" s="8"/>
    </row>
    <row r="17" spans="1:4" x14ac:dyDescent="0.25">
      <c r="A17" s="15" t="s">
        <v>145</v>
      </c>
      <c r="B17" s="8"/>
    </row>
    <row r="18" spans="1:4" x14ac:dyDescent="0.25">
      <c r="A18" s="15"/>
      <c r="B18" s="8"/>
    </row>
    <row r="19" spans="1:4" x14ac:dyDescent="0.25">
      <c r="A19" s="15"/>
      <c r="B19" s="8"/>
    </row>
    <row r="20" spans="1:4" x14ac:dyDescent="0.25">
      <c r="A20" s="15"/>
      <c r="B20" s="8"/>
    </row>
    <row r="21" spans="1:4" x14ac:dyDescent="0.25">
      <c r="A21" s="15"/>
      <c r="B21" s="8"/>
    </row>
    <row r="22" spans="1:4" x14ac:dyDescent="0.25">
      <c r="A22" s="15"/>
      <c r="B22" s="8"/>
    </row>
    <row r="23" spans="1:4" x14ac:dyDescent="0.25">
      <c r="A23" s="15"/>
      <c r="B23" s="8"/>
    </row>
    <row r="24" spans="1:4" x14ac:dyDescent="0.25">
      <c r="A24" s="15"/>
      <c r="B24" s="8"/>
    </row>
    <row r="25" spans="1:4" x14ac:dyDescent="0.25">
      <c r="A25" s="15"/>
      <c r="C25" s="8"/>
      <c r="D25" s="8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workbookViewId="0">
      <selection activeCell="C2" sqref="C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SUM(B3:B19)</f>
        <v>658568</v>
      </c>
      <c r="C2" s="8">
        <f t="shared" ref="C2" si="0">SUM(C3:C19)</f>
        <v>48150</v>
      </c>
    </row>
    <row r="3" spans="1:3" x14ac:dyDescent="0.25">
      <c r="A3" s="15" t="s">
        <v>18</v>
      </c>
      <c r="B3" s="8">
        <v>86600</v>
      </c>
      <c r="C3" s="8">
        <v>12658</v>
      </c>
    </row>
    <row r="4" spans="1:3" x14ac:dyDescent="0.25">
      <c r="A4" s="15" t="s">
        <v>19</v>
      </c>
      <c r="B4" s="8">
        <v>52044</v>
      </c>
      <c r="C4" s="8"/>
    </row>
    <row r="5" spans="1:3" x14ac:dyDescent="0.25">
      <c r="A5" s="15" t="s">
        <v>55</v>
      </c>
      <c r="B5" s="8">
        <v>12260</v>
      </c>
      <c r="C5" s="8"/>
    </row>
    <row r="6" spans="1:3" x14ac:dyDescent="0.25">
      <c r="A6" s="15" t="s">
        <v>23</v>
      </c>
      <c r="B6" s="8">
        <v>129310</v>
      </c>
      <c r="C6" s="8"/>
    </row>
    <row r="7" spans="1:3" x14ac:dyDescent="0.25">
      <c r="A7" s="15" t="s">
        <v>4</v>
      </c>
      <c r="B7" s="8">
        <v>91651</v>
      </c>
      <c r="C7" s="8"/>
    </row>
    <row r="8" spans="1:3" x14ac:dyDescent="0.25">
      <c r="A8" s="15" t="s">
        <v>17</v>
      </c>
      <c r="B8" s="8"/>
      <c r="C8" s="8">
        <v>18734</v>
      </c>
    </row>
    <row r="9" spans="1:3" x14ac:dyDescent="0.25">
      <c r="A9" s="15" t="s">
        <v>10</v>
      </c>
      <c r="B9" s="8">
        <v>18044</v>
      </c>
      <c r="C9" s="8">
        <v>16758</v>
      </c>
    </row>
    <row r="10" spans="1:3" x14ac:dyDescent="0.25">
      <c r="A10" s="15" t="s">
        <v>2</v>
      </c>
      <c r="B10" s="8"/>
      <c r="C10" s="8"/>
    </row>
    <row r="11" spans="1:3" x14ac:dyDescent="0.25">
      <c r="A11" s="15" t="s">
        <v>6</v>
      </c>
      <c r="B11" s="8"/>
      <c r="C11" s="8"/>
    </row>
    <row r="12" spans="1:3" x14ac:dyDescent="0.25">
      <c r="A12" s="15" t="s">
        <v>139</v>
      </c>
      <c r="B12" s="8"/>
      <c r="C12" s="8"/>
    </row>
    <row r="13" spans="1:3" x14ac:dyDescent="0.25">
      <c r="A13" s="15" t="s">
        <v>143</v>
      </c>
      <c r="B13" s="8"/>
      <c r="C13" s="8"/>
    </row>
    <row r="14" spans="1:3" x14ac:dyDescent="0.25">
      <c r="A14" s="15" t="s">
        <v>32</v>
      </c>
      <c r="B14" s="8">
        <v>149821</v>
      </c>
      <c r="C14" s="8"/>
    </row>
    <row r="15" spans="1:3" x14ac:dyDescent="0.25">
      <c r="A15" s="15" t="s">
        <v>188</v>
      </c>
      <c r="B15" s="8">
        <v>43305</v>
      </c>
      <c r="C15" s="8"/>
    </row>
    <row r="16" spans="1:3" x14ac:dyDescent="0.25">
      <c r="A16" s="15" t="s">
        <v>28</v>
      </c>
      <c r="B16" s="8"/>
      <c r="C16" s="8"/>
    </row>
    <row r="17" spans="1:3" x14ac:dyDescent="0.25">
      <c r="A17" s="15" t="s">
        <v>33</v>
      </c>
      <c r="B17" s="8">
        <v>42271</v>
      </c>
      <c r="C17" s="8"/>
    </row>
    <row r="18" spans="1:3" x14ac:dyDescent="0.25">
      <c r="A18" s="15" t="s">
        <v>38</v>
      </c>
      <c r="B18" s="8">
        <v>10328</v>
      </c>
      <c r="C18" s="8"/>
    </row>
    <row r="19" spans="1:3" x14ac:dyDescent="0.25">
      <c r="A19" s="15" t="s">
        <v>145</v>
      </c>
      <c r="B19" s="8">
        <v>22934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0"/>
  <sheetViews>
    <sheetView workbookViewId="0">
      <selection activeCell="E2" sqref="E2"/>
    </sheetView>
  </sheetViews>
  <sheetFormatPr defaultRowHeight="15" x14ac:dyDescent="0.25"/>
  <cols>
    <col min="1" max="1" width="15.42578125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SUM(B3:B20)</f>
        <v>284373</v>
      </c>
      <c r="C2" s="8">
        <f t="shared" ref="C2" si="0">SUM(C3:C20)</f>
        <v>0</v>
      </c>
    </row>
    <row r="3" spans="1:3" x14ac:dyDescent="0.25">
      <c r="A3" s="15" t="s">
        <v>18</v>
      </c>
      <c r="B3" s="8">
        <v>33173</v>
      </c>
      <c r="C3" s="8"/>
    </row>
    <row r="4" spans="1:3" x14ac:dyDescent="0.25">
      <c r="A4" s="15" t="s">
        <v>19</v>
      </c>
      <c r="B4" s="8">
        <v>20934</v>
      </c>
      <c r="C4" s="8"/>
    </row>
    <row r="5" spans="1:3" x14ac:dyDescent="0.25">
      <c r="A5" s="15" t="s">
        <v>55</v>
      </c>
      <c r="B5" s="8">
        <v>20119</v>
      </c>
      <c r="C5" s="8"/>
    </row>
    <row r="6" spans="1:3" x14ac:dyDescent="0.25">
      <c r="A6" s="15" t="s">
        <v>23</v>
      </c>
      <c r="B6" s="8">
        <v>14237</v>
      </c>
      <c r="C6" s="8"/>
    </row>
    <row r="7" spans="1:3" x14ac:dyDescent="0.25">
      <c r="A7" s="15" t="s">
        <v>4</v>
      </c>
      <c r="B7" s="8">
        <v>79118</v>
      </c>
      <c r="C7" s="8"/>
    </row>
    <row r="8" spans="1:3" x14ac:dyDescent="0.25">
      <c r="A8" s="15" t="s">
        <v>17</v>
      </c>
      <c r="B8" s="8"/>
      <c r="C8" s="8"/>
    </row>
    <row r="9" spans="1:3" x14ac:dyDescent="0.25">
      <c r="A9" s="15" t="s">
        <v>10</v>
      </c>
      <c r="B9" s="8"/>
      <c r="C9" s="8"/>
    </row>
    <row r="10" spans="1:3" x14ac:dyDescent="0.25">
      <c r="A10" s="15" t="s">
        <v>2</v>
      </c>
      <c r="B10" s="8"/>
      <c r="C10" s="8"/>
    </row>
    <row r="11" spans="1:3" x14ac:dyDescent="0.25">
      <c r="A11" s="15" t="s">
        <v>6</v>
      </c>
      <c r="B11" s="8">
        <v>16796</v>
      </c>
      <c r="C11" s="8"/>
    </row>
    <row r="12" spans="1:3" x14ac:dyDescent="0.25">
      <c r="A12" s="15" t="s">
        <v>139</v>
      </c>
      <c r="B12" s="8"/>
      <c r="C12" s="8"/>
    </row>
    <row r="13" spans="1:3" x14ac:dyDescent="0.25">
      <c r="A13" s="15" t="s">
        <v>16</v>
      </c>
      <c r="B13" s="8">
        <v>12006</v>
      </c>
      <c r="C13" s="8"/>
    </row>
    <row r="14" spans="1:3" x14ac:dyDescent="0.25">
      <c r="A14" s="15" t="s">
        <v>143</v>
      </c>
      <c r="B14" s="8"/>
      <c r="C14" s="8"/>
    </row>
    <row r="15" spans="1:3" x14ac:dyDescent="0.25">
      <c r="A15" s="15" t="s">
        <v>32</v>
      </c>
      <c r="B15" s="8">
        <v>87990</v>
      </c>
      <c r="C15" s="8"/>
    </row>
    <row r="16" spans="1:3" x14ac:dyDescent="0.25">
      <c r="A16" s="15" t="s">
        <v>188</v>
      </c>
      <c r="B16" s="8"/>
      <c r="C16" s="8"/>
    </row>
    <row r="17" spans="1:3" x14ac:dyDescent="0.25">
      <c r="A17" s="15" t="s">
        <v>28</v>
      </c>
      <c r="B17" s="8"/>
      <c r="C17" s="8"/>
    </row>
    <row r="18" spans="1:3" x14ac:dyDescent="0.25">
      <c r="A18" s="15" t="s">
        <v>33</v>
      </c>
      <c r="B18" s="8"/>
      <c r="C18" s="8"/>
    </row>
    <row r="19" spans="1:3" x14ac:dyDescent="0.25">
      <c r="A19" s="15" t="s">
        <v>38</v>
      </c>
      <c r="B19" s="8"/>
      <c r="C19" s="8"/>
    </row>
    <row r="20" spans="1:3" x14ac:dyDescent="0.25">
      <c r="A20" s="15" t="s">
        <v>145</v>
      </c>
      <c r="B20" s="8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0"/>
  <sheetViews>
    <sheetView workbookViewId="0">
      <selection activeCell="D1" sqref="D1:D1048576"/>
    </sheetView>
  </sheetViews>
  <sheetFormatPr defaultRowHeight="15" x14ac:dyDescent="0.25"/>
  <cols>
    <col min="1" max="1" width="15.42578125" bestFit="1" customWidth="1"/>
    <col min="2" max="2" width="7.5703125" bestFit="1" customWidth="1"/>
    <col min="3" max="3" width="8" bestFit="1" customWidth="1"/>
  </cols>
  <sheetData>
    <row r="1" spans="1:3" x14ac:dyDescent="0.25">
      <c r="A1" s="11" t="s">
        <v>0</v>
      </c>
      <c r="B1" s="16" t="s">
        <v>193</v>
      </c>
      <c r="C1" t="s">
        <v>194</v>
      </c>
    </row>
    <row r="2" spans="1:3" x14ac:dyDescent="0.25">
      <c r="A2" s="14" t="s">
        <v>40</v>
      </c>
      <c r="B2" s="8">
        <f>SUM(B3:B20)</f>
        <v>366207</v>
      </c>
      <c r="C2" s="8">
        <f t="shared" ref="C2" si="0">SUM(C3:C20)</f>
        <v>36315</v>
      </c>
    </row>
    <row r="3" spans="1:3" x14ac:dyDescent="0.25">
      <c r="A3" s="15" t="s">
        <v>18</v>
      </c>
      <c r="B3" s="8">
        <v>26846</v>
      </c>
      <c r="C3" s="8"/>
    </row>
    <row r="4" spans="1:3" x14ac:dyDescent="0.25">
      <c r="A4" s="15" t="s">
        <v>19</v>
      </c>
      <c r="B4" s="8">
        <v>25208</v>
      </c>
      <c r="C4" s="8"/>
    </row>
    <row r="5" spans="1:3" x14ac:dyDescent="0.25">
      <c r="A5" s="15" t="s">
        <v>55</v>
      </c>
      <c r="B5" s="8">
        <v>15991</v>
      </c>
      <c r="C5" s="8"/>
    </row>
    <row r="6" spans="1:3" x14ac:dyDescent="0.25">
      <c r="A6" s="15" t="s">
        <v>23</v>
      </c>
      <c r="B6" s="8">
        <v>14995</v>
      </c>
      <c r="C6" s="8"/>
    </row>
    <row r="7" spans="1:3" x14ac:dyDescent="0.25">
      <c r="A7" s="15" t="s">
        <v>4</v>
      </c>
      <c r="B7" s="8">
        <v>83658</v>
      </c>
      <c r="C7" s="8"/>
    </row>
    <row r="8" spans="1:3" x14ac:dyDescent="0.25">
      <c r="A8" s="15" t="s">
        <v>17</v>
      </c>
      <c r="B8" s="8"/>
      <c r="C8" s="8"/>
    </row>
    <row r="9" spans="1:3" x14ac:dyDescent="0.25">
      <c r="A9" s="15" t="s">
        <v>10</v>
      </c>
      <c r="B9" s="8"/>
      <c r="C9" s="8">
        <v>36315</v>
      </c>
    </row>
    <row r="10" spans="1:3" x14ac:dyDescent="0.25">
      <c r="A10" s="15" t="s">
        <v>2</v>
      </c>
      <c r="B10" s="8"/>
      <c r="C10" s="8"/>
    </row>
    <row r="11" spans="1:3" x14ac:dyDescent="0.25">
      <c r="A11" s="15" t="s">
        <v>6</v>
      </c>
      <c r="B11" s="8">
        <v>13258</v>
      </c>
      <c r="C11" s="8"/>
    </row>
    <row r="12" spans="1:3" x14ac:dyDescent="0.25">
      <c r="A12" s="15" t="s">
        <v>139</v>
      </c>
      <c r="B12" s="8"/>
      <c r="C12" s="8"/>
    </row>
    <row r="13" spans="1:3" x14ac:dyDescent="0.25">
      <c r="A13" s="15" t="s">
        <v>16</v>
      </c>
      <c r="B13" s="8"/>
      <c r="C13" s="8"/>
    </row>
    <row r="14" spans="1:3" x14ac:dyDescent="0.25">
      <c r="A14" s="15" t="s">
        <v>143</v>
      </c>
      <c r="B14" s="8"/>
      <c r="C14" s="8"/>
    </row>
    <row r="15" spans="1:3" x14ac:dyDescent="0.25">
      <c r="A15" s="15" t="s">
        <v>32</v>
      </c>
      <c r="B15" s="8">
        <v>23880</v>
      </c>
      <c r="C15" s="8"/>
    </row>
    <row r="16" spans="1:3" x14ac:dyDescent="0.25">
      <c r="A16" s="15" t="s">
        <v>188</v>
      </c>
      <c r="B16" s="8">
        <v>28470</v>
      </c>
      <c r="C16" s="8"/>
    </row>
    <row r="17" spans="1:3" x14ac:dyDescent="0.25">
      <c r="A17" s="15" t="s">
        <v>28</v>
      </c>
      <c r="B17" s="8"/>
      <c r="C17" s="8"/>
    </row>
    <row r="18" spans="1:3" x14ac:dyDescent="0.25">
      <c r="A18" s="15" t="s">
        <v>33</v>
      </c>
      <c r="B18" s="8">
        <v>133901</v>
      </c>
      <c r="C18" s="8"/>
    </row>
    <row r="19" spans="1:3" x14ac:dyDescent="0.25">
      <c r="A19" s="15" t="s">
        <v>38</v>
      </c>
      <c r="B19" s="8"/>
      <c r="C19" s="8"/>
    </row>
    <row r="20" spans="1:3" x14ac:dyDescent="0.25">
      <c r="A20" s="15" t="s">
        <v>145</v>
      </c>
      <c r="B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1950_1</vt:lpstr>
      <vt:lpstr>1950_2</vt:lpstr>
      <vt:lpstr>1950_3</vt:lpstr>
      <vt:lpstr>1950_4</vt:lpstr>
      <vt:lpstr>1950_5</vt:lpstr>
      <vt:lpstr>1950_6</vt:lpstr>
      <vt:lpstr>1950_7</vt:lpstr>
      <vt:lpstr>1950_8</vt:lpstr>
      <vt:lpstr>1950_9</vt:lpstr>
      <vt:lpstr>1950_10</vt:lpstr>
      <vt:lpstr>1950_11</vt:lpstr>
      <vt:lpstr>1950_12</vt:lpstr>
      <vt:lpstr>1951_1</vt:lpstr>
      <vt:lpstr>1951_2</vt:lpstr>
      <vt:lpstr>1951_3</vt:lpstr>
      <vt:lpstr>1951_4</vt:lpstr>
      <vt:lpstr>1951_5</vt:lpstr>
      <vt:lpstr>1951_6</vt:lpstr>
      <vt:lpstr>1951_7</vt:lpstr>
      <vt:lpstr>1951_8</vt:lpstr>
      <vt:lpstr>1951_9</vt:lpstr>
      <vt:lpstr>1951_10</vt:lpstr>
      <vt:lpstr>1951_11</vt:lpstr>
      <vt:lpstr>1951_12</vt:lpstr>
      <vt:lpstr>1952_1</vt:lpstr>
      <vt:lpstr>1952_2</vt:lpstr>
      <vt:lpstr>1952_3</vt:lpstr>
      <vt:lpstr>1952_4</vt:lpstr>
      <vt:lpstr>1952_5</vt:lpstr>
      <vt:lpstr>1952_6</vt:lpstr>
      <vt:lpstr>1952_7</vt:lpstr>
      <vt:lpstr>1952_8</vt:lpstr>
      <vt:lpstr>1952_9</vt:lpstr>
      <vt:lpstr>1952_10</vt:lpstr>
      <vt:lpstr>1952_11</vt:lpstr>
      <vt:lpstr>1952_12</vt:lpstr>
      <vt:lpstr>1953_1</vt:lpstr>
      <vt:lpstr>1953_2</vt:lpstr>
      <vt:lpstr>1953_3</vt:lpstr>
      <vt:lpstr>1953_4</vt:lpstr>
      <vt:lpstr>1953_5</vt:lpstr>
      <vt:lpstr>1953_6</vt:lpstr>
      <vt:lpstr>1953_7</vt:lpstr>
      <vt:lpstr>1953_8</vt:lpstr>
      <vt:lpstr>1953_9</vt:lpstr>
      <vt:lpstr>1953_10</vt:lpstr>
      <vt:lpstr>1953_11</vt:lpstr>
      <vt:lpstr>1953_12</vt:lpstr>
      <vt:lpstr>1954_1</vt:lpstr>
      <vt:lpstr>1954_2</vt:lpstr>
      <vt:lpstr>1954_3</vt:lpstr>
      <vt:lpstr>1954_4</vt:lpstr>
      <vt:lpstr>1954_5</vt:lpstr>
      <vt:lpstr>1954_6</vt:lpstr>
      <vt:lpstr>1954_7</vt:lpstr>
      <vt:lpstr>1954_8</vt:lpstr>
      <vt:lpstr>1954_9</vt:lpstr>
      <vt:lpstr>1954_10</vt:lpstr>
      <vt:lpstr>1954_11</vt:lpstr>
      <vt:lpstr>1954_12</vt:lpstr>
      <vt:lpstr>1955_1</vt:lpstr>
      <vt:lpstr>1955_2</vt:lpstr>
      <vt:lpstr>1955_3</vt:lpstr>
      <vt:lpstr>1955_4</vt:lpstr>
      <vt:lpstr>1955_5</vt:lpstr>
      <vt:lpstr>1955_6</vt:lpstr>
      <vt:lpstr>1955_7</vt:lpstr>
      <vt:lpstr>1955_8</vt:lpstr>
      <vt:lpstr>1955_9</vt:lpstr>
      <vt:lpstr>1955_10</vt:lpstr>
      <vt:lpstr>1955_11</vt:lpstr>
      <vt:lpstr>1955_12</vt:lpstr>
      <vt:lpstr>1956</vt:lpstr>
      <vt:lpstr>1957_1</vt:lpstr>
      <vt:lpstr>1957_2</vt:lpstr>
      <vt:lpstr>1957_3</vt:lpstr>
      <vt:lpstr>1957_4</vt:lpstr>
      <vt:lpstr>1957_5</vt:lpstr>
      <vt:lpstr>1957_6</vt:lpstr>
      <vt:lpstr>1957_7</vt:lpstr>
      <vt:lpstr>1957_8</vt:lpstr>
      <vt:lpstr>1957_9</vt:lpstr>
      <vt:lpstr>1957_10</vt:lpstr>
      <vt:lpstr>1957_11</vt:lpstr>
      <vt:lpstr>1957_12</vt:lpstr>
      <vt:lpstr>1958</vt:lpstr>
      <vt:lpstr>1959</vt:lpstr>
      <vt:lpstr>1960</vt:lpstr>
      <vt:lpstr>1961</vt:lpstr>
      <vt:lpstr>1962</vt:lpstr>
      <vt:lpstr>1963</vt:lpstr>
      <vt:lpstr>1964</vt:lpstr>
      <vt:lpstr>1965</vt:lpstr>
      <vt:lpstr>1966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Windows User</cp:lastModifiedBy>
  <dcterms:created xsi:type="dcterms:W3CDTF">2015-05-31T22:03:58Z</dcterms:created>
  <dcterms:modified xsi:type="dcterms:W3CDTF">2018-12-14T01:55:07Z</dcterms:modified>
</cp:coreProperties>
</file>