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newman/GitHub/PAS-IER/Plots/"/>
    </mc:Choice>
  </mc:AlternateContent>
  <xr:revisionPtr revIDLastSave="0" documentId="8_{EB46C7B9-0B7B-BB41-9A58-CB4BEB7D2418}" xr6:coauthVersionLast="47" xr6:coauthVersionMax="47" xr10:uidLastSave="{00000000-0000-0000-0000-000000000000}"/>
  <bookViews>
    <workbookView xWindow="780" yWindow="1000" windowWidth="27640" windowHeight="16440" xr2:uid="{D5DEC2A3-5434-A34A-92D9-0AF4B0064381}"/>
  </bookViews>
  <sheets>
    <sheet name="2 way interaction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1" l="1"/>
  <c r="C59" i="1"/>
  <c r="C58" i="1"/>
  <c r="C57" i="1"/>
  <c r="B54" i="1"/>
  <c r="F48" i="1" s="1"/>
  <c r="B53" i="1"/>
  <c r="F43" i="1" s="1"/>
  <c r="D52" i="1"/>
  <c r="C52" i="1"/>
  <c r="G46" i="1"/>
  <c r="G47" i="1" s="1"/>
  <c r="G48" i="1" s="1"/>
  <c r="G42" i="1"/>
  <c r="G43" i="1" s="1"/>
  <c r="G44" i="1" s="1"/>
  <c r="C54" i="1" l="1"/>
  <c r="D54" i="1"/>
  <c r="F44" i="1"/>
  <c r="C53" i="1"/>
  <c r="F42" i="1"/>
  <c r="F47" i="1"/>
  <c r="D53" i="1"/>
  <c r="F46" i="1"/>
</calcChain>
</file>

<file path=xl/sharedStrings.xml><?xml version="1.0" encoding="utf-8"?>
<sst xmlns="http://schemas.openxmlformats.org/spreadsheetml/2006/main" count="50" uniqueCount="48">
  <si>
    <t>This worksheet plots two-way linear interaction effects estimated via regression analysis</t>
  </si>
  <si>
    <t xml:space="preserve">Enter information from your regression in the shaded cells.  </t>
  </si>
  <si>
    <r>
      <t xml:space="preserve">You </t>
    </r>
    <r>
      <rPr>
        <b/>
        <sz val="10"/>
        <color indexed="10"/>
        <rFont val="Arial"/>
        <family val="2"/>
      </rPr>
      <t>MUST</t>
    </r>
    <r>
      <rPr>
        <b/>
        <sz val="10"/>
        <rFont val="Arial"/>
        <family val="2"/>
      </rPr>
      <t xml:space="preserve"> enter the coefficients into cells </t>
    </r>
    <r>
      <rPr>
        <b/>
        <sz val="10"/>
        <color indexed="53"/>
        <rFont val="Arial"/>
        <family val="2"/>
      </rPr>
      <t>B16-B20</t>
    </r>
    <r>
      <rPr>
        <b/>
        <sz val="10"/>
        <rFont val="Arial"/>
        <family val="2"/>
      </rPr>
      <t>.</t>
    </r>
  </si>
  <si>
    <r>
      <t xml:space="preserve">You must </t>
    </r>
    <r>
      <rPr>
        <b/>
        <sz val="10"/>
        <color indexed="10"/>
        <rFont val="Arial"/>
        <family val="2"/>
      </rPr>
      <t>EITHER</t>
    </r>
    <r>
      <rPr>
        <b/>
        <sz val="10"/>
        <rFont val="Arial"/>
        <family val="2"/>
      </rPr>
      <t xml:space="preserve"> enter the means &amp; SDs of the three IVs into cells </t>
    </r>
    <r>
      <rPr>
        <b/>
        <sz val="10"/>
        <color indexed="53"/>
        <rFont val="Arial"/>
        <family val="2"/>
      </rPr>
      <t>B23-B26</t>
    </r>
    <r>
      <rPr>
        <b/>
        <sz val="10"/>
        <rFont val="Arial"/>
        <family val="2"/>
      </rPr>
      <t xml:space="preserve">, </t>
    </r>
    <r>
      <rPr>
        <b/>
        <sz val="10"/>
        <color indexed="10"/>
        <rFont val="Arial"/>
        <family val="2"/>
      </rPr>
      <t>OR</t>
    </r>
    <r>
      <rPr>
        <b/>
        <sz val="10"/>
        <rFont val="Arial"/>
        <family val="2"/>
      </rPr>
      <t xml:space="preserve"> enter values at which the slopes are to be plotted in cells </t>
    </r>
    <r>
      <rPr>
        <b/>
        <sz val="10"/>
        <color indexed="53"/>
        <rFont val="Arial"/>
        <family val="2"/>
      </rPr>
      <t>B29-B32</t>
    </r>
    <r>
      <rPr>
        <b/>
        <sz val="10"/>
        <rFont val="Arial"/>
        <family val="2"/>
      </rPr>
      <t xml:space="preserve"> (</t>
    </r>
    <r>
      <rPr>
        <b/>
        <sz val="10"/>
        <color indexed="10"/>
        <rFont val="Arial"/>
        <family val="2"/>
      </rPr>
      <t>or both</t>
    </r>
    <r>
      <rPr>
        <b/>
        <sz val="10"/>
        <rFont val="Arial"/>
        <family val="2"/>
      </rPr>
      <t xml:space="preserve">). </t>
    </r>
  </si>
  <si>
    <r>
      <t xml:space="preserve">If you want simple slope tests, you </t>
    </r>
    <r>
      <rPr>
        <b/>
        <sz val="10"/>
        <color indexed="10"/>
        <rFont val="Arial"/>
        <family val="2"/>
      </rPr>
      <t>MUST</t>
    </r>
    <r>
      <rPr>
        <b/>
        <sz val="10"/>
        <rFont val="Arial"/>
        <family val="2"/>
      </rPr>
      <t xml:space="preserve"> enter the information into cells </t>
    </r>
    <r>
      <rPr>
        <b/>
        <sz val="10"/>
        <color indexed="53"/>
        <rFont val="Arial"/>
        <family val="2"/>
      </rPr>
      <t>B43-B48</t>
    </r>
    <r>
      <rPr>
        <b/>
        <sz val="10"/>
        <rFont val="Arial"/>
        <family val="2"/>
      </rPr>
      <t>.</t>
    </r>
  </si>
  <si>
    <t>Note that simple slope tests are only recommended at specific hypothesized values of the moderator.</t>
  </si>
  <si>
    <r>
      <t xml:space="preserve">For further information see </t>
    </r>
    <r>
      <rPr>
        <b/>
        <sz val="10"/>
        <color indexed="30"/>
        <rFont val="Arial"/>
        <family val="2"/>
      </rPr>
      <t>www.jeremydawson.co.uk/slopes.htm</t>
    </r>
  </si>
  <si>
    <t>WARNING: Only type in yellow cells!</t>
  </si>
  <si>
    <t>Variable names:</t>
  </si>
  <si>
    <t>Name of independent variable:</t>
  </si>
  <si>
    <t>Name of moderator:</t>
  </si>
  <si>
    <t>Name of dependent variable:</t>
  </si>
  <si>
    <t>Unstandardised Regression Coefficients:</t>
  </si>
  <si>
    <t>Independent variable:</t>
  </si>
  <si>
    <t>Moderator:</t>
  </si>
  <si>
    <t>Interaction:</t>
  </si>
  <si>
    <t>Intercept / Constant:</t>
  </si>
  <si>
    <t>Means / SDs of variables:</t>
  </si>
  <si>
    <t>Mean of independent variable:</t>
  </si>
  <si>
    <t>SD of independent variable:</t>
  </si>
  <si>
    <t>Mean of moderator:</t>
  </si>
  <si>
    <t>SD of moderator:</t>
  </si>
  <si>
    <t>Values of variables at which to plot slopes*:</t>
  </si>
  <si>
    <t>Low value of IV:</t>
  </si>
  <si>
    <t>High value of IV:</t>
  </si>
  <si>
    <t>Low value of moderator:</t>
  </si>
  <si>
    <t>High value of moderator:</t>
  </si>
  <si>
    <t>(* If left blank, this will automatically be done at one standard deviation above and below mean)</t>
  </si>
  <si>
    <t>Optional alternative legend**:</t>
  </si>
  <si>
    <t>Low value of independent variable:</t>
  </si>
  <si>
    <t>High value of independent variable:</t>
  </si>
  <si>
    <t>(** Leave these cells blank to get the normal "low/high" legend)</t>
  </si>
  <si>
    <t>SIMPLE SLOPE TESTS</t>
  </si>
  <si>
    <t>Variance of coefficient of IV:</t>
  </si>
  <si>
    <t>Variance of coefficient of interaction:</t>
  </si>
  <si>
    <t>Covariance of coefficients of IV and interaction:</t>
  </si>
  <si>
    <t>Sample size:</t>
  </si>
  <si>
    <t>Number of control variables:</t>
  </si>
  <si>
    <t>Do NOT type below this line</t>
  </si>
  <si>
    <t>Low IV:</t>
  </si>
  <si>
    <t>High IV:</t>
  </si>
  <si>
    <t>Low moderator:</t>
  </si>
  <si>
    <t>High moderator:</t>
  </si>
  <si>
    <t>Parental Autonomy Support</t>
  </si>
  <si>
    <t>IER</t>
  </si>
  <si>
    <t>IER effectiveness</t>
  </si>
  <si>
    <t>Low PAS</t>
  </si>
  <si>
    <t>High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</si>
</sst>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30"/>
      <name val="Arial"/>
      <family val="2"/>
    </font>
    <font>
      <b/>
      <sz val="10"/>
      <color rgb="FFFF000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8" fillId="0" borderId="0" xfId="0" applyFont="1"/>
    <xf numFmtId="0" fontId="9" fillId="0" borderId="0" xfId="0" applyFont="1"/>
    <xf numFmtId="0" fontId="9" fillId="5" borderId="0" xfId="0" applyFont="1" applyFill="1"/>
    <xf numFmtId="0" fontId="10" fillId="0" borderId="0" xfId="0" applyFont="1" applyAlignment="1">
      <alignment horizontal="right" wrapText="1"/>
    </xf>
    <xf numFmtId="0" fontId="11" fillId="6" borderId="0" xfId="0" applyFont="1" applyFill="1" applyAlignment="1">
      <alignment horizontal="right"/>
    </xf>
    <xf numFmtId="164" fontId="12" fillId="7" borderId="0" xfId="0" applyNumberFormat="1" applyFont="1" applyFill="1"/>
    <xf numFmtId="0" fontId="11" fillId="6" borderId="0" xfId="0" applyFont="1" applyFill="1"/>
    <xf numFmtId="0" fontId="0" fillId="6" borderId="0" xfId="0" applyFill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0" xfId="0" applyFont="1"/>
    <xf numFmtId="11" fontId="9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9771250735823"/>
          <c:y val="7.9307201458523241E-2"/>
          <c:w val="0.66397602648792586"/>
          <c:h val="0.77666362807657252"/>
        </c:manualLayout>
      </c:layout>
      <c:lineChart>
        <c:grouping val="standard"/>
        <c:varyColors val="0"/>
        <c:ser>
          <c:idx val="0"/>
          <c:order val="0"/>
          <c:tx>
            <c:strRef>
              <c:f>'2 way interactions'!$B$53</c:f>
              <c:strCache>
                <c:ptCount val="1"/>
                <c:pt idx="0">
                  <c:v>Low PAS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strRef>
              <c:f>'2 way interactions'!$C$52:$D$52</c:f>
              <c:strCache>
                <c:ptCount val="2"/>
                <c:pt idx="0">
                  <c:v>Low IER</c:v>
                </c:pt>
                <c:pt idx="1">
                  <c:v>High IER</c:v>
                </c:pt>
              </c:strCache>
            </c:strRef>
          </c:cat>
          <c:val>
            <c:numRef>
              <c:f>'2 way interactions'!$C$53:$D$53</c:f>
              <c:numCache>
                <c:formatCode>General</c:formatCode>
                <c:ptCount val="2"/>
                <c:pt idx="0">
                  <c:v>4.3722967582789281</c:v>
                </c:pt>
                <c:pt idx="1">
                  <c:v>5.3406361404210729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9-6544-B1C0-EDDECA8E6B2A}"/>
            </c:ext>
          </c:extLst>
        </c:ser>
        <c:ser>
          <c:idx val="1"/>
          <c:order val="1"/>
          <c:tx>
            <c:strRef>
              <c:f>'2 way interactions'!$B$54</c:f>
              <c:strCache>
                <c:ptCount val="1"/>
                <c:pt idx="0">
                  <c:v>High PAS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strRef>
              <c:f>'2 way interactions'!$C$52:$D$52</c:f>
              <c:strCache>
                <c:ptCount val="2"/>
                <c:pt idx="0">
                  <c:v>Low IER</c:v>
                </c:pt>
                <c:pt idx="1">
                  <c:v>High IER</c:v>
                </c:pt>
              </c:strCache>
            </c:strRef>
          </c:cat>
          <c:val>
            <c:numRef>
              <c:f>'2 way interactions'!$C$54:$D$54</c:f>
              <c:numCache>
                <c:formatCode>General</c:formatCode>
                <c:ptCount val="2"/>
                <c:pt idx="0">
                  <c:v>4.7815757049210728</c:v>
                </c:pt>
                <c:pt idx="1">
                  <c:v>6.3545713963789279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9-6544-B1C0-EDDECA8E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78320"/>
        <c:axId val="1"/>
      </c:lineChart>
      <c:catAx>
        <c:axId val="12937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3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2"/>
        </c:scaling>
        <c:delete val="0"/>
        <c:axPos val="l"/>
        <c:title>
          <c:tx>
            <c:strRef>
              <c:f>'2 way interactions'!$B$13</c:f>
              <c:strCache>
                <c:ptCount val="1"/>
                <c:pt idx="0">
                  <c:v>IER effectiveness</c:v>
                </c:pt>
              </c:strCache>
            </c:strRef>
          </c:tx>
          <c:layout>
            <c:manualLayout>
              <c:xMode val="edge"/>
              <c:yMode val="edge"/>
              <c:x val="2.7847769028871393E-2"/>
              <c:y val="0.3290216066741657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75" b="1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778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5124041698168"/>
          <c:y val="0.4055010311211098"/>
          <c:w val="0.15690481486424368"/>
          <c:h val="0.128052821522309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9</xdr:row>
      <xdr:rowOff>165100</xdr:rowOff>
    </xdr:from>
    <xdr:to>
      <xdr:col>10</xdr:col>
      <xdr:colOff>673100</xdr:colOff>
      <xdr:row>34</xdr:row>
      <xdr:rowOff>12700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D21630-BC29-D54B-A0CA-205D45E2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elinenewman/Desktop/ER%20Lab/SYP/Stats/Analyses/Plotting%20interactions/2-way_linear_interactions_NA%20and%20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way interactions"/>
      <sheetName val="Sheet1"/>
      <sheetName val="2 way interactions with imputed"/>
    </sheetNames>
    <sheetDataSet>
      <sheetData sheetId="0">
        <row r="13">
          <cell r="B13" t="str">
            <v>Conflict Change</v>
          </cell>
        </row>
        <row r="52">
          <cell r="C52" t="str">
            <v>Low Negative Affectivity</v>
          </cell>
          <cell r="D52" t="str">
            <v>High Negative Affectivity</v>
          </cell>
        </row>
        <row r="53">
          <cell r="B53" t="str">
            <v>Low EC</v>
          </cell>
          <cell r="C53">
            <v>-2.3250400000000004</v>
          </cell>
          <cell r="D53">
            <v>3.8260280000000004</v>
          </cell>
        </row>
        <row r="54">
          <cell r="B54" t="str">
            <v>High EC</v>
          </cell>
          <cell r="C54">
            <v>6.2699999999999978E-2</v>
          </cell>
          <cell r="D54">
            <v>-0.5563800000000001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D0BB-94E2-FB48-98F6-2ECED8C86F23}">
  <dimension ref="A1:U66"/>
  <sheetViews>
    <sheetView tabSelected="1" topLeftCell="A5" zoomScale="90" workbookViewId="0">
      <selection activeCell="K41" sqref="K41"/>
    </sheetView>
  </sheetViews>
  <sheetFormatPr baseColWidth="10" defaultColWidth="8.83203125" defaultRowHeight="13" x14ac:dyDescent="0.15"/>
  <cols>
    <col min="1" max="1" width="43.5" customWidth="1"/>
    <col min="2" max="2" width="19.5" customWidth="1"/>
    <col min="3" max="5" width="8.83203125" customWidth="1"/>
    <col min="6" max="6" width="13.6640625" customWidth="1"/>
    <col min="7" max="8" width="15.1640625" customWidth="1"/>
    <col min="257" max="257" width="43.5" customWidth="1"/>
    <col min="258" max="258" width="19.5" customWidth="1"/>
    <col min="262" max="262" width="13.6640625" customWidth="1"/>
    <col min="263" max="264" width="15.1640625" customWidth="1"/>
    <col min="513" max="513" width="43.5" customWidth="1"/>
    <col min="514" max="514" width="19.5" customWidth="1"/>
    <col min="518" max="518" width="13.6640625" customWidth="1"/>
    <col min="519" max="520" width="15.1640625" customWidth="1"/>
    <col min="769" max="769" width="43.5" customWidth="1"/>
    <col min="770" max="770" width="19.5" customWidth="1"/>
    <col min="774" max="774" width="13.6640625" customWidth="1"/>
    <col min="775" max="776" width="15.1640625" customWidth="1"/>
    <col min="1025" max="1025" width="43.5" customWidth="1"/>
    <col min="1026" max="1026" width="19.5" customWidth="1"/>
    <col min="1030" max="1030" width="13.6640625" customWidth="1"/>
    <col min="1031" max="1032" width="15.1640625" customWidth="1"/>
    <col min="1281" max="1281" width="43.5" customWidth="1"/>
    <col min="1282" max="1282" width="19.5" customWidth="1"/>
    <col min="1286" max="1286" width="13.6640625" customWidth="1"/>
    <col min="1287" max="1288" width="15.1640625" customWidth="1"/>
    <col min="1537" max="1537" width="43.5" customWidth="1"/>
    <col min="1538" max="1538" width="19.5" customWidth="1"/>
    <col min="1542" max="1542" width="13.6640625" customWidth="1"/>
    <col min="1543" max="1544" width="15.1640625" customWidth="1"/>
    <col min="1793" max="1793" width="43.5" customWidth="1"/>
    <col min="1794" max="1794" width="19.5" customWidth="1"/>
    <col min="1798" max="1798" width="13.6640625" customWidth="1"/>
    <col min="1799" max="1800" width="15.1640625" customWidth="1"/>
    <col min="2049" max="2049" width="43.5" customWidth="1"/>
    <col min="2050" max="2050" width="19.5" customWidth="1"/>
    <col min="2054" max="2054" width="13.6640625" customWidth="1"/>
    <col min="2055" max="2056" width="15.1640625" customWidth="1"/>
    <col min="2305" max="2305" width="43.5" customWidth="1"/>
    <col min="2306" max="2306" width="19.5" customWidth="1"/>
    <col min="2310" max="2310" width="13.6640625" customWidth="1"/>
    <col min="2311" max="2312" width="15.1640625" customWidth="1"/>
    <col min="2561" max="2561" width="43.5" customWidth="1"/>
    <col min="2562" max="2562" width="19.5" customWidth="1"/>
    <col min="2566" max="2566" width="13.6640625" customWidth="1"/>
    <col min="2567" max="2568" width="15.1640625" customWidth="1"/>
    <col min="2817" max="2817" width="43.5" customWidth="1"/>
    <col min="2818" max="2818" width="19.5" customWidth="1"/>
    <col min="2822" max="2822" width="13.6640625" customWidth="1"/>
    <col min="2823" max="2824" width="15.1640625" customWidth="1"/>
    <col min="3073" max="3073" width="43.5" customWidth="1"/>
    <col min="3074" max="3074" width="19.5" customWidth="1"/>
    <col min="3078" max="3078" width="13.6640625" customWidth="1"/>
    <col min="3079" max="3080" width="15.1640625" customWidth="1"/>
    <col min="3329" max="3329" width="43.5" customWidth="1"/>
    <col min="3330" max="3330" width="19.5" customWidth="1"/>
    <col min="3334" max="3334" width="13.6640625" customWidth="1"/>
    <col min="3335" max="3336" width="15.1640625" customWidth="1"/>
    <col min="3585" max="3585" width="43.5" customWidth="1"/>
    <col min="3586" max="3586" width="19.5" customWidth="1"/>
    <col min="3590" max="3590" width="13.6640625" customWidth="1"/>
    <col min="3591" max="3592" width="15.1640625" customWidth="1"/>
    <col min="3841" max="3841" width="43.5" customWidth="1"/>
    <col min="3842" max="3842" width="19.5" customWidth="1"/>
    <col min="3846" max="3846" width="13.6640625" customWidth="1"/>
    <col min="3847" max="3848" width="15.1640625" customWidth="1"/>
    <col min="4097" max="4097" width="43.5" customWidth="1"/>
    <col min="4098" max="4098" width="19.5" customWidth="1"/>
    <col min="4102" max="4102" width="13.6640625" customWidth="1"/>
    <col min="4103" max="4104" width="15.1640625" customWidth="1"/>
    <col min="4353" max="4353" width="43.5" customWidth="1"/>
    <col min="4354" max="4354" width="19.5" customWidth="1"/>
    <col min="4358" max="4358" width="13.6640625" customWidth="1"/>
    <col min="4359" max="4360" width="15.1640625" customWidth="1"/>
    <col min="4609" max="4609" width="43.5" customWidth="1"/>
    <col min="4610" max="4610" width="19.5" customWidth="1"/>
    <col min="4614" max="4614" width="13.6640625" customWidth="1"/>
    <col min="4615" max="4616" width="15.1640625" customWidth="1"/>
    <col min="4865" max="4865" width="43.5" customWidth="1"/>
    <col min="4866" max="4866" width="19.5" customWidth="1"/>
    <col min="4870" max="4870" width="13.6640625" customWidth="1"/>
    <col min="4871" max="4872" width="15.1640625" customWidth="1"/>
    <col min="5121" max="5121" width="43.5" customWidth="1"/>
    <col min="5122" max="5122" width="19.5" customWidth="1"/>
    <col min="5126" max="5126" width="13.6640625" customWidth="1"/>
    <col min="5127" max="5128" width="15.1640625" customWidth="1"/>
    <col min="5377" max="5377" width="43.5" customWidth="1"/>
    <col min="5378" max="5378" width="19.5" customWidth="1"/>
    <col min="5382" max="5382" width="13.6640625" customWidth="1"/>
    <col min="5383" max="5384" width="15.1640625" customWidth="1"/>
    <col min="5633" max="5633" width="43.5" customWidth="1"/>
    <col min="5634" max="5634" width="19.5" customWidth="1"/>
    <col min="5638" max="5638" width="13.6640625" customWidth="1"/>
    <col min="5639" max="5640" width="15.1640625" customWidth="1"/>
    <col min="5889" max="5889" width="43.5" customWidth="1"/>
    <col min="5890" max="5890" width="19.5" customWidth="1"/>
    <col min="5894" max="5894" width="13.6640625" customWidth="1"/>
    <col min="5895" max="5896" width="15.1640625" customWidth="1"/>
    <col min="6145" max="6145" width="43.5" customWidth="1"/>
    <col min="6146" max="6146" width="19.5" customWidth="1"/>
    <col min="6150" max="6150" width="13.6640625" customWidth="1"/>
    <col min="6151" max="6152" width="15.1640625" customWidth="1"/>
    <col min="6401" max="6401" width="43.5" customWidth="1"/>
    <col min="6402" max="6402" width="19.5" customWidth="1"/>
    <col min="6406" max="6406" width="13.6640625" customWidth="1"/>
    <col min="6407" max="6408" width="15.1640625" customWidth="1"/>
    <col min="6657" max="6657" width="43.5" customWidth="1"/>
    <col min="6658" max="6658" width="19.5" customWidth="1"/>
    <col min="6662" max="6662" width="13.6640625" customWidth="1"/>
    <col min="6663" max="6664" width="15.1640625" customWidth="1"/>
    <col min="6913" max="6913" width="43.5" customWidth="1"/>
    <col min="6914" max="6914" width="19.5" customWidth="1"/>
    <col min="6918" max="6918" width="13.6640625" customWidth="1"/>
    <col min="6919" max="6920" width="15.1640625" customWidth="1"/>
    <col min="7169" max="7169" width="43.5" customWidth="1"/>
    <col min="7170" max="7170" width="19.5" customWidth="1"/>
    <col min="7174" max="7174" width="13.6640625" customWidth="1"/>
    <col min="7175" max="7176" width="15.1640625" customWidth="1"/>
    <col min="7425" max="7425" width="43.5" customWidth="1"/>
    <col min="7426" max="7426" width="19.5" customWidth="1"/>
    <col min="7430" max="7430" width="13.6640625" customWidth="1"/>
    <col min="7431" max="7432" width="15.1640625" customWidth="1"/>
    <col min="7681" max="7681" width="43.5" customWidth="1"/>
    <col min="7682" max="7682" width="19.5" customWidth="1"/>
    <col min="7686" max="7686" width="13.6640625" customWidth="1"/>
    <col min="7687" max="7688" width="15.1640625" customWidth="1"/>
    <col min="7937" max="7937" width="43.5" customWidth="1"/>
    <col min="7938" max="7938" width="19.5" customWidth="1"/>
    <col min="7942" max="7942" width="13.6640625" customWidth="1"/>
    <col min="7943" max="7944" width="15.1640625" customWidth="1"/>
    <col min="8193" max="8193" width="43.5" customWidth="1"/>
    <col min="8194" max="8194" width="19.5" customWidth="1"/>
    <col min="8198" max="8198" width="13.6640625" customWidth="1"/>
    <col min="8199" max="8200" width="15.1640625" customWidth="1"/>
    <col min="8449" max="8449" width="43.5" customWidth="1"/>
    <col min="8450" max="8450" width="19.5" customWidth="1"/>
    <col min="8454" max="8454" width="13.6640625" customWidth="1"/>
    <col min="8455" max="8456" width="15.1640625" customWidth="1"/>
    <col min="8705" max="8705" width="43.5" customWidth="1"/>
    <col min="8706" max="8706" width="19.5" customWidth="1"/>
    <col min="8710" max="8710" width="13.6640625" customWidth="1"/>
    <col min="8711" max="8712" width="15.1640625" customWidth="1"/>
    <col min="8961" max="8961" width="43.5" customWidth="1"/>
    <col min="8962" max="8962" width="19.5" customWidth="1"/>
    <col min="8966" max="8966" width="13.6640625" customWidth="1"/>
    <col min="8967" max="8968" width="15.1640625" customWidth="1"/>
    <col min="9217" max="9217" width="43.5" customWidth="1"/>
    <col min="9218" max="9218" width="19.5" customWidth="1"/>
    <col min="9222" max="9222" width="13.6640625" customWidth="1"/>
    <col min="9223" max="9224" width="15.1640625" customWidth="1"/>
    <col min="9473" max="9473" width="43.5" customWidth="1"/>
    <col min="9474" max="9474" width="19.5" customWidth="1"/>
    <col min="9478" max="9478" width="13.6640625" customWidth="1"/>
    <col min="9479" max="9480" width="15.1640625" customWidth="1"/>
    <col min="9729" max="9729" width="43.5" customWidth="1"/>
    <col min="9730" max="9730" width="19.5" customWidth="1"/>
    <col min="9734" max="9734" width="13.6640625" customWidth="1"/>
    <col min="9735" max="9736" width="15.1640625" customWidth="1"/>
    <col min="9985" max="9985" width="43.5" customWidth="1"/>
    <col min="9986" max="9986" width="19.5" customWidth="1"/>
    <col min="9990" max="9990" width="13.6640625" customWidth="1"/>
    <col min="9991" max="9992" width="15.1640625" customWidth="1"/>
    <col min="10241" max="10241" width="43.5" customWidth="1"/>
    <col min="10242" max="10242" width="19.5" customWidth="1"/>
    <col min="10246" max="10246" width="13.6640625" customWidth="1"/>
    <col min="10247" max="10248" width="15.1640625" customWidth="1"/>
    <col min="10497" max="10497" width="43.5" customWidth="1"/>
    <col min="10498" max="10498" width="19.5" customWidth="1"/>
    <col min="10502" max="10502" width="13.6640625" customWidth="1"/>
    <col min="10503" max="10504" width="15.1640625" customWidth="1"/>
    <col min="10753" max="10753" width="43.5" customWidth="1"/>
    <col min="10754" max="10754" width="19.5" customWidth="1"/>
    <col min="10758" max="10758" width="13.6640625" customWidth="1"/>
    <col min="10759" max="10760" width="15.1640625" customWidth="1"/>
    <col min="11009" max="11009" width="43.5" customWidth="1"/>
    <col min="11010" max="11010" width="19.5" customWidth="1"/>
    <col min="11014" max="11014" width="13.6640625" customWidth="1"/>
    <col min="11015" max="11016" width="15.1640625" customWidth="1"/>
    <col min="11265" max="11265" width="43.5" customWidth="1"/>
    <col min="11266" max="11266" width="19.5" customWidth="1"/>
    <col min="11270" max="11270" width="13.6640625" customWidth="1"/>
    <col min="11271" max="11272" width="15.1640625" customWidth="1"/>
    <col min="11521" max="11521" width="43.5" customWidth="1"/>
    <col min="11522" max="11522" width="19.5" customWidth="1"/>
    <col min="11526" max="11526" width="13.6640625" customWidth="1"/>
    <col min="11527" max="11528" width="15.1640625" customWidth="1"/>
    <col min="11777" max="11777" width="43.5" customWidth="1"/>
    <col min="11778" max="11778" width="19.5" customWidth="1"/>
    <col min="11782" max="11782" width="13.6640625" customWidth="1"/>
    <col min="11783" max="11784" width="15.1640625" customWidth="1"/>
    <col min="12033" max="12033" width="43.5" customWidth="1"/>
    <col min="12034" max="12034" width="19.5" customWidth="1"/>
    <col min="12038" max="12038" width="13.6640625" customWidth="1"/>
    <col min="12039" max="12040" width="15.1640625" customWidth="1"/>
    <col min="12289" max="12289" width="43.5" customWidth="1"/>
    <col min="12290" max="12290" width="19.5" customWidth="1"/>
    <col min="12294" max="12294" width="13.6640625" customWidth="1"/>
    <col min="12295" max="12296" width="15.1640625" customWidth="1"/>
    <col min="12545" max="12545" width="43.5" customWidth="1"/>
    <col min="12546" max="12546" width="19.5" customWidth="1"/>
    <col min="12550" max="12550" width="13.6640625" customWidth="1"/>
    <col min="12551" max="12552" width="15.1640625" customWidth="1"/>
    <col min="12801" max="12801" width="43.5" customWidth="1"/>
    <col min="12802" max="12802" width="19.5" customWidth="1"/>
    <col min="12806" max="12806" width="13.6640625" customWidth="1"/>
    <col min="12807" max="12808" width="15.1640625" customWidth="1"/>
    <col min="13057" max="13057" width="43.5" customWidth="1"/>
    <col min="13058" max="13058" width="19.5" customWidth="1"/>
    <col min="13062" max="13062" width="13.6640625" customWidth="1"/>
    <col min="13063" max="13064" width="15.1640625" customWidth="1"/>
    <col min="13313" max="13313" width="43.5" customWidth="1"/>
    <col min="13314" max="13314" width="19.5" customWidth="1"/>
    <col min="13318" max="13318" width="13.6640625" customWidth="1"/>
    <col min="13319" max="13320" width="15.1640625" customWidth="1"/>
    <col min="13569" max="13569" width="43.5" customWidth="1"/>
    <col min="13570" max="13570" width="19.5" customWidth="1"/>
    <col min="13574" max="13574" width="13.6640625" customWidth="1"/>
    <col min="13575" max="13576" width="15.1640625" customWidth="1"/>
    <col min="13825" max="13825" width="43.5" customWidth="1"/>
    <col min="13826" max="13826" width="19.5" customWidth="1"/>
    <col min="13830" max="13830" width="13.6640625" customWidth="1"/>
    <col min="13831" max="13832" width="15.1640625" customWidth="1"/>
    <col min="14081" max="14081" width="43.5" customWidth="1"/>
    <col min="14082" max="14082" width="19.5" customWidth="1"/>
    <col min="14086" max="14086" width="13.6640625" customWidth="1"/>
    <col min="14087" max="14088" width="15.1640625" customWidth="1"/>
    <col min="14337" max="14337" width="43.5" customWidth="1"/>
    <col min="14338" max="14338" width="19.5" customWidth="1"/>
    <col min="14342" max="14342" width="13.6640625" customWidth="1"/>
    <col min="14343" max="14344" width="15.1640625" customWidth="1"/>
    <col min="14593" max="14593" width="43.5" customWidth="1"/>
    <col min="14594" max="14594" width="19.5" customWidth="1"/>
    <col min="14598" max="14598" width="13.6640625" customWidth="1"/>
    <col min="14599" max="14600" width="15.1640625" customWidth="1"/>
    <col min="14849" max="14849" width="43.5" customWidth="1"/>
    <col min="14850" max="14850" width="19.5" customWidth="1"/>
    <col min="14854" max="14854" width="13.6640625" customWidth="1"/>
    <col min="14855" max="14856" width="15.1640625" customWidth="1"/>
    <col min="15105" max="15105" width="43.5" customWidth="1"/>
    <col min="15106" max="15106" width="19.5" customWidth="1"/>
    <col min="15110" max="15110" width="13.6640625" customWidth="1"/>
    <col min="15111" max="15112" width="15.1640625" customWidth="1"/>
    <col min="15361" max="15361" width="43.5" customWidth="1"/>
    <col min="15362" max="15362" width="19.5" customWidth="1"/>
    <col min="15366" max="15366" width="13.6640625" customWidth="1"/>
    <col min="15367" max="15368" width="15.1640625" customWidth="1"/>
    <col min="15617" max="15617" width="43.5" customWidth="1"/>
    <col min="15618" max="15618" width="19.5" customWidth="1"/>
    <col min="15622" max="15622" width="13.6640625" customWidth="1"/>
    <col min="15623" max="15624" width="15.1640625" customWidth="1"/>
    <col min="15873" max="15873" width="43.5" customWidth="1"/>
    <col min="15874" max="15874" width="19.5" customWidth="1"/>
    <col min="15878" max="15878" width="13.6640625" customWidth="1"/>
    <col min="15879" max="15880" width="15.1640625" customWidth="1"/>
    <col min="16129" max="16129" width="43.5" customWidth="1"/>
    <col min="16130" max="16130" width="19.5" customWidth="1"/>
    <col min="16134" max="16134" width="13.6640625" customWidth="1"/>
    <col min="16135" max="16136" width="15.1640625" customWidth="1"/>
  </cols>
  <sheetData>
    <row r="1" spans="1:8" s="2" customFormat="1" ht="14" x14ac:dyDescent="0.15">
      <c r="A1" s="1" t="s">
        <v>0</v>
      </c>
    </row>
    <row r="3" spans="1:8" x14ac:dyDescent="0.15">
      <c r="A3" s="3" t="s">
        <v>1</v>
      </c>
      <c r="B3" s="3"/>
      <c r="C3" s="3"/>
      <c r="D3" s="3"/>
      <c r="E3" s="3"/>
      <c r="F3" s="3"/>
      <c r="G3" s="3"/>
      <c r="H3" s="3"/>
    </row>
    <row r="4" spans="1:8" x14ac:dyDescent="0.15">
      <c r="A4" s="4" t="s">
        <v>2</v>
      </c>
      <c r="B4" s="4"/>
      <c r="C4" s="4"/>
      <c r="D4" s="4"/>
      <c r="E4" s="4"/>
      <c r="F4" s="4"/>
      <c r="G4" s="4"/>
      <c r="H4" s="4"/>
    </row>
    <row r="5" spans="1:8" x14ac:dyDescent="0.15">
      <c r="A5" s="4" t="s">
        <v>3</v>
      </c>
      <c r="B5" s="4"/>
      <c r="C5" s="4"/>
      <c r="D5" s="4"/>
      <c r="E5" s="4"/>
      <c r="F5" s="4"/>
      <c r="G5" s="4"/>
      <c r="H5" s="4"/>
    </row>
    <row r="6" spans="1:8" ht="12.75" customHeight="1" x14ac:dyDescent="0.15">
      <c r="A6" s="4" t="s">
        <v>4</v>
      </c>
      <c r="B6" s="4"/>
      <c r="C6" s="4"/>
      <c r="D6" s="4"/>
      <c r="E6" s="4"/>
      <c r="F6" s="4"/>
      <c r="G6" s="4"/>
      <c r="H6" s="4"/>
    </row>
    <row r="7" spans="1:8" ht="12.75" customHeight="1" x14ac:dyDescent="0.15">
      <c r="A7" s="4" t="s">
        <v>5</v>
      </c>
      <c r="B7" s="4"/>
      <c r="C7" s="4"/>
      <c r="D7" s="4"/>
      <c r="E7" s="4"/>
      <c r="F7" s="4"/>
      <c r="G7" s="4"/>
      <c r="H7" s="4"/>
    </row>
    <row r="8" spans="1:8" ht="12.75" customHeight="1" x14ac:dyDescent="0.15">
      <c r="A8" s="4" t="s">
        <v>6</v>
      </c>
      <c r="B8" s="4"/>
      <c r="C8" s="4"/>
      <c r="D8" s="4"/>
      <c r="E8" s="4"/>
      <c r="F8" s="4"/>
      <c r="G8" s="4"/>
      <c r="H8" s="4"/>
    </row>
    <row r="9" spans="1:8" ht="28" x14ac:dyDescent="0.15">
      <c r="A9" s="5"/>
      <c r="B9" s="6" t="s">
        <v>7</v>
      </c>
      <c r="C9" s="5"/>
      <c r="D9" s="5"/>
      <c r="E9" s="5"/>
      <c r="F9" s="5"/>
      <c r="G9" s="5"/>
      <c r="H9" s="5"/>
    </row>
    <row r="10" spans="1:8" x14ac:dyDescent="0.15">
      <c r="A10" s="7" t="s">
        <v>8</v>
      </c>
    </row>
    <row r="11" spans="1:8" x14ac:dyDescent="0.15">
      <c r="A11" s="8" t="s">
        <v>9</v>
      </c>
      <c r="B11" s="9" t="s">
        <v>44</v>
      </c>
    </row>
    <row r="12" spans="1:8" x14ac:dyDescent="0.15">
      <c r="A12" s="8" t="s">
        <v>10</v>
      </c>
      <c r="B12" s="9" t="s">
        <v>43</v>
      </c>
    </row>
    <row r="13" spans="1:8" x14ac:dyDescent="0.15">
      <c r="A13" s="8" t="s">
        <v>11</v>
      </c>
      <c r="B13" s="9" t="s">
        <v>45</v>
      </c>
    </row>
    <row r="14" spans="1:8" x14ac:dyDescent="0.15">
      <c r="A14" s="10"/>
      <c r="B14" s="11"/>
    </row>
    <row r="15" spans="1:8" x14ac:dyDescent="0.15">
      <c r="A15" s="7" t="s">
        <v>12</v>
      </c>
      <c r="B15" s="11"/>
    </row>
    <row r="16" spans="1:8" x14ac:dyDescent="0.15">
      <c r="A16" s="8" t="s">
        <v>13</v>
      </c>
      <c r="B16" s="12">
        <v>0.35787000000000002</v>
      </c>
    </row>
    <row r="17" spans="1:2" x14ac:dyDescent="0.15">
      <c r="A17" s="8" t="s">
        <v>14</v>
      </c>
      <c r="B17" s="12">
        <v>0.31035000000000001</v>
      </c>
    </row>
    <row r="18" spans="1:2" x14ac:dyDescent="0.15">
      <c r="A18" s="8" t="s">
        <v>15</v>
      </c>
      <c r="B18" s="12">
        <v>7.4270000000000003E-2</v>
      </c>
    </row>
    <row r="19" spans="1:2" x14ac:dyDescent="0.15">
      <c r="A19" s="10"/>
      <c r="B19" s="11"/>
    </row>
    <row r="20" spans="1:2" x14ac:dyDescent="0.15">
      <c r="A20" s="8" t="s">
        <v>16</v>
      </c>
      <c r="B20" s="12">
        <v>5.2122700000000002</v>
      </c>
    </row>
    <row r="22" spans="1:2" x14ac:dyDescent="0.15">
      <c r="A22" s="7" t="s">
        <v>17</v>
      </c>
    </row>
    <row r="23" spans="1:2" x14ac:dyDescent="0.15">
      <c r="A23" s="8" t="s">
        <v>18</v>
      </c>
      <c r="B23" s="12">
        <v>0</v>
      </c>
    </row>
    <row r="24" spans="1:2" x14ac:dyDescent="0.15">
      <c r="A24" s="8" t="s">
        <v>19</v>
      </c>
      <c r="B24" s="12">
        <v>1.77532</v>
      </c>
    </row>
    <row r="25" spans="1:2" x14ac:dyDescent="0.15">
      <c r="A25" s="8" t="s">
        <v>20</v>
      </c>
      <c r="B25" s="12">
        <v>0</v>
      </c>
    </row>
    <row r="26" spans="1:2" x14ac:dyDescent="0.15">
      <c r="A26" s="8" t="s">
        <v>21</v>
      </c>
      <c r="B26" s="12">
        <v>1.1464589999999999</v>
      </c>
    </row>
    <row r="28" spans="1:2" x14ac:dyDescent="0.15">
      <c r="A28" s="7" t="s">
        <v>22</v>
      </c>
    </row>
    <row r="29" spans="1:2" x14ac:dyDescent="0.15">
      <c r="A29" s="8" t="s">
        <v>23</v>
      </c>
      <c r="B29" s="12"/>
    </row>
    <row r="30" spans="1:2" x14ac:dyDescent="0.15">
      <c r="A30" s="8" t="s">
        <v>24</v>
      </c>
      <c r="B30" s="12"/>
    </row>
    <row r="31" spans="1:2" x14ac:dyDescent="0.15">
      <c r="A31" s="8" t="s">
        <v>25</v>
      </c>
      <c r="B31" s="12"/>
    </row>
    <row r="32" spans="1:2" x14ac:dyDescent="0.15">
      <c r="A32" s="8" t="s">
        <v>26</v>
      </c>
      <c r="B32" s="12"/>
    </row>
    <row r="33" spans="1:7" ht="28" x14ac:dyDescent="0.15">
      <c r="A33" s="13" t="s">
        <v>27</v>
      </c>
      <c r="B33" s="11"/>
    </row>
    <row r="34" spans="1:7" x14ac:dyDescent="0.15">
      <c r="A34" s="13"/>
      <c r="B34" s="11"/>
    </row>
    <row r="35" spans="1:7" x14ac:dyDescent="0.15">
      <c r="A35" s="7" t="s">
        <v>28</v>
      </c>
    </row>
    <row r="36" spans="1:7" x14ac:dyDescent="0.15">
      <c r="A36" s="8" t="s">
        <v>29</v>
      </c>
      <c r="B36" s="9"/>
    </row>
    <row r="37" spans="1:7" x14ac:dyDescent="0.15">
      <c r="A37" s="8" t="s">
        <v>30</v>
      </c>
      <c r="B37" s="9"/>
    </row>
    <row r="38" spans="1:7" x14ac:dyDescent="0.15">
      <c r="A38" s="8" t="s">
        <v>25</v>
      </c>
      <c r="B38" s="9" t="s">
        <v>46</v>
      </c>
    </row>
    <row r="39" spans="1:7" x14ac:dyDescent="0.15">
      <c r="A39" s="8" t="s">
        <v>26</v>
      </c>
      <c r="B39" s="9" t="s">
        <v>47</v>
      </c>
    </row>
    <row r="40" spans="1:7" ht="28" x14ac:dyDescent="0.15">
      <c r="A40" s="13" t="s">
        <v>31</v>
      </c>
    </row>
    <row r="42" spans="1:7" x14ac:dyDescent="0.15">
      <c r="A42" s="14" t="s">
        <v>32</v>
      </c>
      <c r="F42" s="8" t="str">
        <f>CONCATENATE("Gradient of slope for ", B53)</f>
        <v>Gradient of slope for Low PAS</v>
      </c>
      <c r="G42" s="15">
        <f>B16+(IF(B31="",B25-B26,B31)*B18)</f>
        <v>0.27272249007000005</v>
      </c>
    </row>
    <row r="43" spans="1:7" x14ac:dyDescent="0.15">
      <c r="A43" s="8" t="s">
        <v>33</v>
      </c>
      <c r="B43" s="12">
        <v>2.1832978000000001E-3</v>
      </c>
      <c r="F43" s="8" t="str">
        <f>CONCATENATE("t-value of slope for ", B53)</f>
        <v>t-value of slope for Low PAS</v>
      </c>
      <c r="G43" s="15">
        <f>G42/SQRT(B43+(IF(B31="",B25-B26,B31))*(IF(B31="",B25-B26,B31))*B44+2*(IF(B31="",B25-B26,B31))*B45)</f>
        <v>5.2781351885274983</v>
      </c>
    </row>
    <row r="44" spans="1:7" x14ac:dyDescent="0.15">
      <c r="A44" s="8" t="s">
        <v>34</v>
      </c>
      <c r="B44" s="22">
        <v>8.9441279999999998E-4</v>
      </c>
      <c r="F44" s="8" t="str">
        <f>CONCATENATE("p-value of slope for ", B53)</f>
        <v>p-value of slope for Low PAS</v>
      </c>
      <c r="G44" s="15">
        <f>2*TDIST(ABS(G43),(B47-B48-4),1)</f>
        <v>3.5256086669120911E-7</v>
      </c>
    </row>
    <row r="45" spans="1:7" x14ac:dyDescent="0.15">
      <c r="A45" s="8" t="s">
        <v>35</v>
      </c>
      <c r="B45" s="22">
        <v>3.0052200000000001E-4</v>
      </c>
    </row>
    <row r="46" spans="1:7" x14ac:dyDescent="0.15">
      <c r="A46" s="8"/>
      <c r="B46" s="11"/>
      <c r="F46" s="8" t="str">
        <f>CONCATENATE("Gradient of slope for ", B54)</f>
        <v>Gradient of slope for High PAS</v>
      </c>
      <c r="G46" s="15">
        <f>B16+(IF(B32="",B25+B26,B32)*B18)</f>
        <v>0.44301750993</v>
      </c>
    </row>
    <row r="47" spans="1:7" x14ac:dyDescent="0.15">
      <c r="A47" s="8" t="s">
        <v>36</v>
      </c>
      <c r="B47" s="12">
        <v>195</v>
      </c>
      <c r="F47" s="8" t="str">
        <f>CONCATENATE("t-value of slope for ", B54)</f>
        <v>t-value of slope for High PAS</v>
      </c>
      <c r="G47" s="15">
        <f>G46/SQRT(B43+(IF(B32="",B25+B26,B32))*(IF(B32="",B25+B26,B32))*B44+2*(IF(B32="",B25+B26,B32))*B45)</f>
        <v>6.9631042803678866</v>
      </c>
    </row>
    <row r="48" spans="1:7" x14ac:dyDescent="0.15">
      <c r="A48" s="8" t="s">
        <v>37</v>
      </c>
      <c r="B48" s="12">
        <v>0</v>
      </c>
      <c r="F48" s="8" t="str">
        <f>CONCATENATE("p-value of slope for ", B54)</f>
        <v>p-value of slope for High PAS</v>
      </c>
      <c r="G48" s="15">
        <f>2*TDIST(ABS(G47),(B47-B48-4),1)</f>
        <v>5.2104218014177939E-11</v>
      </c>
    </row>
    <row r="51" spans="1:21" s="17" customFormat="1" x14ac:dyDescent="0.15">
      <c r="A51" s="16" t="s">
        <v>38</v>
      </c>
    </row>
    <row r="52" spans="1:21" x14ac:dyDescent="0.15">
      <c r="A52" s="18"/>
      <c r="B52" s="18"/>
      <c r="C52" s="18" t="str">
        <f>IF(B36="", CONCATENATE("Low ", B11), B36)</f>
        <v>Low IER</v>
      </c>
      <c r="D52" s="18" t="str">
        <f>IF(B37="", CONCATENATE("High ", B11), B37)</f>
        <v>High IER</v>
      </c>
      <c r="E52" s="18"/>
      <c r="F52" s="18"/>
      <c r="G52" s="18"/>
      <c r="H52" s="18"/>
      <c r="I52" s="18"/>
      <c r="J52" s="18"/>
      <c r="K52" s="18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x14ac:dyDescent="0.15">
      <c r="A53" s="18"/>
      <c r="B53" s="20" t="str">
        <f>IF(B38="",CONCATENATE("Low ",B12),B38)</f>
        <v>Low PAS</v>
      </c>
      <c r="C53" s="18">
        <f>(C56*B16)+(C58*B17)+C56*C58*B18+B20</f>
        <v>4.3722967582789281</v>
      </c>
      <c r="D53" s="18">
        <f>C57*B16+(C58*B17)+C57*C58*B18+B20</f>
        <v>5.3406361404210729</v>
      </c>
      <c r="E53" s="18"/>
      <c r="F53" s="18"/>
      <c r="G53" s="18"/>
      <c r="H53" s="18"/>
      <c r="I53" s="18"/>
      <c r="J53" s="18"/>
      <c r="K53" s="18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x14ac:dyDescent="0.15">
      <c r="A54" s="18"/>
      <c r="B54" s="20" t="str">
        <f>IF(B39="",CONCATENATE("High ", B12), B39)</f>
        <v>High PAS</v>
      </c>
      <c r="C54" s="18">
        <f>(C56*B16)+C59*B17+C56*C59*B18+B20</f>
        <v>4.7815757049210728</v>
      </c>
      <c r="D54" s="18">
        <f>C57*B16+C59*B17+C57*C59*B18+B20</f>
        <v>6.3545713963789279</v>
      </c>
      <c r="E54" s="18"/>
      <c r="F54" s="18"/>
      <c r="G54" s="18"/>
      <c r="H54" s="18"/>
      <c r="I54" s="18"/>
      <c r="J54" s="18"/>
      <c r="K54" s="18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x14ac:dyDescent="0.15">
      <c r="A56" s="18"/>
      <c r="B56" s="20" t="s">
        <v>39</v>
      </c>
      <c r="C56" s="18">
        <f>IF(B29="", B23-B24, B29)</f>
        <v>-1.77532</v>
      </c>
      <c r="D56" s="18"/>
      <c r="E56" s="18"/>
      <c r="F56" s="18"/>
      <c r="G56" s="18"/>
      <c r="H56" s="18"/>
      <c r="I56" s="18"/>
      <c r="J56" s="18"/>
      <c r="K56" s="18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x14ac:dyDescent="0.15">
      <c r="A57" s="18"/>
      <c r="B57" s="20" t="s">
        <v>40</v>
      </c>
      <c r="C57" s="18">
        <f>IF(B30="", B23+B24, B30)</f>
        <v>1.77532</v>
      </c>
      <c r="D57" s="18"/>
      <c r="E57" s="18"/>
      <c r="F57" s="18"/>
      <c r="G57" s="18"/>
      <c r="H57" s="18"/>
      <c r="I57" s="18"/>
      <c r="J57" s="18"/>
      <c r="K57" s="18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x14ac:dyDescent="0.15">
      <c r="A58" s="18"/>
      <c r="B58" s="20" t="s">
        <v>41</v>
      </c>
      <c r="C58" s="18">
        <f>IF(B31="", B25-B26, B31)</f>
        <v>-1.1464589999999999</v>
      </c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x14ac:dyDescent="0.15">
      <c r="A59" s="18"/>
      <c r="B59" s="20" t="s">
        <v>42</v>
      </c>
      <c r="C59" s="18">
        <f>IF(B32="", B25+B26, B32)</f>
        <v>1.1464589999999999</v>
      </c>
      <c r="D59" s="18"/>
      <c r="E59" s="18"/>
      <c r="F59" s="18"/>
      <c r="G59" s="18"/>
      <c r="H59" s="18"/>
      <c r="I59" s="18"/>
      <c r="J59" s="18"/>
      <c r="K59" s="18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18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1"/>
      <c r="M65" s="21"/>
      <c r="N65" s="21"/>
      <c r="O65" s="21"/>
      <c r="P65" s="21"/>
      <c r="Q65" s="21"/>
      <c r="R65" s="21"/>
    </row>
    <row r="66" spans="1:18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</sheetData>
  <mergeCells count="6">
    <mergeCell ref="A3:H3"/>
    <mergeCell ref="A4:H4"/>
    <mergeCell ref="A5:H5"/>
    <mergeCell ref="A6:H6"/>
    <mergeCell ref="A7:H7"/>
    <mergeCell ref="A8:H8"/>
  </mergeCell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way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2022-03-16T22:42:27Z</dcterms:created>
  <dcterms:modified xsi:type="dcterms:W3CDTF">2022-03-17T02:59:15Z</dcterms:modified>
</cp:coreProperties>
</file>