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PAN 6605 - Modeling Analytics in Operations\assignment_2\"/>
    </mc:Choice>
  </mc:AlternateContent>
  <xr:revisionPtr revIDLastSave="0" documentId="8_{E2E326A3-2124-4C70-A33B-B869F627BEC4}" xr6:coauthVersionLast="47" xr6:coauthVersionMax="47" xr10:uidLastSave="{00000000-0000-0000-0000-000000000000}"/>
  <bookViews>
    <workbookView xWindow="-108" yWindow="-108" windowWidth="30936" windowHeight="16776" activeTab="1" xr2:uid="{BF0DE72B-6D4F-4DF7-BBC2-9E58E115CDBB}"/>
  </bookViews>
  <sheets>
    <sheet name="Sensitivity Report 1" sheetId="3" r:id="rId1"/>
    <sheet name="PART I" sheetId="1" r:id="rId2"/>
    <sheet name="PART II" sheetId="4" r:id="rId3"/>
  </sheets>
  <definedNames>
    <definedName name="solver_adj" localSheetId="1" hidden="1">'PART I'!$C$20:$F$21</definedName>
    <definedName name="solver_adj" localSheetId="2" hidden="1">'PART II'!$C$21:$F$22,'PART II'!$C$24:$F$24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'PART I'!$C$39:$C$40</definedName>
    <definedName name="solver_lhs1" localSheetId="2" hidden="1">'PART II'!$C$44:$C$45</definedName>
    <definedName name="solver_lhs2" localSheetId="1" hidden="1">'PART I'!$C$43:$C$44</definedName>
    <definedName name="solver_lhs2" localSheetId="2" hidden="1">'PART II'!$C$48:$C$49</definedName>
    <definedName name="solver_lhs3" localSheetId="1" hidden="1">'PART I'!$C$47:$F$47</definedName>
    <definedName name="solver_lhs3" localSheetId="2" hidden="1">'PART II'!$C$52:$F$52</definedName>
    <definedName name="solver_lhs4" localSheetId="2" hidden="1">'PART II'!$C$57</definedName>
    <definedName name="solver_lhs5" localSheetId="2" hidden="1">'PART II'!$C$60:$F$60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'PART I'!$C$25</definedName>
    <definedName name="solver_opt" localSheetId="2" hidden="1">'PART II'!$C$28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1" hidden="1">'PART I'!$E$39:$E$40</definedName>
    <definedName name="solver_rhs1" localSheetId="2" hidden="1">'PART II'!$E$44:$E$45</definedName>
    <definedName name="solver_rhs2" localSheetId="1" hidden="1">'PART I'!$E$43:$E$44</definedName>
    <definedName name="solver_rhs2" localSheetId="2" hidden="1">'PART II'!$E$48:$E$49</definedName>
    <definedName name="solver_rhs3" localSheetId="1" hidden="1">'PART I'!$C$49:$F$49</definedName>
    <definedName name="solver_rhs3" localSheetId="2" hidden="1">'PART II'!$C$54:$F$54</definedName>
    <definedName name="solver_rhs4" localSheetId="2" hidden="1">'PART II'!$E$57</definedName>
    <definedName name="solver_rhs5" localSheetId="2" hidden="1">'PART II'!$C$62:$F$62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5" i="1"/>
  <c r="C33" i="4"/>
  <c r="D28" i="4"/>
  <c r="D25" i="1"/>
  <c r="F62" i="4"/>
  <c r="E62" i="4"/>
  <c r="D62" i="4"/>
  <c r="F60" i="4"/>
  <c r="E60" i="4"/>
  <c r="D60" i="4"/>
  <c r="C60" i="4"/>
  <c r="F39" i="4"/>
  <c r="E39" i="4"/>
  <c r="D39" i="4"/>
  <c r="C39" i="4"/>
  <c r="C57" i="4"/>
  <c r="F52" i="4"/>
  <c r="E52" i="4"/>
  <c r="D52" i="4"/>
  <c r="C52" i="4"/>
  <c r="E49" i="4"/>
  <c r="C49" i="4"/>
  <c r="E48" i="4"/>
  <c r="C48" i="4"/>
  <c r="E45" i="4"/>
  <c r="C45" i="4"/>
  <c r="E44" i="4"/>
  <c r="C44" i="4"/>
  <c r="F36" i="4"/>
  <c r="F37" i="4" s="1"/>
  <c r="E36" i="4"/>
  <c r="E37" i="4" s="1"/>
  <c r="D36" i="4"/>
  <c r="D37" i="4" s="1"/>
  <c r="C36" i="4"/>
  <c r="C37" i="4" s="1"/>
  <c r="F33" i="4"/>
  <c r="F34" i="4" s="1"/>
  <c r="E33" i="4"/>
  <c r="E34" i="4" s="1"/>
  <c r="D33" i="4"/>
  <c r="D34" i="4" s="1"/>
  <c r="C34" i="4"/>
  <c r="C28" i="4" s="1"/>
  <c r="F49" i="1"/>
  <c r="E49" i="1"/>
  <c r="D49" i="1"/>
  <c r="C49" i="1"/>
  <c r="F47" i="1"/>
  <c r="E47" i="1"/>
  <c r="D47" i="1"/>
  <c r="C47" i="1"/>
  <c r="C44" i="1"/>
  <c r="C43" i="1"/>
  <c r="E44" i="1"/>
  <c r="E43" i="1"/>
  <c r="E40" i="1"/>
  <c r="E39" i="1"/>
  <c r="C40" i="1"/>
  <c r="C39" i="1"/>
  <c r="F33" i="1"/>
  <c r="F34" i="1" s="1"/>
  <c r="E33" i="1"/>
  <c r="E34" i="1" s="1"/>
  <c r="D33" i="1"/>
  <c r="D34" i="1" s="1"/>
  <c r="C33" i="1"/>
  <c r="C34" i="1" s="1"/>
  <c r="F30" i="1"/>
  <c r="F31" i="1" s="1"/>
  <c r="E30" i="1"/>
  <c r="E31" i="1" s="1"/>
  <c r="D30" i="1"/>
  <c r="D31" i="1" s="1"/>
  <c r="C30" i="1"/>
  <c r="F54" i="4" l="1"/>
  <c r="F40" i="4"/>
  <c r="E54" i="4"/>
  <c r="E40" i="4"/>
  <c r="D54" i="4"/>
  <c r="D40" i="4"/>
  <c r="C54" i="4"/>
  <c r="C40" i="4"/>
</calcChain>
</file>

<file path=xl/sharedStrings.xml><?xml version="1.0" encoding="utf-8"?>
<sst xmlns="http://schemas.openxmlformats.org/spreadsheetml/2006/main" count="230" uniqueCount="98">
  <si>
    <t>OPTIMIZATION HW</t>
  </si>
  <si>
    <t>Data</t>
  </si>
  <si>
    <t>Product</t>
  </si>
  <si>
    <t>Table</t>
  </si>
  <si>
    <t>Floor</t>
  </si>
  <si>
    <t>Ceiling</t>
  </si>
  <si>
    <t>Pendant</t>
  </si>
  <si>
    <t>Material Cost</t>
  </si>
  <si>
    <t>Process</t>
  </si>
  <si>
    <t>Department 1</t>
  </si>
  <si>
    <t>Department 2</t>
  </si>
  <si>
    <t>Unit Cost</t>
  </si>
  <si>
    <t>Capacity (Units)</t>
  </si>
  <si>
    <t>Regular Time</t>
  </si>
  <si>
    <t>Over Time</t>
  </si>
  <si>
    <t>Selling Price</t>
  </si>
  <si>
    <t>Potential Sales</t>
  </si>
  <si>
    <t>Decision Variables</t>
  </si>
  <si>
    <t>Objective Function</t>
  </si>
  <si>
    <t>Calculations</t>
  </si>
  <si>
    <t>Production Process</t>
  </si>
  <si>
    <t>Regular Cost</t>
  </si>
  <si>
    <t>Overtime Cost</t>
  </si>
  <si>
    <t>Per Unit Calcs</t>
  </si>
  <si>
    <t>Regular Profit  Margin</t>
  </si>
  <si>
    <t>Overtime Profit Margin</t>
  </si>
  <si>
    <t>Constraints</t>
  </si>
  <si>
    <t>Quantity to Produce</t>
  </si>
  <si>
    <t>Profit</t>
  </si>
  <si>
    <t>On Regular Time</t>
  </si>
  <si>
    <t>On Overtime</t>
  </si>
  <si>
    <t>Regular Time Capacity</t>
  </si>
  <si>
    <t>Used</t>
  </si>
  <si>
    <t>Capacity</t>
  </si>
  <si>
    <t>&lt;=</t>
  </si>
  <si>
    <t>Over Time Capacity</t>
  </si>
  <si>
    <t>Demand</t>
  </si>
  <si>
    <t>PART I</t>
  </si>
  <si>
    <t>Microsoft Excel 16.0 Sensitivity Report</t>
  </si>
  <si>
    <t>Worksheet: [assignment_2.xlsx]PART I</t>
  </si>
  <si>
    <t>Variable Cells</t>
  </si>
  <si>
    <t>Cell</t>
  </si>
  <si>
    <t>Name</t>
  </si>
  <si>
    <t>Final</t>
  </si>
  <si>
    <t>Value</t>
  </si>
  <si>
    <t>Reduced</t>
  </si>
  <si>
    <t>$C$20</t>
  </si>
  <si>
    <t>On Regular Time Table</t>
  </si>
  <si>
    <t>$D$20</t>
  </si>
  <si>
    <t>On Regular Time Floor</t>
  </si>
  <si>
    <t>$E$20</t>
  </si>
  <si>
    <t>On Regular Time Ceiling</t>
  </si>
  <si>
    <t>$F$20</t>
  </si>
  <si>
    <t>On Regular Time Pendant</t>
  </si>
  <si>
    <t>$C$21</t>
  </si>
  <si>
    <t>On Overtime Table</t>
  </si>
  <si>
    <t>$D$21</t>
  </si>
  <si>
    <t>On Overtime Floor</t>
  </si>
  <si>
    <t>$E$21</t>
  </si>
  <si>
    <t>On Overtime Ceiling</t>
  </si>
  <si>
    <t>$F$21</t>
  </si>
  <si>
    <t>On Overtime Pendant</t>
  </si>
  <si>
    <t>$C$38</t>
  </si>
  <si>
    <t>Department 1 Used</t>
  </si>
  <si>
    <t>$C$39</t>
  </si>
  <si>
    <t>Department 2 Used</t>
  </si>
  <si>
    <t>$C$42</t>
  </si>
  <si>
    <t>$C$43</t>
  </si>
  <si>
    <t>$C$46</t>
  </si>
  <si>
    <t>Quantity to Produce Table</t>
  </si>
  <si>
    <t>$D$46</t>
  </si>
  <si>
    <t>Quantity to Produce Floor</t>
  </si>
  <si>
    <t>$E$46</t>
  </si>
  <si>
    <t>Quantity to Produce Ceiling</t>
  </si>
  <si>
    <t>$F$46</t>
  </si>
  <si>
    <t>Quantity to Produce Pendant</t>
  </si>
  <si>
    <t>Report Created: 4/11/2025 8:28:51 PM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</si>
  <si>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</si>
  <si>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</si>
  <si>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</si>
  <si>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</si>
  <si>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</si>
  <si>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</si>
  <si>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</si>
  <si>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</si>
  <si>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</si>
  <si>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</si>
  <si>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Advertising</t>
  </si>
  <si>
    <t>Advertising Effect</t>
  </si>
  <si>
    <t>Total Advertising Limit</t>
  </si>
  <si>
    <t>Product Advertising Limit</t>
  </si>
  <si>
    <t>Limit</t>
  </si>
  <si>
    <t>= [Material Cost] + [RT Unit Cost]</t>
  </si>
  <si>
    <t>= [Selling Price] + [Regular Cost]</t>
  </si>
  <si>
    <t>= [Material Cost] + [OT Unit Cost]</t>
  </si>
  <si>
    <t>= [Selling Price] + [Overtime Cost]</t>
  </si>
  <si>
    <t>PART II</t>
  </si>
  <si>
    <t>=[Potential Sales] * (1+ [Advertising Effect] * ([Advertising] / 1000))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</si>
</sst>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horizontal="left" indent="2"/>
    </xf>
    <xf numFmtId="4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2" fontId="0" fillId="3" borderId="0" xfId="0" applyNumberFormat="1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42" fontId="0" fillId="2" borderId="0" xfId="0" applyNumberFormat="1" applyFill="1" applyAlignment="1">
      <alignment horizontal="center"/>
    </xf>
    <xf numFmtId="37" fontId="0" fillId="0" borderId="0" xfId="0" applyNumberFormat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42" fontId="0" fillId="0" borderId="0" xfId="0" applyNumberFormat="1" applyBorder="1" applyAlignment="1">
      <alignment horizontal="center"/>
    </xf>
    <xf numFmtId="42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3" fontId="0" fillId="0" borderId="11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5" xfId="0" applyBorder="1"/>
    <xf numFmtId="3" fontId="0" fillId="0" borderId="0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42" fontId="0" fillId="0" borderId="11" xfId="0" applyNumberFormat="1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4" fillId="0" borderId="0" xfId="0" quotePrefix="1" applyFont="1"/>
    <xf numFmtId="37" fontId="4" fillId="0" borderId="0" xfId="0" quotePrefix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79B9-EB3F-4A22-8DF2-CE40B529CC2E}">
  <dimension ref="A1:H28"/>
  <sheetViews>
    <sheetView showGridLines="0" workbookViewId="0">
      <selection activeCell="E22" sqref="E22"/>
    </sheetView>
  </sheetViews>
  <sheetFormatPr defaultRowHeight="14.4" x14ac:dyDescent="0.3"/>
  <cols>
    <col min="1" max="1" width="2.33203125" customWidth="1"/>
    <col min="2" max="2" width="6.21875" bestFit="1" customWidth="1"/>
    <col min="3" max="3" width="24" bestFit="1" customWidth="1"/>
    <col min="4" max="8" width="15.77734375" customWidth="1"/>
  </cols>
  <sheetData>
    <row r="1" spans="1:8" x14ac:dyDescent="0.3">
      <c r="A1" s="1" t="s">
        <v>38</v>
      </c>
    </row>
    <row r="2" spans="1:8" x14ac:dyDescent="0.3">
      <c r="A2" s="1" t="s">
        <v>39</v>
      </c>
    </row>
    <row r="3" spans="1:8" x14ac:dyDescent="0.3">
      <c r="A3" s="1" t="s">
        <v>76</v>
      </c>
    </row>
    <row r="6" spans="1:8" ht="15" thickBot="1" x14ac:dyDescent="0.35">
      <c r="A6" t="s">
        <v>40</v>
      </c>
    </row>
    <row r="7" spans="1:8" x14ac:dyDescent="0.3">
      <c r="B7" s="15"/>
      <c r="C7" s="15"/>
      <c r="D7" s="15" t="s">
        <v>43</v>
      </c>
      <c r="E7" s="15" t="s">
        <v>45</v>
      </c>
      <c r="F7" s="15" t="s">
        <v>78</v>
      </c>
      <c r="G7" s="15" t="s">
        <v>80</v>
      </c>
      <c r="H7" s="15" t="s">
        <v>80</v>
      </c>
    </row>
    <row r="8" spans="1:8" ht="15" thickBot="1" x14ac:dyDescent="0.35">
      <c r="B8" s="16" t="s">
        <v>41</v>
      </c>
      <c r="C8" s="16" t="s">
        <v>42</v>
      </c>
      <c r="D8" s="16" t="s">
        <v>44</v>
      </c>
      <c r="E8" s="16" t="s">
        <v>77</v>
      </c>
      <c r="F8" s="16" t="s">
        <v>79</v>
      </c>
      <c r="G8" s="16" t="s">
        <v>81</v>
      </c>
      <c r="H8" s="16" t="s">
        <v>82</v>
      </c>
    </row>
    <row r="9" spans="1:8" x14ac:dyDescent="0.3">
      <c r="B9" s="13" t="s">
        <v>46</v>
      </c>
      <c r="C9" s="13" t="s">
        <v>47</v>
      </c>
      <c r="D9" s="13">
        <v>60000</v>
      </c>
      <c r="E9" s="13">
        <v>0</v>
      </c>
      <c r="F9" s="13">
        <v>38</v>
      </c>
      <c r="G9" s="13">
        <v>1E+30</v>
      </c>
      <c r="H9" s="13">
        <v>2</v>
      </c>
    </row>
    <row r="10" spans="1:8" x14ac:dyDescent="0.3">
      <c r="B10" s="13" t="s">
        <v>48</v>
      </c>
      <c r="C10" s="13" t="s">
        <v>49</v>
      </c>
      <c r="D10" s="13">
        <v>20000</v>
      </c>
      <c r="E10" s="13">
        <v>0</v>
      </c>
      <c r="F10" s="13">
        <v>49</v>
      </c>
      <c r="G10" s="13">
        <v>1E+30</v>
      </c>
      <c r="H10" s="13">
        <v>2</v>
      </c>
    </row>
    <row r="11" spans="1:8" x14ac:dyDescent="0.3">
      <c r="B11" s="13" t="s">
        <v>50</v>
      </c>
      <c r="C11" s="13" t="s">
        <v>51</v>
      </c>
      <c r="D11" s="13">
        <v>55000</v>
      </c>
      <c r="E11" s="13">
        <v>0</v>
      </c>
      <c r="F11" s="13">
        <v>38</v>
      </c>
      <c r="G11" s="13">
        <v>0</v>
      </c>
      <c r="H11" s="13">
        <v>38</v>
      </c>
    </row>
    <row r="12" spans="1:8" x14ac:dyDescent="0.3">
      <c r="B12" s="13" t="s">
        <v>52</v>
      </c>
      <c r="C12" s="13" t="s">
        <v>53</v>
      </c>
      <c r="D12" s="13">
        <v>35000</v>
      </c>
      <c r="E12" s="13">
        <v>0</v>
      </c>
      <c r="F12" s="13">
        <v>68</v>
      </c>
      <c r="G12" s="13">
        <v>1E+30</v>
      </c>
      <c r="H12" s="13">
        <v>0</v>
      </c>
    </row>
    <row r="13" spans="1:8" x14ac:dyDescent="0.3">
      <c r="B13" s="13" t="s">
        <v>54</v>
      </c>
      <c r="C13" s="13" t="s">
        <v>55</v>
      </c>
      <c r="D13" s="13">
        <v>0</v>
      </c>
      <c r="E13" s="13">
        <v>-2</v>
      </c>
      <c r="F13" s="13">
        <v>36</v>
      </c>
      <c r="G13" s="13">
        <v>2</v>
      </c>
      <c r="H13" s="13">
        <v>1E+30</v>
      </c>
    </row>
    <row r="14" spans="1:8" x14ac:dyDescent="0.3">
      <c r="B14" s="13" t="s">
        <v>56</v>
      </c>
      <c r="C14" s="13" t="s">
        <v>57</v>
      </c>
      <c r="D14" s="13">
        <v>0</v>
      </c>
      <c r="E14" s="13">
        <v>-2</v>
      </c>
      <c r="F14" s="13">
        <v>47</v>
      </c>
      <c r="G14" s="13">
        <v>2</v>
      </c>
      <c r="H14" s="13">
        <v>1E+30</v>
      </c>
    </row>
    <row r="15" spans="1:8" x14ac:dyDescent="0.3">
      <c r="B15" s="13" t="s">
        <v>58</v>
      </c>
      <c r="C15" s="13" t="s">
        <v>59</v>
      </c>
      <c r="D15" s="13">
        <v>24000</v>
      </c>
      <c r="E15" s="13">
        <v>0</v>
      </c>
      <c r="F15" s="13">
        <v>35</v>
      </c>
      <c r="G15" s="13">
        <v>1E+30</v>
      </c>
      <c r="H15" s="13">
        <v>0</v>
      </c>
    </row>
    <row r="16" spans="1:8" ht="15" thickBot="1" x14ac:dyDescent="0.35">
      <c r="B16" s="14" t="s">
        <v>60</v>
      </c>
      <c r="C16" s="14" t="s">
        <v>61</v>
      </c>
      <c r="D16" s="14">
        <v>0</v>
      </c>
      <c r="E16" s="14">
        <v>0</v>
      </c>
      <c r="F16" s="14">
        <v>65</v>
      </c>
      <c r="G16" s="14">
        <v>0</v>
      </c>
      <c r="H16" s="14">
        <v>1E+30</v>
      </c>
    </row>
    <row r="18" spans="1:8" ht="15" thickBot="1" x14ac:dyDescent="0.35">
      <c r="A18" t="s">
        <v>26</v>
      </c>
    </row>
    <row r="19" spans="1:8" x14ac:dyDescent="0.3">
      <c r="B19" s="15"/>
      <c r="C19" s="15"/>
      <c r="D19" s="15" t="s">
        <v>43</v>
      </c>
      <c r="E19" s="15" t="s">
        <v>83</v>
      </c>
      <c r="F19" s="15" t="s">
        <v>85</v>
      </c>
      <c r="G19" s="15" t="s">
        <v>80</v>
      </c>
      <c r="H19" s="15" t="s">
        <v>80</v>
      </c>
    </row>
    <row r="20" spans="1:8" ht="15" thickBot="1" x14ac:dyDescent="0.35">
      <c r="B20" s="16" t="s">
        <v>41</v>
      </c>
      <c r="C20" s="16" t="s">
        <v>42</v>
      </c>
      <c r="D20" s="16" t="s">
        <v>44</v>
      </c>
      <c r="E20" s="16" t="s">
        <v>84</v>
      </c>
      <c r="F20" s="16" t="s">
        <v>86</v>
      </c>
      <c r="G20" s="16" t="s">
        <v>81</v>
      </c>
      <c r="H20" s="16" t="s">
        <v>82</v>
      </c>
    </row>
    <row r="21" spans="1:8" x14ac:dyDescent="0.3">
      <c r="B21" s="13" t="s">
        <v>62</v>
      </c>
      <c r="C21" s="13" t="s">
        <v>63</v>
      </c>
      <c r="D21" s="13">
        <v>80000</v>
      </c>
      <c r="E21" s="13">
        <v>0</v>
      </c>
      <c r="F21" s="13">
        <v>100000</v>
      </c>
      <c r="G21" s="13">
        <v>1E+30</v>
      </c>
      <c r="H21" s="13">
        <v>20000</v>
      </c>
    </row>
    <row r="22" spans="1:8" x14ac:dyDescent="0.3">
      <c r="B22" s="13" t="s">
        <v>64</v>
      </c>
      <c r="C22" s="13" t="s">
        <v>65</v>
      </c>
      <c r="D22" s="13">
        <v>90000</v>
      </c>
      <c r="E22" s="13">
        <v>38</v>
      </c>
      <c r="F22" s="13">
        <v>90000</v>
      </c>
      <c r="G22" s="13">
        <v>21000</v>
      </c>
      <c r="H22" s="13">
        <v>55000</v>
      </c>
    </row>
    <row r="23" spans="1:8" x14ac:dyDescent="0.3">
      <c r="B23" s="13" t="s">
        <v>66</v>
      </c>
      <c r="C23" s="13" t="s">
        <v>63</v>
      </c>
      <c r="D23" s="13">
        <v>0</v>
      </c>
      <c r="E23" s="13">
        <v>0</v>
      </c>
      <c r="F23" s="13">
        <v>25000</v>
      </c>
      <c r="G23" s="13">
        <v>1E+30</v>
      </c>
      <c r="H23" s="13">
        <v>25000</v>
      </c>
    </row>
    <row r="24" spans="1:8" x14ac:dyDescent="0.3">
      <c r="B24" s="13" t="s">
        <v>67</v>
      </c>
      <c r="C24" s="13" t="s">
        <v>65</v>
      </c>
      <c r="D24" s="13">
        <v>24000</v>
      </c>
      <c r="E24" s="13">
        <v>35</v>
      </c>
      <c r="F24" s="13">
        <v>24000</v>
      </c>
      <c r="G24" s="13">
        <v>21000</v>
      </c>
      <c r="H24" s="13">
        <v>24000</v>
      </c>
    </row>
    <row r="25" spans="1:8" x14ac:dyDescent="0.3">
      <c r="B25" s="13" t="s">
        <v>68</v>
      </c>
      <c r="C25" s="13" t="s">
        <v>69</v>
      </c>
      <c r="D25" s="13">
        <v>60000</v>
      </c>
      <c r="E25" s="13">
        <v>38</v>
      </c>
      <c r="F25" s="13">
        <v>60000</v>
      </c>
      <c r="G25" s="13">
        <v>20000</v>
      </c>
      <c r="H25" s="13">
        <v>60000</v>
      </c>
    </row>
    <row r="26" spans="1:8" x14ac:dyDescent="0.3">
      <c r="B26" s="13" t="s">
        <v>70</v>
      </c>
      <c r="C26" s="13" t="s">
        <v>71</v>
      </c>
      <c r="D26" s="13">
        <v>20000</v>
      </c>
      <c r="E26" s="13">
        <v>49</v>
      </c>
      <c r="F26" s="13">
        <v>20000</v>
      </c>
      <c r="G26" s="13">
        <v>20000</v>
      </c>
      <c r="H26" s="13">
        <v>20000</v>
      </c>
    </row>
    <row r="27" spans="1:8" x14ac:dyDescent="0.3">
      <c r="B27" s="13" t="s">
        <v>72</v>
      </c>
      <c r="C27" s="13" t="s">
        <v>73</v>
      </c>
      <c r="D27" s="13">
        <v>79000</v>
      </c>
      <c r="E27" s="13">
        <v>0</v>
      </c>
      <c r="F27" s="13">
        <v>100000</v>
      </c>
      <c r="G27" s="13">
        <v>1E+30</v>
      </c>
      <c r="H27" s="13">
        <v>21000</v>
      </c>
    </row>
    <row r="28" spans="1:8" ht="15" thickBot="1" x14ac:dyDescent="0.35">
      <c r="B28" s="14" t="s">
        <v>74</v>
      </c>
      <c r="C28" s="14" t="s">
        <v>75</v>
      </c>
      <c r="D28" s="14">
        <v>35000</v>
      </c>
      <c r="E28" s="14">
        <v>30</v>
      </c>
      <c r="F28" s="14">
        <v>35000</v>
      </c>
      <c r="G28" s="14">
        <v>55000</v>
      </c>
      <c r="H28" s="14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9585-988D-439C-9FEA-991125FACB06}">
  <dimension ref="A1:G52"/>
  <sheetViews>
    <sheetView showGridLines="0" tabSelected="1" workbookViewId="0">
      <selection activeCell="C30" sqref="C30"/>
    </sheetView>
  </sheetViews>
  <sheetFormatPr defaultRowHeight="14.4" x14ac:dyDescent="0.3"/>
  <cols>
    <col min="2" max="2" width="21" bestFit="1" customWidth="1"/>
    <col min="3" max="6" width="15.77734375" style="2" customWidth="1"/>
  </cols>
  <sheetData>
    <row r="1" spans="1:6" x14ac:dyDescent="0.3">
      <c r="A1" s="1" t="s">
        <v>0</v>
      </c>
    </row>
    <row r="2" spans="1:6" x14ac:dyDescent="0.3">
      <c r="A2" s="1" t="s">
        <v>37</v>
      </c>
    </row>
    <row r="4" spans="1:6" s="1" customFormat="1" x14ac:dyDescent="0.3">
      <c r="A4" s="1" t="s">
        <v>1</v>
      </c>
      <c r="C4" s="3"/>
      <c r="D4" s="3"/>
      <c r="E4" s="3"/>
      <c r="F4" s="3"/>
    </row>
    <row r="6" spans="1:6" x14ac:dyDescent="0.3">
      <c r="B6" s="20" t="s">
        <v>2</v>
      </c>
      <c r="C6" s="21" t="s">
        <v>3</v>
      </c>
      <c r="D6" s="21" t="s">
        <v>4</v>
      </c>
      <c r="E6" s="21" t="s">
        <v>5</v>
      </c>
      <c r="F6" s="22" t="s">
        <v>6</v>
      </c>
    </row>
    <row r="7" spans="1:6" x14ac:dyDescent="0.3">
      <c r="B7" s="23" t="s">
        <v>7</v>
      </c>
      <c r="C7" s="24">
        <v>66</v>
      </c>
      <c r="D7" s="24">
        <v>85</v>
      </c>
      <c r="E7" s="24">
        <v>50</v>
      </c>
      <c r="F7" s="25">
        <v>80</v>
      </c>
    </row>
    <row r="8" spans="1:6" x14ac:dyDescent="0.3">
      <c r="B8" s="23" t="s">
        <v>20</v>
      </c>
      <c r="C8" s="26" t="s">
        <v>9</v>
      </c>
      <c r="D8" s="26" t="s">
        <v>9</v>
      </c>
      <c r="E8" s="26" t="s">
        <v>10</v>
      </c>
      <c r="F8" s="27" t="s">
        <v>10</v>
      </c>
    </row>
    <row r="9" spans="1:6" x14ac:dyDescent="0.3">
      <c r="B9" s="23" t="s">
        <v>15</v>
      </c>
      <c r="C9" s="24">
        <v>120</v>
      </c>
      <c r="D9" s="24">
        <v>150</v>
      </c>
      <c r="E9" s="24">
        <v>100</v>
      </c>
      <c r="F9" s="25">
        <v>160</v>
      </c>
    </row>
    <row r="10" spans="1:6" x14ac:dyDescent="0.3">
      <c r="B10" s="28" t="s">
        <v>16</v>
      </c>
      <c r="C10" s="29">
        <v>60000</v>
      </c>
      <c r="D10" s="29">
        <v>20000</v>
      </c>
      <c r="E10" s="29">
        <v>100000</v>
      </c>
      <c r="F10" s="30">
        <v>35000</v>
      </c>
    </row>
    <row r="12" spans="1:6" x14ac:dyDescent="0.3">
      <c r="B12" s="20"/>
      <c r="C12" s="35" t="s">
        <v>13</v>
      </c>
      <c r="D12" s="35"/>
      <c r="E12" s="35" t="s">
        <v>14</v>
      </c>
      <c r="F12" s="36"/>
    </row>
    <row r="13" spans="1:6" x14ac:dyDescent="0.3">
      <c r="B13" s="37" t="s">
        <v>8</v>
      </c>
      <c r="C13" s="38" t="s">
        <v>11</v>
      </c>
      <c r="D13" s="38" t="s">
        <v>12</v>
      </c>
      <c r="E13" s="38" t="s">
        <v>11</v>
      </c>
      <c r="F13" s="39" t="s">
        <v>12</v>
      </c>
    </row>
    <row r="14" spans="1:6" x14ac:dyDescent="0.3">
      <c r="B14" s="23" t="s">
        <v>9</v>
      </c>
      <c r="C14" s="24">
        <v>16</v>
      </c>
      <c r="D14" s="32">
        <v>100000</v>
      </c>
      <c r="E14" s="24">
        <v>18</v>
      </c>
      <c r="F14" s="33">
        <v>25000</v>
      </c>
    </row>
    <row r="15" spans="1:6" x14ac:dyDescent="0.3">
      <c r="B15" s="28" t="s">
        <v>10</v>
      </c>
      <c r="C15" s="34">
        <v>12</v>
      </c>
      <c r="D15" s="29">
        <v>90000</v>
      </c>
      <c r="E15" s="34">
        <v>15</v>
      </c>
      <c r="F15" s="30">
        <v>24000</v>
      </c>
    </row>
    <row r="17" spans="1:7" x14ac:dyDescent="0.3">
      <c r="A17" s="1" t="s">
        <v>17</v>
      </c>
    </row>
    <row r="19" spans="1:7" x14ac:dyDescent="0.3">
      <c r="B19" s="1" t="s">
        <v>27</v>
      </c>
      <c r="C19" s="3" t="s">
        <v>3</v>
      </c>
      <c r="D19" s="3" t="s">
        <v>4</v>
      </c>
      <c r="E19" s="3" t="s">
        <v>5</v>
      </c>
      <c r="F19" s="3" t="s">
        <v>6</v>
      </c>
    </row>
    <row r="20" spans="1:7" x14ac:dyDescent="0.3">
      <c r="B20" s="10" t="s">
        <v>29</v>
      </c>
      <c r="C20" s="17">
        <v>60000</v>
      </c>
      <c r="D20" s="17">
        <v>20000</v>
      </c>
      <c r="E20" s="17">
        <v>55000</v>
      </c>
      <c r="F20" s="17">
        <v>35000</v>
      </c>
    </row>
    <row r="21" spans="1:7" x14ac:dyDescent="0.3">
      <c r="B21" s="10" t="s">
        <v>30</v>
      </c>
      <c r="C21" s="17">
        <v>0</v>
      </c>
      <c r="D21" s="17">
        <v>0</v>
      </c>
      <c r="E21" s="17">
        <v>24000</v>
      </c>
      <c r="F21" s="17">
        <v>0</v>
      </c>
    </row>
    <row r="23" spans="1:7" x14ac:dyDescent="0.3">
      <c r="A23" s="1" t="s">
        <v>18</v>
      </c>
    </row>
    <row r="25" spans="1:7" x14ac:dyDescent="0.3">
      <c r="B25" t="s">
        <v>28</v>
      </c>
      <c r="C25" s="12">
        <f>SUMPRODUCT(C20:F20,C31:F31)+SUMPRODUCT(C21:F21,C34:F34)</f>
        <v>8570000</v>
      </c>
      <c r="D25" s="40" t="str">
        <f ca="1">_xlfn.FORMULATEXT(C25)</f>
        <v>=SUMPRODUCT(C20:F20,C31:F31)+SUMPRODUCT(C21:F21,C34:F34)</v>
      </c>
    </row>
    <row r="27" spans="1:7" x14ac:dyDescent="0.3">
      <c r="A27" s="1" t="s">
        <v>19</v>
      </c>
    </row>
    <row r="29" spans="1:7" x14ac:dyDescent="0.3">
      <c r="B29" s="1" t="s">
        <v>23</v>
      </c>
      <c r="C29" s="3" t="s">
        <v>3</v>
      </c>
      <c r="D29" s="3" t="s">
        <v>4</v>
      </c>
      <c r="E29" s="3" t="s">
        <v>5</v>
      </c>
      <c r="F29" s="3" t="s">
        <v>6</v>
      </c>
    </row>
    <row r="30" spans="1:7" x14ac:dyDescent="0.3">
      <c r="B30" t="s">
        <v>21</v>
      </c>
      <c r="C30" s="4">
        <f>C7+$C$14</f>
        <v>82</v>
      </c>
      <c r="D30" s="4">
        <f>D7+$C$14</f>
        <v>101</v>
      </c>
      <c r="E30" s="4">
        <f>E7+$C$15</f>
        <v>62</v>
      </c>
      <c r="F30" s="4">
        <f>F7+$C$15</f>
        <v>92</v>
      </c>
      <c r="G30" s="43" t="s">
        <v>92</v>
      </c>
    </row>
    <row r="31" spans="1:7" x14ac:dyDescent="0.3">
      <c r="B31" s="8" t="s">
        <v>24</v>
      </c>
      <c r="C31" s="9">
        <f>C9-C30</f>
        <v>38</v>
      </c>
      <c r="D31" s="9">
        <f t="shared" ref="D31:F31" si="0">D9-D30</f>
        <v>49</v>
      </c>
      <c r="E31" s="9">
        <f t="shared" si="0"/>
        <v>38</v>
      </c>
      <c r="F31" s="9">
        <f t="shared" si="0"/>
        <v>68</v>
      </c>
      <c r="G31" s="43" t="s">
        <v>93</v>
      </c>
    </row>
    <row r="32" spans="1:7" x14ac:dyDescent="0.3">
      <c r="B32" s="8"/>
      <c r="C32" s="9"/>
      <c r="D32" s="9"/>
      <c r="E32" s="9"/>
      <c r="F32" s="9"/>
    </row>
    <row r="33" spans="1:7" x14ac:dyDescent="0.3">
      <c r="B33" t="s">
        <v>22</v>
      </c>
      <c r="C33" s="4">
        <f>C7+$E$14</f>
        <v>84</v>
      </c>
      <c r="D33" s="4">
        <f>D7+$E$14</f>
        <v>103</v>
      </c>
      <c r="E33" s="4">
        <f>E7+$E$15</f>
        <v>65</v>
      </c>
      <c r="F33" s="4">
        <f>F7+$E$15</f>
        <v>95</v>
      </c>
      <c r="G33" s="43" t="s">
        <v>94</v>
      </c>
    </row>
    <row r="34" spans="1:7" x14ac:dyDescent="0.3">
      <c r="B34" s="8" t="s">
        <v>25</v>
      </c>
      <c r="C34" s="9">
        <f>C9-C33</f>
        <v>36</v>
      </c>
      <c r="D34" s="9">
        <f t="shared" ref="D34:F34" si="1">D9-D33</f>
        <v>47</v>
      </c>
      <c r="E34" s="9">
        <f t="shared" si="1"/>
        <v>35</v>
      </c>
      <c r="F34" s="9">
        <f t="shared" si="1"/>
        <v>65</v>
      </c>
      <c r="G34" s="43" t="s">
        <v>95</v>
      </c>
    </row>
    <row r="36" spans="1:7" x14ac:dyDescent="0.3">
      <c r="A36" s="11" t="s">
        <v>26</v>
      </c>
    </row>
    <row r="38" spans="1:7" x14ac:dyDescent="0.3">
      <c r="B38" s="1" t="s">
        <v>31</v>
      </c>
      <c r="C38" s="3" t="s">
        <v>32</v>
      </c>
      <c r="D38" s="3"/>
      <c r="E38" s="3" t="s">
        <v>33</v>
      </c>
      <c r="F38" s="3"/>
    </row>
    <row r="39" spans="1:7" x14ac:dyDescent="0.3">
      <c r="B39" t="s">
        <v>9</v>
      </c>
      <c r="C39" s="6">
        <f>SUM(C20:D20)</f>
        <v>80000</v>
      </c>
      <c r="D39" s="2" t="s">
        <v>34</v>
      </c>
      <c r="E39" s="6">
        <f>D14</f>
        <v>100000</v>
      </c>
    </row>
    <row r="40" spans="1:7" x14ac:dyDescent="0.3">
      <c r="B40" t="s">
        <v>10</v>
      </c>
      <c r="C40" s="6">
        <f>SUM(E20:F20)</f>
        <v>90000</v>
      </c>
      <c r="D40" s="2" t="s">
        <v>34</v>
      </c>
      <c r="E40" s="6">
        <f>D15</f>
        <v>90000</v>
      </c>
    </row>
    <row r="42" spans="1:7" x14ac:dyDescent="0.3">
      <c r="B42" s="1" t="s">
        <v>35</v>
      </c>
      <c r="C42" s="3" t="s">
        <v>32</v>
      </c>
      <c r="D42" s="3"/>
      <c r="E42" s="3" t="s">
        <v>33</v>
      </c>
    </row>
    <row r="43" spans="1:7" x14ac:dyDescent="0.3">
      <c r="B43" t="s">
        <v>9</v>
      </c>
      <c r="C43" s="6">
        <f>SUM(C21:D21)</f>
        <v>0</v>
      </c>
      <c r="D43" s="2" t="s">
        <v>34</v>
      </c>
      <c r="E43" s="6">
        <f>F14</f>
        <v>25000</v>
      </c>
    </row>
    <row r="44" spans="1:7" x14ac:dyDescent="0.3">
      <c r="B44" t="s">
        <v>10</v>
      </c>
      <c r="C44" s="6">
        <f>SUM(E21:F21)</f>
        <v>24000</v>
      </c>
      <c r="D44" s="2" t="s">
        <v>34</v>
      </c>
      <c r="E44" s="6">
        <f>F15</f>
        <v>24000</v>
      </c>
    </row>
    <row r="46" spans="1:7" x14ac:dyDescent="0.3">
      <c r="B46" s="1" t="s">
        <v>36</v>
      </c>
      <c r="C46" s="3" t="s">
        <v>3</v>
      </c>
      <c r="D46" s="3" t="s">
        <v>4</v>
      </c>
      <c r="E46" s="3" t="s">
        <v>5</v>
      </c>
      <c r="F46" s="3" t="s">
        <v>6</v>
      </c>
    </row>
    <row r="47" spans="1:7" x14ac:dyDescent="0.3">
      <c r="B47" t="s">
        <v>27</v>
      </c>
      <c r="C47" s="6">
        <f>SUM(C20:C21)</f>
        <v>60000</v>
      </c>
      <c r="D47" s="6">
        <f>SUM(D20:D21)</f>
        <v>20000</v>
      </c>
      <c r="E47" s="6">
        <f>SUM(E20:E21)</f>
        <v>79000</v>
      </c>
      <c r="F47" s="6">
        <f>SUM(F20:F21)</f>
        <v>35000</v>
      </c>
    </row>
    <row r="48" spans="1:7" x14ac:dyDescent="0.3">
      <c r="C48" s="2" t="s">
        <v>34</v>
      </c>
      <c r="D48" s="2" t="s">
        <v>34</v>
      </c>
      <c r="E48" s="2" t="s">
        <v>34</v>
      </c>
      <c r="F48" s="2" t="s">
        <v>34</v>
      </c>
    </row>
    <row r="49" spans="2:6" x14ac:dyDescent="0.3">
      <c r="B49" t="s">
        <v>16</v>
      </c>
      <c r="C49" s="6">
        <f>C10</f>
        <v>60000</v>
      </c>
      <c r="D49" s="6">
        <f t="shared" ref="D49:F49" si="2">D10</f>
        <v>20000</v>
      </c>
      <c r="E49" s="6">
        <f t="shared" si="2"/>
        <v>100000</v>
      </c>
      <c r="F49" s="6">
        <f t="shared" si="2"/>
        <v>35000</v>
      </c>
    </row>
    <row r="51" spans="2:6" x14ac:dyDescent="0.3">
      <c r="C51" s="4"/>
      <c r="D51" s="4"/>
      <c r="E51" s="4"/>
      <c r="F51" s="4"/>
    </row>
    <row r="52" spans="2:6" x14ac:dyDescent="0.3">
      <c r="C52" s="4"/>
      <c r="D52" s="4"/>
      <c r="E52" s="4"/>
      <c r="F5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D5AB-60A5-4D18-A43E-7BF8389CC887}">
  <dimension ref="A1:G62"/>
  <sheetViews>
    <sheetView showGridLines="0" workbookViewId="0">
      <selection activeCell="F17" sqref="F17"/>
    </sheetView>
  </sheetViews>
  <sheetFormatPr defaultRowHeight="14.4" x14ac:dyDescent="0.3"/>
  <cols>
    <col min="2" max="2" width="22.21875" bestFit="1" customWidth="1"/>
    <col min="3" max="6" width="15.77734375" style="2" customWidth="1"/>
  </cols>
  <sheetData>
    <row r="1" spans="1:6" x14ac:dyDescent="0.3">
      <c r="A1" s="1" t="s">
        <v>0</v>
      </c>
    </row>
    <row r="2" spans="1:6" x14ac:dyDescent="0.3">
      <c r="A2" s="1" t="s">
        <v>96</v>
      </c>
    </row>
    <row r="4" spans="1:6" s="1" customFormat="1" x14ac:dyDescent="0.3">
      <c r="A4" s="1" t="s">
        <v>1</v>
      </c>
      <c r="C4" s="3"/>
      <c r="D4" s="3"/>
      <c r="E4" s="3"/>
      <c r="F4" s="3"/>
    </row>
    <row r="6" spans="1:6" x14ac:dyDescent="0.3">
      <c r="B6" s="20" t="s">
        <v>2</v>
      </c>
      <c r="C6" s="21" t="s">
        <v>3</v>
      </c>
      <c r="D6" s="21" t="s">
        <v>4</v>
      </c>
      <c r="E6" s="21" t="s">
        <v>5</v>
      </c>
      <c r="F6" s="22" t="s">
        <v>6</v>
      </c>
    </row>
    <row r="7" spans="1:6" x14ac:dyDescent="0.3">
      <c r="B7" s="23" t="s">
        <v>7</v>
      </c>
      <c r="C7" s="24">
        <v>66</v>
      </c>
      <c r="D7" s="24">
        <v>85</v>
      </c>
      <c r="E7" s="24">
        <v>50</v>
      </c>
      <c r="F7" s="25">
        <v>80</v>
      </c>
    </row>
    <row r="8" spans="1:6" x14ac:dyDescent="0.3">
      <c r="B8" s="23" t="s">
        <v>20</v>
      </c>
      <c r="C8" s="26" t="s">
        <v>9</v>
      </c>
      <c r="D8" s="26" t="s">
        <v>9</v>
      </c>
      <c r="E8" s="26" t="s">
        <v>10</v>
      </c>
      <c r="F8" s="27" t="s">
        <v>10</v>
      </c>
    </row>
    <row r="9" spans="1:6" x14ac:dyDescent="0.3">
      <c r="B9" s="23" t="s">
        <v>15</v>
      </c>
      <c r="C9" s="24">
        <v>120</v>
      </c>
      <c r="D9" s="24">
        <v>150</v>
      </c>
      <c r="E9" s="24">
        <v>100</v>
      </c>
      <c r="F9" s="25">
        <v>160</v>
      </c>
    </row>
    <row r="10" spans="1:6" x14ac:dyDescent="0.3">
      <c r="B10" s="23" t="s">
        <v>16</v>
      </c>
      <c r="C10" s="32">
        <v>60000</v>
      </c>
      <c r="D10" s="32">
        <v>20000</v>
      </c>
      <c r="E10" s="32">
        <v>100000</v>
      </c>
      <c r="F10" s="33">
        <v>35000</v>
      </c>
    </row>
    <row r="11" spans="1:6" x14ac:dyDescent="0.3">
      <c r="B11" s="28" t="s">
        <v>88</v>
      </c>
      <c r="C11" s="41">
        <v>1.2E-2</v>
      </c>
      <c r="D11" s="41">
        <v>0.01</v>
      </c>
      <c r="E11" s="41">
        <v>8.0000000000000002E-3</v>
      </c>
      <c r="F11" s="42">
        <v>1.4999999999999999E-2</v>
      </c>
    </row>
    <row r="13" spans="1:6" x14ac:dyDescent="0.3">
      <c r="B13" s="31"/>
      <c r="C13" s="35" t="s">
        <v>13</v>
      </c>
      <c r="D13" s="35"/>
      <c r="E13" s="35" t="s">
        <v>14</v>
      </c>
      <c r="F13" s="36"/>
    </row>
    <row r="14" spans="1:6" x14ac:dyDescent="0.3">
      <c r="B14" s="37" t="s">
        <v>8</v>
      </c>
      <c r="C14" s="38" t="s">
        <v>11</v>
      </c>
      <c r="D14" s="38" t="s">
        <v>12</v>
      </c>
      <c r="E14" s="38" t="s">
        <v>11</v>
      </c>
      <c r="F14" s="39" t="s">
        <v>12</v>
      </c>
    </row>
    <row r="15" spans="1:6" x14ac:dyDescent="0.3">
      <c r="B15" s="23" t="s">
        <v>9</v>
      </c>
      <c r="C15" s="24">
        <v>16</v>
      </c>
      <c r="D15" s="32">
        <v>100000</v>
      </c>
      <c r="E15" s="24">
        <v>18</v>
      </c>
      <c r="F15" s="33">
        <v>25000</v>
      </c>
    </row>
    <row r="16" spans="1:6" x14ac:dyDescent="0.3">
      <c r="B16" s="28" t="s">
        <v>10</v>
      </c>
      <c r="C16" s="34">
        <v>12</v>
      </c>
      <c r="D16" s="29">
        <v>90000</v>
      </c>
      <c r="E16" s="34">
        <v>15</v>
      </c>
      <c r="F16" s="30">
        <v>24000</v>
      </c>
    </row>
    <row r="18" spans="1:6" x14ac:dyDescent="0.3">
      <c r="A18" s="1" t="s">
        <v>17</v>
      </c>
    </row>
    <row r="20" spans="1:6" x14ac:dyDescent="0.3">
      <c r="B20" s="1" t="s">
        <v>27</v>
      </c>
      <c r="C20" s="3" t="s">
        <v>3</v>
      </c>
      <c r="D20" s="3" t="s">
        <v>4</v>
      </c>
      <c r="E20" s="3" t="s">
        <v>5</v>
      </c>
      <c r="F20" s="3" t="s">
        <v>6</v>
      </c>
    </row>
    <row r="21" spans="1:6" x14ac:dyDescent="0.3">
      <c r="B21" s="10" t="s">
        <v>29</v>
      </c>
      <c r="C21" s="17">
        <v>67200</v>
      </c>
      <c r="D21" s="17">
        <v>20000</v>
      </c>
      <c r="E21" s="17">
        <v>52110.720024424896</v>
      </c>
      <c r="F21" s="17">
        <v>37889.279975575126</v>
      </c>
    </row>
    <row r="22" spans="1:6" x14ac:dyDescent="0.3">
      <c r="B22" s="10" t="s">
        <v>30</v>
      </c>
      <c r="C22" s="17">
        <v>0</v>
      </c>
      <c r="D22" s="17">
        <v>0</v>
      </c>
      <c r="E22" s="17">
        <v>22689.279975575126</v>
      </c>
      <c r="F22" s="17">
        <v>1310.7200244248786</v>
      </c>
    </row>
    <row r="24" spans="1:6" x14ac:dyDescent="0.3">
      <c r="B24" s="1" t="s">
        <v>87</v>
      </c>
      <c r="C24" s="18">
        <v>10000</v>
      </c>
      <c r="D24" s="18">
        <v>0</v>
      </c>
      <c r="E24" s="18">
        <v>0</v>
      </c>
      <c r="F24" s="18">
        <v>8000</v>
      </c>
    </row>
    <row r="26" spans="1:6" x14ac:dyDescent="0.3">
      <c r="A26" s="1" t="s">
        <v>18</v>
      </c>
    </row>
    <row r="28" spans="1:6" x14ac:dyDescent="0.3">
      <c r="B28" t="s">
        <v>28</v>
      </c>
      <c r="C28" s="12">
        <f>SUMPRODUCT(C21:F21,C34:F34)+SUMPRODUCT(C22:F22,C37:F37)-SUM(C24:F24)</f>
        <v>8951600</v>
      </c>
      <c r="D28" s="40" t="str">
        <f ca="1">_xlfn.FORMULATEXT(C28)</f>
        <v>=SUMPRODUCT(C21:F21,C34:F34)+SUMPRODUCT(C22:F22,C37:F37)-SUM(C24:F24)</v>
      </c>
    </row>
    <row r="30" spans="1:6" x14ac:dyDescent="0.3">
      <c r="A30" s="1" t="s">
        <v>19</v>
      </c>
    </row>
    <row r="32" spans="1:6" x14ac:dyDescent="0.3">
      <c r="B32" s="1" t="s">
        <v>23</v>
      </c>
      <c r="C32" s="3" t="s">
        <v>3</v>
      </c>
      <c r="D32" s="3" t="s">
        <v>4</v>
      </c>
      <c r="E32" s="3" t="s">
        <v>5</v>
      </c>
      <c r="F32" s="3" t="s">
        <v>6</v>
      </c>
    </row>
    <row r="33" spans="1:7" x14ac:dyDescent="0.3">
      <c r="B33" t="s">
        <v>21</v>
      </c>
      <c r="C33" s="4">
        <f>C7+$C$15</f>
        <v>82</v>
      </c>
      <c r="D33" s="4">
        <f>D7+$C$15</f>
        <v>101</v>
      </c>
      <c r="E33" s="4">
        <f>E7+$C$16</f>
        <v>62</v>
      </c>
      <c r="F33" s="4">
        <f>F7+$C$16</f>
        <v>92</v>
      </c>
      <c r="G33" s="43" t="s">
        <v>92</v>
      </c>
    </row>
    <row r="34" spans="1:7" x14ac:dyDescent="0.3">
      <c r="B34" s="8" t="s">
        <v>24</v>
      </c>
      <c r="C34" s="9">
        <f>C9-C33</f>
        <v>38</v>
      </c>
      <c r="D34" s="9">
        <f t="shared" ref="D34:F34" si="0">D9-D33</f>
        <v>49</v>
      </c>
      <c r="E34" s="9">
        <f t="shared" si="0"/>
        <v>38</v>
      </c>
      <c r="F34" s="9">
        <f t="shared" si="0"/>
        <v>68</v>
      </c>
      <c r="G34" s="43" t="s">
        <v>93</v>
      </c>
    </row>
    <row r="35" spans="1:7" x14ac:dyDescent="0.3">
      <c r="B35" s="8"/>
      <c r="C35" s="9"/>
      <c r="D35" s="9"/>
      <c r="E35" s="9"/>
      <c r="F35" s="9"/>
    </row>
    <row r="36" spans="1:7" x14ac:dyDescent="0.3">
      <c r="B36" t="s">
        <v>22</v>
      </c>
      <c r="C36" s="4">
        <f>C7+$E$15</f>
        <v>84</v>
      </c>
      <c r="D36" s="4">
        <f>D7+$E$15</f>
        <v>103</v>
      </c>
      <c r="E36" s="4">
        <f>E7+$E$16</f>
        <v>65</v>
      </c>
      <c r="F36" s="4">
        <f>F7+$E$16</f>
        <v>95</v>
      </c>
      <c r="G36" s="43" t="s">
        <v>94</v>
      </c>
    </row>
    <row r="37" spans="1:7" x14ac:dyDescent="0.3">
      <c r="B37" s="8" t="s">
        <v>25</v>
      </c>
      <c r="C37" s="9">
        <f>C9-C36</f>
        <v>36</v>
      </c>
      <c r="D37" s="9">
        <f t="shared" ref="D37:F37" si="1">D9-D36</f>
        <v>47</v>
      </c>
      <c r="E37" s="9">
        <f t="shared" si="1"/>
        <v>35</v>
      </c>
      <c r="F37" s="9">
        <f t="shared" si="1"/>
        <v>65</v>
      </c>
      <c r="G37" s="43" t="s">
        <v>95</v>
      </c>
    </row>
    <row r="39" spans="1:7" x14ac:dyDescent="0.3">
      <c r="B39" s="10" t="s">
        <v>16</v>
      </c>
      <c r="C39" s="19">
        <f>C10 * (1+ C11*(C24/1000))</f>
        <v>67200</v>
      </c>
      <c r="D39" s="19">
        <f t="shared" ref="D39:F39" si="2">D10 * (1+ D11*(D24/1000))</f>
        <v>20000</v>
      </c>
      <c r="E39" s="19">
        <f t="shared" si="2"/>
        <v>100000</v>
      </c>
      <c r="F39" s="19">
        <f t="shared" si="2"/>
        <v>39200.000000000007</v>
      </c>
      <c r="G39" s="44" t="s">
        <v>97</v>
      </c>
    </row>
    <row r="40" spans="1:7" x14ac:dyDescent="0.3">
      <c r="C40" s="7">
        <f>C39/C10-1</f>
        <v>0.12000000000000011</v>
      </c>
      <c r="D40" s="7">
        <f t="shared" ref="D40:F40" si="3">D39/D10-1</f>
        <v>0</v>
      </c>
      <c r="E40" s="7">
        <f t="shared" si="3"/>
        <v>0</v>
      </c>
      <c r="F40" s="7">
        <f t="shared" si="3"/>
        <v>0.12000000000000011</v>
      </c>
    </row>
    <row r="41" spans="1:7" x14ac:dyDescent="0.3">
      <c r="A41" s="11" t="s">
        <v>26</v>
      </c>
    </row>
    <row r="43" spans="1:7" x14ac:dyDescent="0.3">
      <c r="B43" s="1" t="s">
        <v>31</v>
      </c>
      <c r="C43" s="3" t="s">
        <v>32</v>
      </c>
      <c r="D43" s="3"/>
      <c r="E43" s="3" t="s">
        <v>33</v>
      </c>
      <c r="F43" s="3"/>
    </row>
    <row r="44" spans="1:7" x14ac:dyDescent="0.3">
      <c r="B44" t="s">
        <v>9</v>
      </c>
      <c r="C44" s="6">
        <f>SUM(C21:D21)</f>
        <v>87200</v>
      </c>
      <c r="D44" s="2" t="s">
        <v>34</v>
      </c>
      <c r="E44" s="6">
        <f>D15</f>
        <v>100000</v>
      </c>
    </row>
    <row r="45" spans="1:7" x14ac:dyDescent="0.3">
      <c r="B45" t="s">
        <v>10</v>
      </c>
      <c r="C45" s="6">
        <f>SUM(E21:F21)</f>
        <v>90000.000000000029</v>
      </c>
      <c r="D45" s="2" t="s">
        <v>34</v>
      </c>
      <c r="E45" s="6">
        <f>D16</f>
        <v>90000</v>
      </c>
    </row>
    <row r="47" spans="1:7" x14ac:dyDescent="0.3">
      <c r="B47" s="1" t="s">
        <v>35</v>
      </c>
      <c r="C47" s="3" t="s">
        <v>32</v>
      </c>
      <c r="D47" s="3"/>
      <c r="E47" s="3" t="s">
        <v>33</v>
      </c>
    </row>
    <row r="48" spans="1:7" x14ac:dyDescent="0.3">
      <c r="B48" t="s">
        <v>9</v>
      </c>
      <c r="C48" s="5">
        <f>SUM(C22:D22)</f>
        <v>0</v>
      </c>
      <c r="D48" s="2" t="s">
        <v>34</v>
      </c>
      <c r="E48" s="6">
        <f>F15</f>
        <v>25000</v>
      </c>
    </row>
    <row r="49" spans="2:6" x14ac:dyDescent="0.3">
      <c r="B49" t="s">
        <v>10</v>
      </c>
      <c r="C49" s="5">
        <f>SUM(E22:F22)</f>
        <v>24000.000000000004</v>
      </c>
      <c r="D49" s="2" t="s">
        <v>34</v>
      </c>
      <c r="E49" s="6">
        <f>F16</f>
        <v>24000</v>
      </c>
    </row>
    <row r="51" spans="2:6" x14ac:dyDescent="0.3">
      <c r="B51" s="1" t="s">
        <v>36</v>
      </c>
      <c r="C51" s="3" t="s">
        <v>3</v>
      </c>
      <c r="D51" s="3" t="s">
        <v>4</v>
      </c>
      <c r="E51" s="3" t="s">
        <v>5</v>
      </c>
      <c r="F51" s="3" t="s">
        <v>6</v>
      </c>
    </row>
    <row r="52" spans="2:6" x14ac:dyDescent="0.3">
      <c r="B52" t="s">
        <v>27</v>
      </c>
      <c r="C52" s="6">
        <f>SUM(C21:C22)</f>
        <v>67200</v>
      </c>
      <c r="D52" s="6">
        <f>SUM(D21:D22)</f>
        <v>20000</v>
      </c>
      <c r="E52" s="6">
        <f>SUM(E21:E22)</f>
        <v>74800.000000000029</v>
      </c>
      <c r="F52" s="6">
        <f>SUM(F21:F22)</f>
        <v>39200.000000000007</v>
      </c>
    </row>
    <row r="53" spans="2:6" x14ac:dyDescent="0.3">
      <c r="C53" s="2" t="s">
        <v>34</v>
      </c>
      <c r="D53" s="2" t="s">
        <v>34</v>
      </c>
      <c r="E53" s="2" t="s">
        <v>34</v>
      </c>
      <c r="F53" s="2" t="s">
        <v>34</v>
      </c>
    </row>
    <row r="54" spans="2:6" x14ac:dyDescent="0.3">
      <c r="B54" t="s">
        <v>16</v>
      </c>
      <c r="C54" s="6">
        <f>C39</f>
        <v>67200</v>
      </c>
      <c r="D54" s="6">
        <f t="shared" ref="D54:F54" si="4">D39</f>
        <v>20000</v>
      </c>
      <c r="E54" s="6">
        <f t="shared" si="4"/>
        <v>100000</v>
      </c>
      <c r="F54" s="6">
        <f t="shared" si="4"/>
        <v>39200.000000000007</v>
      </c>
    </row>
    <row r="56" spans="2:6" x14ac:dyDescent="0.3">
      <c r="C56" s="3" t="s">
        <v>32</v>
      </c>
      <c r="D56" s="3"/>
      <c r="E56" s="3" t="s">
        <v>33</v>
      </c>
      <c r="F56" s="4"/>
    </row>
    <row r="57" spans="2:6" x14ac:dyDescent="0.3">
      <c r="B57" t="s">
        <v>89</v>
      </c>
      <c r="C57" s="4">
        <f>SUM(C24:F24)</f>
        <v>18000</v>
      </c>
      <c r="D57" s="4" t="s">
        <v>34</v>
      </c>
      <c r="E57" s="4">
        <v>18000</v>
      </c>
      <c r="F57" s="4"/>
    </row>
    <row r="59" spans="2:6" x14ac:dyDescent="0.3">
      <c r="B59" s="1" t="s">
        <v>90</v>
      </c>
      <c r="C59" s="3" t="s">
        <v>3</v>
      </c>
      <c r="D59" s="3" t="s">
        <v>4</v>
      </c>
      <c r="E59" s="3" t="s">
        <v>5</v>
      </c>
      <c r="F59" s="3" t="s">
        <v>6</v>
      </c>
    </row>
    <row r="60" spans="2:6" x14ac:dyDescent="0.3">
      <c r="B60" t="s">
        <v>87</v>
      </c>
      <c r="C60" s="4">
        <f>C24</f>
        <v>10000</v>
      </c>
      <c r="D60" s="4">
        <f t="shared" ref="D60:F60" si="5">D24</f>
        <v>0</v>
      </c>
      <c r="E60" s="4">
        <f t="shared" si="5"/>
        <v>0</v>
      </c>
      <c r="F60" s="4">
        <f t="shared" si="5"/>
        <v>8000</v>
      </c>
    </row>
    <row r="61" spans="2:6" x14ac:dyDescent="0.3">
      <c r="C61" s="2" t="s">
        <v>34</v>
      </c>
      <c r="D61" s="2" t="s">
        <v>34</v>
      </c>
      <c r="E61" s="2" t="s">
        <v>34</v>
      </c>
      <c r="F61" s="2" t="s">
        <v>34</v>
      </c>
    </row>
    <row r="62" spans="2:6" x14ac:dyDescent="0.3">
      <c r="B62" t="s">
        <v>91</v>
      </c>
      <c r="C62" s="4">
        <v>10000</v>
      </c>
      <c r="D62" s="4">
        <f>$C$62</f>
        <v>10000</v>
      </c>
      <c r="E62" s="4">
        <f t="shared" ref="E62:F62" si="6">$C$62</f>
        <v>10000</v>
      </c>
      <c r="F62" s="4">
        <f t="shared" si="6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Johnson</dc:creator>
  <cp:lastModifiedBy>Mike Johnson</cp:lastModifiedBy>
  <dcterms:created xsi:type="dcterms:W3CDTF">2025-04-11T23:32:10Z</dcterms:created>
  <dcterms:modified xsi:type="dcterms:W3CDTF">2025-04-12T01:49:23Z</dcterms:modified>
</cp:coreProperties>
</file>