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eghajotangiya/Downloads/"/>
    </mc:Choice>
  </mc:AlternateContent>
  <xr:revisionPtr revIDLastSave="0" documentId="13_ncr:1_{EBF6BCB9-5071-5246-BED0-8D8FE8DD1CB9}" xr6:coauthVersionLast="47" xr6:coauthVersionMax="47" xr10:uidLastSave="{00000000-0000-0000-0000-000000000000}"/>
  <bookViews>
    <workbookView xWindow="28800" yWindow="-1240" windowWidth="38400" windowHeight="21100" xr2:uid="{00000000-000D-0000-FFFF-FFFF00000000}"/>
  </bookViews>
  <sheets>
    <sheet name="Descriptive Statistics" sheetId="1" r:id="rId1"/>
    <sheet name="Age" sheetId="2" r:id="rId2"/>
  </sheets>
  <externalReferences>
    <externalReference r:id="rId3"/>
  </externalReferences>
  <definedNames>
    <definedName name="_xlnm._FilterDatabase" localSheetId="0" hidden="1">'Descriptive Statistics'!$D$368:$F$370</definedName>
    <definedName name="_xlchart.v1.0" hidden="1">'Descriptive Statistics'!$D$337:$D$345</definedName>
    <definedName name="_xlchart.v1.1" hidden="1">'Descriptive Statistics'!$E$337:$E$345</definedName>
    <definedName name="_xlchart.v1.2" hidden="1">'[1]365RE'!$P$6</definedName>
    <definedName name="_xlchart.v1.3" hidden="1">'[1]365RE'!$P$7:$P$223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9" i="2"/>
  <c r="C10" i="2"/>
  <c r="C11" i="2"/>
  <c r="C12" i="2"/>
  <c r="C15" i="2"/>
  <c r="C16" i="2"/>
  <c r="C17" i="2"/>
  <c r="C18" i="2"/>
  <c r="C19" i="2"/>
  <c r="C20" i="2"/>
  <c r="C13" i="2" l="1"/>
  <c r="D12" i="2" s="1"/>
  <c r="D7" i="2" l="1"/>
  <c r="D8" i="2"/>
  <c r="D9" i="2"/>
  <c r="D10" i="2"/>
  <c r="D11" i="2"/>
  <c r="D13" i="2" l="1"/>
  <c r="H430" i="1" l="1"/>
  <c r="H429" i="1"/>
  <c r="I404" i="1"/>
  <c r="I403" i="1"/>
  <c r="I400" i="1"/>
  <c r="I397" i="1"/>
  <c r="I396" i="1"/>
  <c r="I395" i="1"/>
  <c r="E396" i="1"/>
  <c r="E397" i="1"/>
  <c r="E398" i="1"/>
  <c r="E399" i="1"/>
  <c r="E400" i="1"/>
  <c r="E401" i="1"/>
  <c r="E402" i="1"/>
  <c r="E370" i="1"/>
  <c r="E369" i="1"/>
  <c r="E368" i="1"/>
  <c r="E346" i="1"/>
  <c r="E339" i="1"/>
  <c r="E343" i="1"/>
  <c r="E337" i="1"/>
  <c r="E338" i="1"/>
  <c r="E342" i="1"/>
  <c r="E340" i="1"/>
  <c r="E341" i="1"/>
  <c r="E344" i="1"/>
  <c r="E345" i="1"/>
  <c r="E313" i="1"/>
  <c r="E312" i="1"/>
  <c r="E311" i="1"/>
  <c r="B6" i="1"/>
  <c r="P6" i="1"/>
  <c r="Q6" i="1" s="1"/>
  <c r="B7" i="1"/>
  <c r="P7" i="1"/>
  <c r="Q7" i="1" s="1"/>
  <c r="B8" i="1"/>
  <c r="P8" i="1"/>
  <c r="Q8" i="1" s="1"/>
  <c r="B9" i="1"/>
  <c r="P9" i="1"/>
  <c r="Q9" i="1" s="1"/>
  <c r="B10" i="1"/>
  <c r="P10" i="1"/>
  <c r="Q10" i="1" s="1"/>
  <c r="B11" i="1"/>
  <c r="P11" i="1"/>
  <c r="Q11" i="1" s="1"/>
  <c r="B12" i="1"/>
  <c r="P12" i="1"/>
  <c r="Q12" i="1" s="1"/>
  <c r="B13" i="1"/>
  <c r="P13" i="1"/>
  <c r="Q13" i="1" s="1"/>
  <c r="B14" i="1"/>
  <c r="P14" i="1"/>
  <c r="Q14" i="1" s="1"/>
  <c r="B15" i="1"/>
  <c r="P15" i="1"/>
  <c r="Q15" i="1" s="1"/>
  <c r="B16" i="1"/>
  <c r="P16" i="1"/>
  <c r="Q16" i="1" s="1"/>
  <c r="B17" i="1"/>
  <c r="P17" i="1"/>
  <c r="Q17" i="1" s="1"/>
  <c r="B18" i="1"/>
  <c r="P18" i="1"/>
  <c r="Q18" i="1" s="1"/>
  <c r="B19" i="1"/>
  <c r="P19" i="1"/>
  <c r="Q19" i="1" s="1"/>
  <c r="B20" i="1"/>
  <c r="P20" i="1"/>
  <c r="Q20" i="1" s="1"/>
  <c r="B21" i="1"/>
  <c r="P21" i="1"/>
  <c r="Q21" i="1" s="1"/>
  <c r="B22" i="1"/>
  <c r="P22" i="1"/>
  <c r="Q22" i="1" s="1"/>
  <c r="B23" i="1"/>
  <c r="P23" i="1"/>
  <c r="Q23" i="1" s="1"/>
  <c r="B24" i="1"/>
  <c r="P24" i="1"/>
  <c r="Q24" i="1" s="1"/>
  <c r="B25" i="1"/>
  <c r="P25" i="1"/>
  <c r="Q25" i="1" s="1"/>
  <c r="B26" i="1"/>
  <c r="P26" i="1"/>
  <c r="Q26" i="1" s="1"/>
  <c r="B27" i="1"/>
  <c r="P27" i="1"/>
  <c r="Q27" i="1" s="1"/>
  <c r="B28" i="1"/>
  <c r="P28" i="1"/>
  <c r="Q28" i="1" s="1"/>
  <c r="B29" i="1"/>
  <c r="P29" i="1"/>
  <c r="Q29" i="1" s="1"/>
  <c r="B30" i="1"/>
  <c r="P30" i="1"/>
  <c r="Q30" i="1" s="1"/>
  <c r="B31" i="1"/>
  <c r="P31" i="1"/>
  <c r="Q31" i="1" s="1"/>
  <c r="B32" i="1"/>
  <c r="P32" i="1"/>
  <c r="Q32" i="1" s="1"/>
  <c r="B33" i="1"/>
  <c r="P33" i="1"/>
  <c r="Q33" i="1" s="1"/>
  <c r="B34" i="1"/>
  <c r="P34" i="1"/>
  <c r="Q34" i="1" s="1"/>
  <c r="B35" i="1"/>
  <c r="P35" i="1"/>
  <c r="Q35" i="1" s="1"/>
  <c r="B36" i="1"/>
  <c r="P36" i="1"/>
  <c r="Q36" i="1" s="1"/>
  <c r="B37" i="1"/>
  <c r="P37" i="1"/>
  <c r="Q37" i="1" s="1"/>
  <c r="B38" i="1"/>
  <c r="P38" i="1"/>
  <c r="Q38" i="1" s="1"/>
  <c r="B39" i="1"/>
  <c r="P39" i="1"/>
  <c r="Q39" i="1" s="1"/>
  <c r="B40" i="1"/>
  <c r="P40" i="1"/>
  <c r="Q40" i="1" s="1"/>
  <c r="B41" i="1"/>
  <c r="P41" i="1"/>
  <c r="Q41" i="1" s="1"/>
  <c r="B42" i="1"/>
  <c r="P42" i="1"/>
  <c r="Q42" i="1" s="1"/>
  <c r="B43" i="1"/>
  <c r="P43" i="1"/>
  <c r="Q43" i="1" s="1"/>
  <c r="B44" i="1"/>
  <c r="P44" i="1"/>
  <c r="Q44" i="1" s="1"/>
  <c r="B45" i="1"/>
  <c r="P45" i="1"/>
  <c r="Q45" i="1" s="1"/>
  <c r="B46" i="1"/>
  <c r="P46" i="1"/>
  <c r="Q46" i="1" s="1"/>
  <c r="B47" i="1"/>
  <c r="P47" i="1"/>
  <c r="Q47" i="1" s="1"/>
  <c r="B48" i="1"/>
  <c r="P48" i="1"/>
  <c r="Q48" i="1" s="1"/>
  <c r="B49" i="1"/>
  <c r="P49" i="1"/>
  <c r="Q49" i="1" s="1"/>
  <c r="B50" i="1"/>
  <c r="P50" i="1"/>
  <c r="Q50" i="1" s="1"/>
  <c r="B51" i="1"/>
  <c r="P51" i="1"/>
  <c r="Q51" i="1" s="1"/>
  <c r="B52" i="1"/>
  <c r="P52" i="1"/>
  <c r="Q52" i="1" s="1"/>
  <c r="B53" i="1"/>
  <c r="P53" i="1"/>
  <c r="Q53" i="1" s="1"/>
  <c r="B54" i="1"/>
  <c r="P54" i="1"/>
  <c r="Q54" i="1" s="1"/>
  <c r="B55" i="1"/>
  <c r="P55" i="1"/>
  <c r="Q55" i="1" s="1"/>
  <c r="B56" i="1"/>
  <c r="P56" i="1"/>
  <c r="Q56" i="1" s="1"/>
  <c r="B57" i="1"/>
  <c r="P57" i="1"/>
  <c r="Q57" i="1" s="1"/>
  <c r="B58" i="1"/>
  <c r="P58" i="1"/>
  <c r="Q58" i="1" s="1"/>
  <c r="B59" i="1"/>
  <c r="P59" i="1"/>
  <c r="Q59" i="1" s="1"/>
  <c r="B60" i="1"/>
  <c r="P60" i="1"/>
  <c r="Q60" i="1" s="1"/>
  <c r="B61" i="1"/>
  <c r="P61" i="1"/>
  <c r="Q61" i="1" s="1"/>
  <c r="B62" i="1"/>
  <c r="P62" i="1"/>
  <c r="Q62" i="1" s="1"/>
  <c r="B63" i="1"/>
  <c r="P63" i="1"/>
  <c r="Q63" i="1" s="1"/>
  <c r="B64" i="1"/>
  <c r="P64" i="1"/>
  <c r="Q64" i="1" s="1"/>
  <c r="B65" i="1"/>
  <c r="P65" i="1"/>
  <c r="Q65" i="1" s="1"/>
  <c r="B66" i="1"/>
  <c r="P66" i="1"/>
  <c r="Q66" i="1" s="1"/>
  <c r="B67" i="1"/>
  <c r="P67" i="1"/>
  <c r="Q67" i="1" s="1"/>
  <c r="B68" i="1"/>
  <c r="P68" i="1"/>
  <c r="Q68" i="1" s="1"/>
  <c r="B69" i="1"/>
  <c r="P69" i="1"/>
  <c r="Q69" i="1" s="1"/>
  <c r="B70" i="1"/>
  <c r="P70" i="1"/>
  <c r="Q70" i="1" s="1"/>
  <c r="B71" i="1"/>
  <c r="P71" i="1"/>
  <c r="Q71" i="1" s="1"/>
  <c r="B72" i="1"/>
  <c r="P72" i="1"/>
  <c r="Q72" i="1" s="1"/>
  <c r="B73" i="1"/>
  <c r="P73" i="1"/>
  <c r="Q73" i="1" s="1"/>
  <c r="B74" i="1"/>
  <c r="P74" i="1"/>
  <c r="Q74" i="1" s="1"/>
  <c r="B75" i="1"/>
  <c r="P75" i="1"/>
  <c r="Q75" i="1" s="1"/>
  <c r="B76" i="1"/>
  <c r="P76" i="1"/>
  <c r="Q76" i="1" s="1"/>
  <c r="B77" i="1"/>
  <c r="P77" i="1"/>
  <c r="Q77" i="1" s="1"/>
  <c r="B78" i="1"/>
  <c r="P78" i="1"/>
  <c r="Q78" i="1" s="1"/>
  <c r="B79" i="1"/>
  <c r="P79" i="1"/>
  <c r="Q79" i="1" s="1"/>
  <c r="B80" i="1"/>
  <c r="P80" i="1"/>
  <c r="Q80" i="1" s="1"/>
  <c r="B81" i="1"/>
  <c r="P81" i="1"/>
  <c r="Q81" i="1" s="1"/>
  <c r="B82" i="1"/>
  <c r="P82" i="1"/>
  <c r="Q82" i="1" s="1"/>
  <c r="B83" i="1"/>
  <c r="P83" i="1"/>
  <c r="Q83" i="1" s="1"/>
  <c r="B84" i="1"/>
  <c r="P84" i="1"/>
  <c r="Q84" i="1" s="1"/>
  <c r="B85" i="1"/>
  <c r="P85" i="1"/>
  <c r="Q85" i="1" s="1"/>
  <c r="B86" i="1"/>
  <c r="P86" i="1"/>
  <c r="Q86" i="1" s="1"/>
  <c r="B87" i="1"/>
  <c r="P87" i="1"/>
  <c r="Q87" i="1" s="1"/>
  <c r="B88" i="1"/>
  <c r="P88" i="1"/>
  <c r="Q88" i="1" s="1"/>
  <c r="B89" i="1"/>
  <c r="P89" i="1"/>
  <c r="Q89" i="1" s="1"/>
  <c r="B90" i="1"/>
  <c r="P90" i="1"/>
  <c r="Q90" i="1" s="1"/>
  <c r="B91" i="1"/>
  <c r="P91" i="1"/>
  <c r="Q91" i="1" s="1"/>
  <c r="B92" i="1"/>
  <c r="P92" i="1"/>
  <c r="Q92" i="1" s="1"/>
  <c r="B93" i="1"/>
  <c r="P93" i="1"/>
  <c r="Q93" i="1" s="1"/>
  <c r="B94" i="1"/>
  <c r="P94" i="1"/>
  <c r="Q94" i="1" s="1"/>
  <c r="B95" i="1"/>
  <c r="P95" i="1"/>
  <c r="Q95" i="1" s="1"/>
  <c r="B96" i="1"/>
  <c r="P96" i="1"/>
  <c r="Q96" i="1" s="1"/>
  <c r="B97" i="1"/>
  <c r="P97" i="1"/>
  <c r="Q97" i="1" s="1"/>
  <c r="B98" i="1"/>
  <c r="P98" i="1"/>
  <c r="Q98" i="1" s="1"/>
  <c r="B99" i="1"/>
  <c r="P99" i="1"/>
  <c r="Q99" i="1" s="1"/>
  <c r="B100" i="1"/>
  <c r="P100" i="1"/>
  <c r="Q100" i="1" s="1"/>
  <c r="B101" i="1"/>
  <c r="P101" i="1"/>
  <c r="Q101" i="1" s="1"/>
  <c r="B102" i="1"/>
  <c r="P102" i="1"/>
  <c r="Q102" i="1" s="1"/>
  <c r="B103" i="1"/>
  <c r="P103" i="1"/>
  <c r="Q103" i="1" s="1"/>
  <c r="B104" i="1"/>
  <c r="P104" i="1"/>
  <c r="Q104" i="1" s="1"/>
  <c r="B105" i="1"/>
  <c r="P105" i="1"/>
  <c r="Q105" i="1" s="1"/>
  <c r="B106" i="1"/>
  <c r="P106" i="1"/>
  <c r="Q106" i="1" s="1"/>
  <c r="B107" i="1"/>
  <c r="P107" i="1"/>
  <c r="Q107" i="1" s="1"/>
  <c r="B108" i="1"/>
  <c r="P108" i="1"/>
  <c r="Q108" i="1" s="1"/>
  <c r="B109" i="1"/>
  <c r="P109" i="1"/>
  <c r="Q109" i="1" s="1"/>
  <c r="B110" i="1"/>
  <c r="P110" i="1"/>
  <c r="Q110" i="1" s="1"/>
  <c r="B111" i="1"/>
  <c r="P111" i="1"/>
  <c r="Q111" i="1" s="1"/>
  <c r="B112" i="1"/>
  <c r="P112" i="1"/>
  <c r="Q112" i="1" s="1"/>
  <c r="B113" i="1"/>
  <c r="P113" i="1"/>
  <c r="Q113" i="1" s="1"/>
  <c r="B114" i="1"/>
  <c r="P114" i="1"/>
  <c r="Q114" i="1" s="1"/>
  <c r="B115" i="1"/>
  <c r="P115" i="1"/>
  <c r="Q115" i="1" s="1"/>
  <c r="B116" i="1"/>
  <c r="P116" i="1"/>
  <c r="Q116" i="1" s="1"/>
  <c r="B117" i="1"/>
  <c r="P117" i="1"/>
  <c r="Q117" i="1" s="1"/>
  <c r="B118" i="1"/>
  <c r="P118" i="1"/>
  <c r="Q118" i="1" s="1"/>
  <c r="B119" i="1"/>
  <c r="P119" i="1"/>
  <c r="Q119" i="1" s="1"/>
  <c r="B120" i="1"/>
  <c r="P120" i="1"/>
  <c r="Q120" i="1" s="1"/>
  <c r="B121" i="1"/>
  <c r="P121" i="1"/>
  <c r="Q121" i="1" s="1"/>
  <c r="B122" i="1"/>
  <c r="P122" i="1"/>
  <c r="Q122" i="1" s="1"/>
  <c r="B123" i="1"/>
  <c r="P123" i="1"/>
  <c r="Q123" i="1" s="1"/>
  <c r="B124" i="1"/>
  <c r="P124" i="1"/>
  <c r="Q124" i="1" s="1"/>
  <c r="B125" i="1"/>
  <c r="P125" i="1"/>
  <c r="Q125" i="1" s="1"/>
  <c r="B126" i="1"/>
  <c r="P126" i="1"/>
  <c r="Q126" i="1" s="1"/>
  <c r="B127" i="1"/>
  <c r="P127" i="1"/>
  <c r="Q127" i="1" s="1"/>
  <c r="B128" i="1"/>
  <c r="P128" i="1"/>
  <c r="Q128" i="1" s="1"/>
  <c r="B129" i="1"/>
  <c r="P129" i="1"/>
  <c r="Q129" i="1" s="1"/>
  <c r="B130" i="1"/>
  <c r="P130" i="1"/>
  <c r="Q130" i="1" s="1"/>
  <c r="B131" i="1"/>
  <c r="P131" i="1"/>
  <c r="Q131" i="1"/>
  <c r="B132" i="1"/>
  <c r="P132" i="1"/>
  <c r="Q132" i="1" s="1"/>
  <c r="B133" i="1"/>
  <c r="P133" i="1"/>
  <c r="Q133" i="1" s="1"/>
  <c r="B134" i="1"/>
  <c r="P134" i="1"/>
  <c r="Q134" i="1" s="1"/>
  <c r="B135" i="1"/>
  <c r="P135" i="1"/>
  <c r="Q135" i="1" s="1"/>
  <c r="B136" i="1"/>
  <c r="P136" i="1"/>
  <c r="Q136" i="1" s="1"/>
  <c r="B137" i="1"/>
  <c r="P137" i="1"/>
  <c r="Q137" i="1" s="1"/>
  <c r="B138" i="1"/>
  <c r="P138" i="1"/>
  <c r="Q138" i="1"/>
  <c r="B139" i="1"/>
  <c r="P139" i="1"/>
  <c r="Q139" i="1" s="1"/>
  <c r="B140" i="1"/>
  <c r="P140" i="1"/>
  <c r="Q140" i="1" s="1"/>
  <c r="B141" i="1"/>
  <c r="P141" i="1"/>
  <c r="Q141" i="1" s="1"/>
  <c r="B142" i="1"/>
  <c r="P142" i="1"/>
  <c r="Q142" i="1" s="1"/>
  <c r="B143" i="1"/>
  <c r="P143" i="1"/>
  <c r="Q143" i="1" s="1"/>
  <c r="B144" i="1"/>
  <c r="P144" i="1"/>
  <c r="Q144" i="1" s="1"/>
  <c r="B145" i="1"/>
  <c r="P145" i="1"/>
  <c r="Q145" i="1" s="1"/>
  <c r="B146" i="1"/>
  <c r="P146" i="1"/>
  <c r="Q146" i="1" s="1"/>
  <c r="B147" i="1"/>
  <c r="P147" i="1"/>
  <c r="Q147" i="1" s="1"/>
  <c r="B148" i="1"/>
  <c r="P148" i="1"/>
  <c r="Q148" i="1" s="1"/>
  <c r="B149" i="1"/>
  <c r="P149" i="1"/>
  <c r="Q149" i="1" s="1"/>
  <c r="B150" i="1"/>
  <c r="P150" i="1"/>
  <c r="Q150" i="1" s="1"/>
  <c r="B151" i="1"/>
  <c r="P151" i="1"/>
  <c r="Q151" i="1" s="1"/>
  <c r="B152" i="1"/>
  <c r="P152" i="1"/>
  <c r="Q152" i="1" s="1"/>
  <c r="B153" i="1"/>
  <c r="P153" i="1"/>
  <c r="Q153" i="1" s="1"/>
  <c r="B154" i="1"/>
  <c r="P154" i="1"/>
  <c r="Q154" i="1" s="1"/>
  <c r="B155" i="1"/>
  <c r="P155" i="1"/>
  <c r="Q155" i="1" s="1"/>
  <c r="B156" i="1"/>
  <c r="P156" i="1"/>
  <c r="Q156" i="1" s="1"/>
  <c r="B157" i="1"/>
  <c r="P157" i="1"/>
  <c r="Q157" i="1" s="1"/>
  <c r="B158" i="1"/>
  <c r="P158" i="1"/>
  <c r="Q158" i="1" s="1"/>
  <c r="B159" i="1"/>
  <c r="P159" i="1"/>
  <c r="Q159" i="1" s="1"/>
  <c r="B160" i="1"/>
  <c r="P160" i="1"/>
  <c r="Q160" i="1" s="1"/>
  <c r="B161" i="1"/>
  <c r="P161" i="1"/>
  <c r="Q161" i="1" s="1"/>
  <c r="B162" i="1"/>
  <c r="P162" i="1"/>
  <c r="Q162" i="1" s="1"/>
  <c r="B163" i="1"/>
  <c r="P163" i="1"/>
  <c r="Q163" i="1" s="1"/>
  <c r="B164" i="1"/>
  <c r="P164" i="1"/>
  <c r="Q164" i="1" s="1"/>
  <c r="B165" i="1"/>
  <c r="P165" i="1"/>
  <c r="Q165" i="1" s="1"/>
  <c r="B166" i="1"/>
  <c r="P166" i="1"/>
  <c r="Q166" i="1" s="1"/>
  <c r="B167" i="1"/>
  <c r="P167" i="1"/>
  <c r="Q167" i="1" s="1"/>
  <c r="B168" i="1"/>
  <c r="P168" i="1"/>
  <c r="Q168" i="1" s="1"/>
  <c r="B169" i="1"/>
  <c r="P169" i="1"/>
  <c r="Q169" i="1" s="1"/>
  <c r="B170" i="1"/>
  <c r="P170" i="1"/>
  <c r="Q170" i="1" s="1"/>
  <c r="B171" i="1"/>
  <c r="P171" i="1"/>
  <c r="Q171" i="1" s="1"/>
  <c r="B172" i="1"/>
  <c r="P172" i="1"/>
  <c r="Q172" i="1" s="1"/>
  <c r="B173" i="1"/>
  <c r="P173" i="1"/>
  <c r="Q173" i="1" s="1"/>
  <c r="B174" i="1"/>
  <c r="P174" i="1"/>
  <c r="Q174" i="1" s="1"/>
  <c r="B175" i="1"/>
  <c r="P175" i="1"/>
  <c r="Q175" i="1" s="1"/>
  <c r="B176" i="1"/>
  <c r="P176" i="1"/>
  <c r="Q176" i="1" s="1"/>
  <c r="B177" i="1"/>
  <c r="P177" i="1"/>
  <c r="Q177" i="1" s="1"/>
  <c r="B178" i="1"/>
  <c r="P178" i="1"/>
  <c r="Q178" i="1" s="1"/>
  <c r="B179" i="1"/>
  <c r="P179" i="1"/>
  <c r="Q179" i="1" s="1"/>
  <c r="B180" i="1"/>
  <c r="P180" i="1"/>
  <c r="Q180" i="1" s="1"/>
  <c r="B181" i="1"/>
  <c r="P181" i="1"/>
  <c r="Q181" i="1" s="1"/>
  <c r="B182" i="1"/>
  <c r="P182" i="1"/>
  <c r="Q182" i="1" s="1"/>
  <c r="B183" i="1"/>
  <c r="P183" i="1"/>
  <c r="Q183" i="1" s="1"/>
  <c r="G184" i="1"/>
  <c r="P184" i="1"/>
  <c r="B185" i="1"/>
  <c r="B188" i="1"/>
  <c r="B189" i="1"/>
  <c r="B190" i="1"/>
  <c r="B191" i="1"/>
  <c r="B192" i="1"/>
  <c r="B193" i="1"/>
  <c r="B194" i="1"/>
  <c r="B195" i="1"/>
  <c r="B196" i="1"/>
  <c r="B197" i="1"/>
  <c r="B198" i="1"/>
  <c r="B199" i="1"/>
  <c r="B200" i="1"/>
  <c r="B201" i="1"/>
  <c r="G205" i="1"/>
  <c r="G206" i="1"/>
  <c r="G207" i="1"/>
  <c r="G208" i="1"/>
  <c r="G209" i="1"/>
  <c r="G210" i="1"/>
  <c r="G212" i="1"/>
  <c r="G213" i="1"/>
  <c r="G214" i="1"/>
  <c r="G215" i="1"/>
  <c r="G216" i="1"/>
  <c r="G217" i="1"/>
  <c r="G218" i="1"/>
  <c r="G219" i="1"/>
  <c r="G220" i="1"/>
  <c r="G222" i="1"/>
  <c r="G223" i="1"/>
  <c r="G224" i="1"/>
  <c r="G225" i="1"/>
  <c r="G226" i="1"/>
  <c r="G227" i="1"/>
  <c r="G228" i="1"/>
  <c r="G229" i="1"/>
  <c r="G230" i="1"/>
  <c r="G231" i="1"/>
  <c r="G232" i="1"/>
  <c r="G233" i="1"/>
  <c r="G234" i="1"/>
  <c r="G235" i="1"/>
  <c r="G236" i="1"/>
  <c r="G237" i="1"/>
  <c r="G238" i="1"/>
  <c r="G239" i="1"/>
  <c r="G240" i="1"/>
  <c r="G247" i="1"/>
  <c r="G249" i="1"/>
  <c r="G250" i="1"/>
  <c r="G251" i="1"/>
  <c r="G252" i="1"/>
  <c r="G253" i="1"/>
  <c r="G254" i="1"/>
  <c r="G255" i="1"/>
  <c r="G256" i="1"/>
  <c r="G257" i="1"/>
  <c r="G258" i="1"/>
  <c r="G259" i="1"/>
  <c r="G260" i="1"/>
  <c r="G261" i="1"/>
  <c r="G262" i="1"/>
  <c r="G263" i="1"/>
  <c r="G264" i="1"/>
  <c r="G265" i="1"/>
  <c r="G266" i="1"/>
  <c r="G267" i="1"/>
  <c r="G268" i="1"/>
  <c r="G269" i="1"/>
  <c r="G270" i="1"/>
  <c r="G271" i="1"/>
  <c r="G272" i="1"/>
  <c r="E371" i="1" l="1"/>
  <c r="E314" i="1"/>
  <c r="F312" i="1" s="1"/>
  <c r="E347" i="1"/>
  <c r="F341" i="1" s="1"/>
  <c r="F342" i="1"/>
  <c r="F340" i="1"/>
  <c r="F344" i="1"/>
  <c r="F347" i="1"/>
  <c r="F346" i="1"/>
  <c r="F313" i="1" l="1"/>
  <c r="E403" i="1"/>
  <c r="F399" i="1" s="1"/>
  <c r="F314" i="1"/>
  <c r="F311" i="1"/>
  <c r="F343" i="1"/>
  <c r="F337" i="1"/>
  <c r="G337" i="1" s="1"/>
  <c r="F338" i="1"/>
  <c r="F371" i="1"/>
  <c r="F368" i="1"/>
  <c r="F370" i="1"/>
  <c r="F369" i="1"/>
  <c r="F339" i="1"/>
  <c r="F345" i="1"/>
  <c r="F401" i="1" l="1"/>
  <c r="F398" i="1"/>
  <c r="F402" i="1"/>
  <c r="F403" i="1"/>
  <c r="F400" i="1"/>
  <c r="F396" i="1"/>
  <c r="F397" i="1"/>
  <c r="G338" i="1"/>
  <c r="G346" i="1"/>
  <c r="G339" i="1" s="1"/>
  <c r="G340" i="1" s="1"/>
  <c r="G341" i="1" s="1"/>
  <c r="G342" i="1" s="1"/>
  <c r="G343" i="1" s="1"/>
  <c r="G344" i="1" s="1"/>
  <c r="G345" i="1" s="1"/>
</calcChain>
</file>

<file path=xl/sharedStrings.xml><?xml version="1.0" encoding="utf-8"?>
<sst xmlns="http://schemas.openxmlformats.org/spreadsheetml/2006/main" count="2688" uniqueCount="652">
  <si>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</si>
  <si>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</si>
  <si>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</si>
  <si>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</si>
  <si>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</si>
  <si>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</si>
  <si>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</si>
  <si>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</si>
  <si>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</si>
  <si>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</si>
  <si>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</si>
  <si>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</si>
  <si>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</si>
  <si>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</si>
  <si>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</si>
  <si>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</si>
  <si>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</si>
  <si>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</si>
  <si>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</si>
  <si>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</si>
  <si>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</si>
  <si>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</si>
  <si>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</si>
  <si>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</si>
  <si>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</si>
  <si>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</si>
  <si>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</si>
  <si>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</si>
  <si>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</si>
  <si>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</si>
  <si>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</si>
  <si>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</si>
  <si>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</si>
  <si>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</si>
  <si>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</si>
  <si>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</si>
  <si>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</si>
  <si>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</si>
  <si>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</si>
  <si>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</si>
  <si>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</si>
  <si>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</si>
  <si>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</si>
  <si>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</si>
  <si>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</si>
  <si>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</si>
  <si>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</si>
  <si>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</si>
  <si>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</si>
  <si>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</si>
  <si>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</si>
  <si>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</si>
  <si>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</si>
  <si>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</si>
  <si>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</si>
  <si>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</si>
  <si>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</si>
  <si>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</si>
  <si>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</si>
  <si>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</si>
  <si>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</si>
  <si>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</si>
  <si>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</si>
  <si>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</si>
  <si>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</si>
  <si>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</si>
  <si>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</si>
  <si>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</si>
  <si>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</si>
  <si>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</si>
  <si>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</si>
  <si>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</si>
  <si>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</si>
  <si>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</si>
  <si>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</si>
  <si>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</si>
  <si>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</si>
  <si>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</si>
  <si>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</si>
  <si>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</si>
  <si>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</si>
  <si>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</si>
  <si>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</si>
  <si>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</si>
  <si>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</si>
  <si>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</si>
  <si>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</si>
  <si>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</si>
  <si>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</si>
  <si>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</si>
  <si>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</si>
  <si>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</si>
  <si>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</si>
  <si>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</si>
  <si>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</si>
  <si>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</si>
  <si>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</si>
  <si>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</si>
  <si>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</si>
  <si>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</si>
  <si>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</si>
  <si>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</si>
  <si>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</si>
  <si>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</si>
  <si>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</si>
  <si>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</si>
  <si>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</si>
  <si>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</si>
  <si>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</si>
  <si>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</si>
  <si>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</si>
  <si>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</si>
  <si>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</si>
  <si>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</si>
  <si>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</si>
  <si>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</si>
  <si>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</si>
  <si>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</si>
  <si>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</si>
  <si>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</si>
  <si>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</si>
  <si>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</si>
  <si>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</si>
  <si>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</si>
  <si>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</si>
  <si>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</si>
  <si>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</si>
  <si>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</si>
  <si>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</si>
  <si>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</si>
  <si>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</si>
  <si>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</si>
  <si>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</si>
  <si>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</si>
  <si>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</si>
  <si>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</si>
  <si>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</si>
  <si>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</si>
  <si>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</si>
  <si>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</si>
  <si>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</si>
  <si>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</si>
  <si>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</si>
  <si>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</si>
  <si>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</si>
  <si>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</si>
  <si>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</si>
  <si>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</si>
  <si>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</si>
  <si>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</si>
  <si>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</si>
  <si>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</si>
  <si>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</si>
  <si>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</si>
  <si>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</si>
  <si>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</si>
  <si>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</si>
  <si>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</si>
  <si>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</si>
  <si>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</si>
  <si>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</si>
  <si>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</si>
  <si>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</si>
  <si>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</si>
  <si>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</si>
  <si>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</si>
  <si>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</si>
  <si>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</si>
  <si>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</si>
  <si>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</si>
  <si>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</si>
  <si>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</si>
  <si>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</si>
  <si>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</si>
  <si>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</si>
  <si>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</si>
  <si>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</si>
  <si>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</si>
  <si>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</si>
  <si>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</si>
  <si>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</si>
  <si>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</si>
  <si>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</si>
  <si>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</si>
  <si>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</si>
  <si>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</si>
  <si>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</si>
  <si>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</si>
  <si>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</si>
  <si>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</si>
  <si>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</si>
  <si>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</si>
  <si>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</si>
  <si>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</si>
  <si>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</si>
  <si>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</si>
  <si>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</si>
  <si>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</si>
  <si>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</si>
  <si>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</si>
  <si>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</si>
  <si>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</si>
  <si>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</si>
  <si>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</si>
  <si>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</si>
  <si>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</si>
  <si>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</si>
  <si>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</si>
  <si>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</si>
  <si>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</si>
  <si>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</si>
  <si>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</si>
  <si>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</si>
  <si>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</si>
  <si>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</si>
  <si>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</si>
  <si>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</si>
  <si>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</si>
  <si>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</si>
  <si>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</si>
  <si>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</si>
  <si>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</si>
  <si>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</si>
  <si>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</si>
  <si>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</si>
  <si>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</si>
  <si>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</si>
  <si>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</si>
  <si>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</si>
  <si>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</si>
  <si>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</si>
  <si>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</si>
  <si>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</si>
  <si>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</si>
  <si>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</si>
  <si>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</si>
  <si>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</si>
  <si>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</si>
  <si>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</si>
  <si>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</si>
  <si>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</si>
  <si>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</si>
  <si>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</si>
  <si>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</si>
  <si>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</si>
  <si>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</si>
  <si>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</si>
  <si>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</si>
  <si>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</si>
  <si>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</si>
  <si>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</si>
  <si>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</si>
  <si>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</si>
  <si>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</si>
  <si>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</si>
  <si>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</si>
  <si>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</si>
  <si>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</si>
  <si>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</si>
  <si>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</si>
  <si>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</si>
  <si>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</si>
  <si>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</si>
  <si>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</si>
  <si>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</si>
  <si>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</si>
  <si>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</si>
  <si>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</si>
  <si>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</si>
  <si>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</si>
  <si>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</si>
  <si>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</si>
  <si>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</si>
  <si>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</si>
  <si>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</si>
  <si>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</si>
  <si>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</si>
  <si>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</si>
  <si>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</si>
  <si>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</si>
  <si>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</si>
  <si>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</si>
  <si>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</si>
  <si>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</si>
  <si>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</si>
  <si>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</si>
  <si>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</si>
  <si>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</si>
  <si>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</si>
  <si>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</si>
  <si>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</si>
  <si>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</si>
  <si>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</si>
  <si>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</si>
  <si>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</si>
  <si>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</si>
  <si>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</si>
  <si>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</si>
  <si>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</si>
  <si>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</si>
  <si>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</si>
  <si>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</si>
  <si>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</si>
  <si>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</si>
  <si>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</si>
  <si>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</si>
  <si>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</si>
  <si>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</si>
  <si>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</si>
  <si>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</si>
  <si>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</si>
  <si>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</si>
  <si>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</si>
  <si>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</si>
  <si>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</si>
  <si>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</si>
  <si>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</si>
  <si>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</si>
  <si>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</si>
  <si>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</si>
  <si>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</si>
  <si>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</si>
  <si>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</si>
  <si>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</si>
  <si>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</si>
  <si>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</si>
  <si>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</si>
  <si>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</si>
  <si>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</si>
  <si>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</si>
  <si>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</si>
  <si>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</si>
  <si>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</si>
  <si>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</si>
  <si>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</si>
  <si>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</si>
  <si>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</si>
  <si>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</si>
  <si>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</si>
  <si>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</si>
  <si>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</si>
  <si>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</si>
  <si>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</si>
  <si>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</si>
  <si>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</si>
  <si>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</si>
  <si>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</si>
  <si>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</si>
  <si>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</si>
  <si>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</si>
  <si>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</si>
  <si>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</si>
  <si>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</si>
  <si>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</si>
  <si>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</si>
  <si>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</si>
  <si>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</si>
  <si>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</si>
  <si>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</si>
  <si>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</si>
  <si>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</si>
  <si>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</si>
  <si>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</si>
  <si>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</si>
  <si>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</si>
  <si>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</si>
  <si>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</si>
  <si>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</si>
  <si>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</si>
  <si>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</si>
  <si>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</si>
  <si>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</si>
  <si>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</si>
  <si>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</si>
  <si>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</si>
  <si>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</si>
  <si>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</si>
  <si>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</si>
  <si>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</si>
  <si>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</si>
  <si>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</si>
  <si>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</si>
  <si>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</si>
  <si>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</si>
  <si>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</si>
  <si>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</si>
  <si>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</si>
  <si>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</si>
  <si>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</si>
  <si>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</si>
  <si>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</si>
  <si>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</si>
  <si>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</si>
  <si>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</si>
  <si>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</si>
  <si>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</si>
  <si>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</si>
  <si>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</si>
  <si>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</si>
  <si>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</si>
  <si>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</si>
  <si>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</si>
  <si>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</si>
  <si>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</si>
  <si>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</si>
  <si>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</si>
  <si>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</si>
  <si>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</si>
  <si>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</si>
  <si>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</si>
  <si>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</si>
  <si>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</si>
  <si>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</si>
  <si>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</si>
  <si>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</si>
  <si>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</si>
  <si>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</si>
  <si>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</si>
  <si>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</si>
  <si>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</si>
  <si>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</si>
  <si>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</si>
  <si>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</si>
  <si>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</si>
  <si>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</si>
  <si>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</si>
  <si>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</si>
  <si>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</si>
  <si>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</si>
  <si>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</si>
  <si>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</si>
  <si>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</si>
  <si>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</si>
  <si>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</si>
  <si>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</si>
  <si>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</si>
  <si>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</si>
  <si>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</si>
  <si>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</si>
  <si>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</si>
  <si>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</si>
  <si>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</si>
  <si>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</si>
  <si>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</si>
  <si>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</si>
  <si>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</si>
  <si>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</si>
  <si>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</si>
  <si>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</si>
  <si>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</si>
  <si>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</si>
  <si>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</si>
  <si>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</si>
  <si>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</si>
  <si>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</si>
  <si>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</si>
  <si>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</si>
  <si>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</si>
  <si>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</si>
  <si>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</si>
  <si>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</si>
  <si>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</si>
  <si>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</si>
  <si>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</si>
  <si>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</si>
  <si>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</si>
  <si>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</si>
  <si>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</si>
  <si>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</si>
  <si>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</si>
  <si>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</si>
  <si>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</si>
  <si>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</si>
  <si>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</si>
  <si>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</si>
  <si>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</si>
  <si>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</si>
  <si>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</si>
  <si>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</si>
  <si>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</si>
  <si>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</si>
  <si>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</si>
  <si>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</si>
  <si>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</si>
  <si>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</si>
  <si>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</si>
  <si>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</si>
  <si>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</si>
  <si>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</si>
  <si>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</si>
  <si>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</si>
  <si>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</si>
  <si>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</si>
  <si>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</si>
  <si>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</si>
  <si>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</si>
  <si>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</si>
  <si>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</si>
  <si>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</si>
  <si>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</si>
  <si>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</si>
  <si>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</si>
  <si>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</si>
  <si>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</si>
  <si>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</si>
  <si>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</si>
  <si>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</si>
  <si>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</si>
  <si>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</si>
  <si>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</si>
  <si>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</si>
  <si>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</si>
  <si>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</si>
  <si>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</si>
  <si>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</si>
  <si>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</si>
  <si>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</si>
  <si>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</si>
  <si>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</si>
  <si>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</si>
  <si>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</si>
  <si>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</si>
  <si>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</si>
  <si>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</si>
  <si>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</si>
  <si>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</si>
  <si>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</si>
  <si>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t>
  </si>
  <si>
    <t>Total</t>
  </si>
  <si>
    <t>Product</t>
  </si>
  <si>
    <t>Customer</t>
  </si>
  <si>
    <t>Firms</t>
  </si>
  <si>
    <t>56-65</t>
  </si>
  <si>
    <t>65+</t>
  </si>
  <si>
    <t>36-45</t>
  </si>
  <si>
    <t>26-35</t>
  </si>
  <si>
    <t>46-55</t>
  </si>
  <si>
    <t>18-25</t>
  </si>
  <si>
    <t>Mode</t>
  </si>
  <si>
    <t>Variance</t>
  </si>
  <si>
    <t>Skew</t>
  </si>
  <si>
    <t>Covariance</t>
  </si>
  <si>
    <t>Property #</t>
  </si>
  <si>
    <t>N/A</t>
  </si>
  <si>
    <t>Building</t>
  </si>
  <si>
    <t>x</t>
  </si>
  <si>
    <t xml:space="preserve">The company is launching a marketing campaign but it wants to target its audience properly. </t>
  </si>
  <si>
    <t>As a data analyst, my task is to identify which group of people are most likely to buy our property. Once data analyzed, marketing groups will focus on these groups.</t>
  </si>
  <si>
    <t>Data Understanding</t>
  </si>
  <si>
    <t>I have two tables for the product(property) and customer information. I can see that customer information is listed only for some properties, but all property information is listed—the company inputs customer information when the deal is done.</t>
  </si>
  <si>
    <t>Column Name</t>
  </si>
  <si>
    <t>Type of Data</t>
  </si>
  <si>
    <t>Level of Measurement</t>
  </si>
  <si>
    <t>Year of Sale</t>
  </si>
  <si>
    <t>Month of Sale</t>
  </si>
  <si>
    <t>Type of Property</t>
  </si>
  <si>
    <t>Property Number</t>
  </si>
  <si>
    <t>Area(ft)</t>
  </si>
  <si>
    <t>Property#</t>
  </si>
  <si>
    <t>Year</t>
  </si>
  <si>
    <t>Deal Satisfaction</t>
  </si>
  <si>
    <t>Description</t>
  </si>
  <si>
    <t>Unique value to differentiate each property</t>
  </si>
  <si>
    <t xml:space="preserve">Building Number </t>
  </si>
  <si>
    <t>Month</t>
  </si>
  <si>
    <t>Propery Type</t>
  </si>
  <si>
    <t>Price in $</t>
  </si>
  <si>
    <t>Status of property(sold etc….)</t>
  </si>
  <si>
    <t>Unique value to each customer</t>
  </si>
  <si>
    <t>Entity type(Individual or Family)</t>
  </si>
  <si>
    <t xml:space="preserve">First name </t>
  </si>
  <si>
    <t>Last name</t>
  </si>
  <si>
    <t xml:space="preserve">Age </t>
  </si>
  <si>
    <t>Interval of age</t>
  </si>
  <si>
    <t>Birth year</t>
  </si>
  <si>
    <t>Country name</t>
  </si>
  <si>
    <t>State name</t>
  </si>
  <si>
    <t>Purpose of property purchase</t>
  </si>
  <si>
    <t>Satisfaction rate</t>
  </si>
  <si>
    <t>Taken mortgage or not</t>
  </si>
  <si>
    <t>How do the customer know about this property?</t>
  </si>
  <si>
    <t>Categorical</t>
  </si>
  <si>
    <t>Qualitative, Nominal</t>
  </si>
  <si>
    <t>Qualitative, Ordinal</t>
  </si>
  <si>
    <t>Numerical, Discrete</t>
  </si>
  <si>
    <t>Numerical, Continuos</t>
  </si>
  <si>
    <t>Quantitative, Ratio</t>
  </si>
  <si>
    <t>Quantitative, Interval</t>
  </si>
  <si>
    <t>Year is questionable</t>
  </si>
  <si>
    <t>Ratio if Year=0 when big bang happened</t>
  </si>
  <si>
    <t xml:space="preserve">Interval if Year= BC-AD </t>
  </si>
  <si>
    <t>Qualitative, Nominal or Binary</t>
  </si>
  <si>
    <t>Area in square feet</t>
  </si>
  <si>
    <r>
      <rPr>
        <b/>
        <sz val="9"/>
        <color rgb="FF000000"/>
        <rFont val="Arial"/>
        <family val="2"/>
      </rPr>
      <t>Tip:</t>
    </r>
    <r>
      <rPr>
        <sz val="9"/>
        <color rgb="FF000000"/>
        <rFont val="Arial"/>
        <family val="2"/>
      </rPr>
      <t xml:space="preserve"> Always, first indentify the </t>
    </r>
    <r>
      <rPr>
        <b/>
        <sz val="9"/>
        <color rgb="FF000000"/>
        <rFont val="Arial"/>
        <family val="2"/>
      </rPr>
      <t>types of data</t>
    </r>
    <r>
      <rPr>
        <sz val="9"/>
        <color rgb="FF000000"/>
        <rFont val="Arial"/>
        <family val="2"/>
      </rPr>
      <t xml:space="preserve"> and then </t>
    </r>
    <r>
      <rPr>
        <b/>
        <sz val="9"/>
        <color rgb="FF000000"/>
        <rFont val="Arial"/>
        <family val="2"/>
      </rPr>
      <t>level of measurement</t>
    </r>
    <r>
      <rPr>
        <sz val="9"/>
        <color rgb="FF000000"/>
        <rFont val="Arial"/>
        <family val="2"/>
      </rPr>
      <t>. The best way to identify variable whether it is categorical or numerical, find it's mean.</t>
    </r>
  </si>
  <si>
    <t>Age can be both discrete or continuos.</t>
  </si>
  <si>
    <t>If the variable is numerical, find out whether it is discrete or continuos.</t>
  </si>
  <si>
    <t>Discrete when the person is 55 years old.</t>
  </si>
  <si>
    <t>Continuos if I say that the statue of liberty is 131 year old or more specific 131 years and 11 months old.</t>
  </si>
  <si>
    <r>
      <t>Quantitative, Ratio(</t>
    </r>
    <r>
      <rPr>
        <b/>
        <sz val="9"/>
        <color rgb="FF000000"/>
        <rFont val="Arial"/>
        <family val="2"/>
      </rPr>
      <t>Age can be 0 if born recently</t>
    </r>
    <r>
      <rPr>
        <sz val="9"/>
        <color rgb="FF000000"/>
        <rFont val="Arial"/>
        <family val="2"/>
      </rPr>
      <t>)</t>
    </r>
  </si>
  <si>
    <t>1) Categorical Variables</t>
  </si>
  <si>
    <t>i) Gender</t>
  </si>
  <si>
    <t>Frequency Distribution Table</t>
  </si>
  <si>
    <t>Relative Frequency</t>
  </si>
  <si>
    <t>Here, I can use bar chart or pie chart for visualization.</t>
  </si>
  <si>
    <t>I have 3 possibilities of gender. Male, Female or a cell where gender is not available. This is because firms who bought the property don't have gender.</t>
  </si>
  <si>
    <r>
      <rPr>
        <b/>
        <sz val="9"/>
        <color rgb="FF000000"/>
        <rFont val="Arial"/>
        <family val="2"/>
      </rPr>
      <t>Analysis:</t>
    </r>
    <r>
      <rPr>
        <sz val="9"/>
        <color rgb="FF000000"/>
        <rFont val="Arial"/>
        <family val="2"/>
      </rPr>
      <t xml:space="preserve"> I can clearly see that most clients are male. However, this information is biased, as the customers in this database are the people who signed the contract. It is very likely that a family bought the apartment, but our data shows us only the person who signed the contract.</t>
    </r>
  </si>
  <si>
    <t>It is not good idea to focus on only males during marketing.</t>
  </si>
  <si>
    <t xml:space="preserve">ii) State </t>
  </si>
  <si>
    <t xml:space="preserve">State </t>
  </si>
  <si>
    <t xml:space="preserve">Arizona </t>
  </si>
  <si>
    <t>None(abroad)</t>
  </si>
  <si>
    <t>State is categorical variable. So, I can use bar chart, pie chart or pareto chart if I want more information.</t>
  </si>
  <si>
    <t>Cumulative Frequency</t>
  </si>
  <si>
    <r>
      <rPr>
        <b/>
        <sz val="9"/>
        <color rgb="FF000000"/>
        <rFont val="Arial"/>
        <family val="2"/>
      </rPr>
      <t>Analysis:</t>
    </r>
    <r>
      <rPr>
        <sz val="9"/>
        <color rgb="FF000000"/>
        <rFont val="Arial"/>
        <family val="2"/>
      </rPr>
      <t xml:space="preserve"> Majority of clients are from California. A possible scenario is to decide to invest in marketing for the top 75% of the locations. This will mean that marketing team can focus on California and Nevada alone.</t>
    </r>
  </si>
  <si>
    <t>iii) Source</t>
  </si>
  <si>
    <t xml:space="preserve">Agency </t>
  </si>
  <si>
    <t xml:space="preserve">Website </t>
  </si>
  <si>
    <t>Here, Client means the customers may be bought the property through the client referral.</t>
  </si>
  <si>
    <r>
      <rPr>
        <b/>
        <sz val="9"/>
        <color rgb="FF000000"/>
        <rFont val="Arial"/>
        <family val="2"/>
      </rPr>
      <t xml:space="preserve">Analysis: </t>
    </r>
    <r>
      <rPr>
        <sz val="9"/>
        <color rgb="FF000000"/>
        <rFont val="Arial"/>
        <family val="2"/>
      </rPr>
      <t xml:space="preserve">The marketing team should focus on Agency and Client in order to sell more properties. The real estate company got the majority of customers from the website.  </t>
    </r>
  </si>
  <si>
    <t>None(Firms)</t>
  </si>
  <si>
    <t>iv) Age</t>
  </si>
  <si>
    <t>2) Numerical Variables</t>
  </si>
  <si>
    <t xml:space="preserve">Mean </t>
  </si>
  <si>
    <t xml:space="preserve">Median </t>
  </si>
  <si>
    <t>Measure of Central Tendency</t>
  </si>
  <si>
    <t>Standard Deviation</t>
  </si>
  <si>
    <t>Measure of Skewness</t>
  </si>
  <si>
    <t>Measure of Variability</t>
  </si>
  <si>
    <t>The mean and median are pretty close so the data don't have a lot of outliers.</t>
  </si>
  <si>
    <t xml:space="preserve">The mean &gt; median and the value of skewness is +ve. That's why the right skew or positive skew.  </t>
  </si>
  <si>
    <t>The graph also shows longer tail to the right.</t>
  </si>
  <si>
    <r>
      <rPr>
        <b/>
        <sz val="9"/>
        <color rgb="FF000000"/>
        <rFont val="Arial"/>
        <family val="2"/>
      </rPr>
      <t>Analysis:</t>
    </r>
    <r>
      <rPr>
        <sz val="9"/>
        <color rgb="FF000000"/>
        <rFont val="Arial"/>
        <family val="2"/>
      </rPr>
      <t xml:space="preserve"> The most people purchases a real estate property at the age between 36 to 45. </t>
    </r>
  </si>
  <si>
    <t>3) The relationship between two numerical variables</t>
  </si>
  <si>
    <t>The relationship between two numerical variables can be shown using scatter plot.</t>
  </si>
  <si>
    <t>Maltivariate Measures</t>
  </si>
  <si>
    <t>Correlation Coefficient</t>
  </si>
  <si>
    <t xml:space="preserve">Cov &lt; 0 that's why the price and the age move in opposite direction. </t>
  </si>
  <si>
    <t>r&lt;0 No correlation between these two variables.</t>
  </si>
  <si>
    <r>
      <rPr>
        <b/>
        <sz val="9"/>
        <color rgb="FF000000"/>
        <rFont val="Arial"/>
        <family val="2"/>
      </rPr>
      <t>Analysis</t>
    </r>
    <r>
      <rPr>
        <sz val="9"/>
        <color rgb="FF000000"/>
        <rFont val="Arial"/>
        <family val="2"/>
      </rPr>
      <t>: The property price are not related to age.</t>
    </r>
  </si>
  <si>
    <t>Insights:</t>
  </si>
  <si>
    <t>1. Males are more likely to sign contracts and are potentially a better audience for our ads(unclear).</t>
  </si>
  <si>
    <t>2. 66% of the company sales came from california, with Nevada, Oregon, Arizona and Colorado forming 93% of the US customer base.</t>
  </si>
  <si>
    <t>3. 71% of the sales were made with customers aged between 26 and 55 years old, with a mean of 46 years and a standard deviation of 13 years. Younger people buy more property than older people.</t>
  </si>
  <si>
    <t>4. There is no relationship between the age of a given customer and the price they are willing to pay.</t>
  </si>
  <si>
    <r>
      <t xml:space="preserve">Real Estate Company California </t>
    </r>
    <r>
      <rPr>
        <sz val="9"/>
        <color rgb="FFFF0000"/>
        <rFont val="Arial"/>
        <family val="2"/>
      </rPr>
      <t>(Please view till the end)</t>
    </r>
  </si>
  <si>
    <t>St. dev.</t>
  </si>
  <si>
    <t>Median</t>
  </si>
  <si>
    <t>Mean</t>
  </si>
  <si>
    <t>Relative frequency</t>
  </si>
  <si>
    <t>Frequency distribution table</t>
  </si>
  <si>
    <t>Age</t>
  </si>
  <si>
    <t>365 DataScience RE California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</si>
</sst>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b/>
      <sz val="10"/>
      <color theme="0"/>
      <name val="Arial"/>
      <family val="2"/>
    </font>
    <font>
      <b/>
      <sz val="9"/>
      <color rgb="FF000000"/>
      <name val="Arial"/>
      <family val="2"/>
    </font>
    <font>
      <b/>
      <sz val="10"/>
      <color rgb="FF000000"/>
      <name val="Arial"/>
      <family val="2"/>
    </font>
    <font>
      <i/>
      <sz val="11"/>
      <color rgb="FF000000"/>
      <name val="Calibri"/>
      <family val="2"/>
    </font>
    <font>
      <sz val="9"/>
      <color rgb="FFFF0000"/>
      <name val="Arial"/>
      <family val="2"/>
    </font>
    <font>
      <sz val="9"/>
      <color theme="1"/>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rgb="FF002060"/>
        <bgColor indexed="64"/>
      </patternFill>
    </fill>
    <fill>
      <patternFill patternType="solid">
        <fgColor theme="0"/>
        <bgColor rgb="FFFFFFFF"/>
      </patternFill>
    </fill>
  </fills>
  <borders count="6">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rgb="FF002060"/>
      </top>
      <bottom style="thick">
        <color rgb="FF002060"/>
      </bottom>
      <diagonal/>
    </border>
  </borders>
  <cellStyleXfs count="4">
    <xf numFmtId="0" fontId="0" fillId="0" borderId="0"/>
    <xf numFmtId="44" fontId="1" fillId="0" borderId="0" applyFont="0" applyFill="0" applyBorder="0" applyAlignment="0" applyProtection="0"/>
    <xf numFmtId="0" fontId="1" fillId="0" borderId="0"/>
    <xf numFmtId="9" fontId="1" fillId="0" borderId="0" applyFont="0" applyFill="0" applyBorder="0" applyAlignment="0" applyProtection="0"/>
  </cellStyleXfs>
  <cellXfs count="55">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8" fillId="0" borderId="0" xfId="0" applyFont="1" applyAlignment="1">
      <alignment vertical="center"/>
    </xf>
    <xf numFmtId="0" fontId="2" fillId="2" borderId="0" xfId="0" applyFont="1" applyFill="1" applyAlignment="1">
      <alignment vertical="center"/>
    </xf>
    <xf numFmtId="0" fontId="7" fillId="2" borderId="2" xfId="0" applyFont="1" applyFill="1" applyBorder="1" applyAlignment="1">
      <alignment horizontal="center" vertical="center"/>
    </xf>
    <xf numFmtId="0" fontId="7" fillId="2" borderId="0" xfId="0" applyFont="1" applyFill="1" applyAlignment="1">
      <alignment horizontal="center" vertical="center"/>
    </xf>
    <xf numFmtId="0" fontId="2" fillId="2" borderId="2" xfId="0" applyFont="1" applyFill="1" applyBorder="1" applyAlignment="1">
      <alignment horizontal="center" vertical="center"/>
    </xf>
    <xf numFmtId="0" fontId="7" fillId="2" borderId="0" xfId="0" applyFont="1" applyFill="1" applyAlignment="1">
      <alignment horizontal="left" vertical="center"/>
    </xf>
    <xf numFmtId="0" fontId="2" fillId="0" borderId="2" xfId="0" applyFont="1" applyBorder="1" applyAlignment="1">
      <alignment vertical="center"/>
    </xf>
    <xf numFmtId="0" fontId="8" fillId="2" borderId="0" xfId="0" applyFont="1" applyFill="1" applyAlignment="1">
      <alignment horizontal="center" vertical="center"/>
    </xf>
    <xf numFmtId="0" fontId="8" fillId="0" borderId="0" xfId="0" applyFont="1" applyAlignment="1">
      <alignment horizontal="center" vertical="center"/>
    </xf>
    <xf numFmtId="0" fontId="9" fillId="0" borderId="0" xfId="0" applyFont="1" applyAlignment="1">
      <alignment horizontal="center"/>
    </xf>
    <xf numFmtId="0" fontId="7" fillId="2" borderId="2" xfId="0" applyFont="1" applyFill="1" applyBorder="1" applyAlignment="1">
      <alignment horizontal="left" vertical="center"/>
    </xf>
    <xf numFmtId="0" fontId="2" fillId="4" borderId="0" xfId="2" applyFont="1" applyFill="1"/>
    <xf numFmtId="0" fontId="1" fillId="4" borderId="0" xfId="2" applyFill="1"/>
    <xf numFmtId="2" fontId="11" fillId="4" borderId="0" xfId="2" applyNumberFormat="1" applyFont="1" applyFill="1" applyAlignment="1">
      <alignment vertical="center"/>
    </xf>
    <xf numFmtId="0" fontId="5" fillId="4" borderId="0" xfId="2" applyFont="1" applyFill="1"/>
    <xf numFmtId="9" fontId="11" fillId="4" borderId="0" xfId="3" applyFont="1" applyFill="1" applyAlignment="1">
      <alignment vertical="center"/>
    </xf>
    <xf numFmtId="0" fontId="5" fillId="6" borderId="0" xfId="2" applyFont="1" applyFill="1" applyAlignment="1">
      <alignment horizontal="left" vertical="center"/>
    </xf>
    <xf numFmtId="9" fontId="11" fillId="4" borderId="0" xfId="3" applyFont="1" applyFill="1" applyBorder="1" applyAlignment="1">
      <alignment vertical="center"/>
    </xf>
    <xf numFmtId="0" fontId="11" fillId="4" borderId="0" xfId="2" applyFont="1" applyFill="1" applyAlignment="1">
      <alignment vertical="center"/>
    </xf>
    <xf numFmtId="0" fontId="2" fillId="6" borderId="0" xfId="2" applyFont="1" applyFill="1" applyAlignment="1">
      <alignment horizontal="left" vertical="center"/>
    </xf>
    <xf numFmtId="9" fontId="11" fillId="4" borderId="5" xfId="2" applyNumberFormat="1" applyFont="1" applyFill="1" applyBorder="1" applyAlignment="1">
      <alignment vertical="center"/>
    </xf>
    <xf numFmtId="0" fontId="11" fillId="4" borderId="5" xfId="2" applyFont="1" applyFill="1" applyBorder="1" applyAlignment="1">
      <alignment vertical="center"/>
    </xf>
    <xf numFmtId="0" fontId="5" fillId="4" borderId="1" xfId="2" applyFont="1" applyFill="1" applyBorder="1" applyAlignment="1">
      <alignment horizontal="right" vertical="center"/>
    </xf>
    <xf numFmtId="0" fontId="11" fillId="4" borderId="1" xfId="2" applyFont="1" applyFill="1" applyBorder="1" applyAlignment="1">
      <alignment vertical="center"/>
    </xf>
    <xf numFmtId="0" fontId="5" fillId="4" borderId="0" xfId="2" applyFont="1" applyFill="1" applyAlignment="1">
      <alignment vertical="center"/>
    </xf>
    <xf numFmtId="0" fontId="4" fillId="4" borderId="0" xfId="2" applyFont="1" applyFill="1" applyAlignment="1">
      <alignment vertical="center"/>
    </xf>
    <xf numFmtId="0" fontId="2" fillId="2" borderId="0" xfId="0" applyFont="1" applyFill="1" applyAlignment="1">
      <alignment horizontal="left" vertical="center"/>
    </xf>
    <xf numFmtId="0" fontId="6" fillId="5" borderId="0" xfId="0" applyFont="1" applyFill="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cellXfs>
  <cellStyles count="4">
    <cellStyle name="Currency" xfId="1" builtinId="4"/>
    <cellStyle name="Normal" xfId="0" builtinId="0"/>
    <cellStyle name="Normal 2" xfId="2" xr:uid="{D51E7BBC-D109-6044-B2E9-DB022000A9C4}"/>
    <cellStyle name="Percent 2" xfId="3" xr:uid="{7AB93DA8-BDC2-4949-B0A4-7A432C7DAFEA}"/>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E6-9648-AAF3-A6F0CEEB74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E6-9648-AAF3-A6F0CEEB74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E6-9648-AAF3-A6F0CEEB74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Statistics'!$D$311:$D$313</c:f>
              <c:strCache>
                <c:ptCount val="3"/>
                <c:pt idx="0">
                  <c:v>M</c:v>
                </c:pt>
                <c:pt idx="1">
                  <c:v>F</c:v>
                </c:pt>
                <c:pt idx="2">
                  <c:v>Firms</c:v>
                </c:pt>
              </c:strCache>
            </c:strRef>
          </c:cat>
          <c:val>
            <c:numRef>
              <c:f>'Descriptive Statistics'!$E$311:$E$313</c:f>
              <c:numCache>
                <c:formatCode>General</c:formatCode>
                <c:ptCount val="3"/>
                <c:pt idx="0">
                  <c:v>108</c:v>
                </c:pt>
                <c:pt idx="1">
                  <c:v>69</c:v>
                </c:pt>
                <c:pt idx="2">
                  <c:v>17</c:v>
                </c:pt>
              </c:numCache>
            </c:numRef>
          </c:val>
          <c:extLst>
            <c:ext xmlns:c16="http://schemas.microsoft.com/office/drawing/2014/chart" uri="{C3380CC4-5D6E-409C-BE32-E72D297353CC}">
              <c16:uniqueId val="{00000000-94C9-524D-9209-5412DD3F4F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('Descriptive Statistics'!$D$368,'Descriptive Statistics'!$D$369,'Descriptive Statistics'!$D$370)</c:f>
              <c:strCache>
                <c:ptCount val="3"/>
                <c:pt idx="0">
                  <c:v>Agency </c:v>
                </c:pt>
                <c:pt idx="1">
                  <c:v>Website </c:v>
                </c:pt>
                <c:pt idx="2">
                  <c:v>Client</c:v>
                </c:pt>
              </c:strCache>
            </c:strRef>
          </c:cat>
          <c:val>
            <c:numRef>
              <c:f>('Descriptive Statistics'!$F$368,'Descriptive Statistics'!$F$369,'Descriptive Statistics'!$F$370)</c:f>
              <c:numCache>
                <c:formatCode>General</c:formatCode>
                <c:ptCount val="3"/>
                <c:pt idx="0">
                  <c:v>30.412371134020617</c:v>
                </c:pt>
                <c:pt idx="1">
                  <c:v>60.824742268041234</c:v>
                </c:pt>
                <c:pt idx="2">
                  <c:v>8.7628865979381434</c:v>
                </c:pt>
              </c:numCache>
            </c:numRef>
          </c:val>
          <c:extLst>
            <c:ext xmlns:c16="http://schemas.microsoft.com/office/drawing/2014/chart" uri="{C3380CC4-5D6E-409C-BE32-E72D297353CC}">
              <c16:uniqueId val="{00000000-E0B8-3C48-942C-C20AC42D55FB}"/>
            </c:ext>
          </c:extLst>
        </c:ser>
        <c:dLbls>
          <c:showLegendKey val="0"/>
          <c:showVal val="0"/>
          <c:showCatName val="0"/>
          <c:showSerName val="0"/>
          <c:showPercent val="0"/>
          <c:showBubbleSize val="0"/>
        </c:dLbls>
        <c:gapWidth val="219"/>
        <c:overlap val="-27"/>
        <c:axId val="380276640"/>
        <c:axId val="1960192768"/>
      </c:barChart>
      <c:catAx>
        <c:axId val="38027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192768"/>
        <c:crosses val="autoZero"/>
        <c:auto val="1"/>
        <c:lblAlgn val="ctr"/>
        <c:lblOffset val="100"/>
        <c:noMultiLvlLbl val="0"/>
      </c:catAx>
      <c:valAx>
        <c:axId val="19601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7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'Descriptive Statistics'!$I$6:$I$272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'Descriptive Statistics'!$P$6:$P$272</c:f>
              <c:numCache>
                <c:formatCode>General</c:formatCode>
                <c:ptCount val="267"/>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numCache>
            </c:numRef>
          </c:yVal>
          <c:smooth val="0"/>
          <c:extLst>
            <c:ext xmlns:c16="http://schemas.microsoft.com/office/drawing/2014/chart" uri="{C3380CC4-5D6E-409C-BE32-E72D297353CC}">
              <c16:uniqueId val="{00000000-B5FA-A04F-8EF5-5778CDC57D11}"/>
            </c:ext>
          </c:extLst>
        </c:ser>
        <c:dLbls>
          <c:showLegendKey val="0"/>
          <c:showVal val="0"/>
          <c:showCatName val="0"/>
          <c:showSerName val="0"/>
          <c:showPercent val="0"/>
          <c:showBubbleSize val="0"/>
        </c:dLbls>
        <c:axId val="227016655"/>
        <c:axId val="226783023"/>
      </c:scatterChart>
      <c:valAx>
        <c:axId val="22701665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783023"/>
        <c:crosses val="autoZero"/>
        <c:crossBetween val="midCat"/>
      </c:valAx>
      <c:valAx>
        <c:axId val="22678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16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C3A8-8A49-8328-498BA38EC255}"/>
            </c:ext>
          </c:extLst>
        </c:ser>
        <c:dLbls>
          <c:dLblPos val="inEnd"/>
          <c:showLegendKey val="0"/>
          <c:showVal val="1"/>
          <c:showCatName val="0"/>
          <c:showSerName val="0"/>
          <c:showPercent val="0"/>
          <c:showBubbleSize val="0"/>
        </c:dLbls>
        <c:gapWidth val="3"/>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C1FD-D749-A099-DDCBA3724F8E}"/>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19D16BC0-21E5-5D4B-8CDC-07D96CD382E8}">
          <cx:dataLabels pos="inEnd">
            <cx:visibility seriesName="0" categoryName="0" value="1"/>
          </cx:dataLabels>
          <cx:dataId val="0"/>
          <cx:layoutPr>
            <cx:aggregation/>
          </cx:layoutPr>
          <cx:axisId val="1"/>
        </cx:series>
        <cx:series layoutId="paretoLine" ownerIdx="0" uniqueId="{420A3E56-540E-404D-9264-8EFF338AE3AA}">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clusteredColumn" uniqueId="{8445B3AB-3E13-49E7-835F-62F7280F51BF}">
          <cx:tx>
            <cx:txData>
              <cx:f>_xlchart.v1.2</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589280</xdr:colOff>
      <xdr:row>315</xdr:row>
      <xdr:rowOff>20320</xdr:rowOff>
    </xdr:from>
    <xdr:to>
      <xdr:col>5</xdr:col>
      <xdr:colOff>2834640</xdr:colOff>
      <xdr:row>330</xdr:row>
      <xdr:rowOff>20320</xdr:rowOff>
    </xdr:to>
    <xdr:graphicFrame macro="">
      <xdr:nvGraphicFramePr>
        <xdr:cNvPr id="3" name="Chart 2">
          <a:extLst>
            <a:ext uri="{FF2B5EF4-FFF2-40B4-BE49-F238E27FC236}">
              <a16:creationId xmlns:a16="http://schemas.microsoft.com/office/drawing/2014/main" id="{C4DD1727-14E1-30E6-60BD-8CB58B7AC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1412240</xdr:colOff>
      <xdr:row>347</xdr:row>
      <xdr:rowOff>152400</xdr:rowOff>
    </xdr:from>
    <xdr:to>
      <xdr:col>7</xdr:col>
      <xdr:colOff>335280</xdr:colOff>
      <xdr:row>362</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368B87C-8717-380E-B22F-98C816E247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07540" y="61823600"/>
              <a:ext cx="5107940"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1402080</xdr:colOff>
      <xdr:row>372</xdr:row>
      <xdr:rowOff>40640</xdr:rowOff>
    </xdr:from>
    <xdr:to>
      <xdr:col>6</xdr:col>
      <xdr:colOff>1097280</xdr:colOff>
      <xdr:row>387</xdr:row>
      <xdr:rowOff>40640</xdr:rowOff>
    </xdr:to>
    <xdr:graphicFrame macro="">
      <xdr:nvGraphicFramePr>
        <xdr:cNvPr id="7" name="Chart 6">
          <a:extLst>
            <a:ext uri="{FF2B5EF4-FFF2-40B4-BE49-F238E27FC236}">
              <a16:creationId xmlns:a16="http://schemas.microsoft.com/office/drawing/2014/main" id="{AB9A5CDB-35C7-4F88-457B-E88FB1C4A5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xdr:colOff>
      <xdr:row>426</xdr:row>
      <xdr:rowOff>172720</xdr:rowOff>
    </xdr:from>
    <xdr:to>
      <xdr:col>5</xdr:col>
      <xdr:colOff>853440</xdr:colOff>
      <xdr:row>441</xdr:row>
      <xdr:rowOff>172720</xdr:rowOff>
    </xdr:to>
    <xdr:graphicFrame macro="">
      <xdr:nvGraphicFramePr>
        <xdr:cNvPr id="23" name="Chart 22">
          <a:extLst>
            <a:ext uri="{FF2B5EF4-FFF2-40B4-BE49-F238E27FC236}">
              <a16:creationId xmlns:a16="http://schemas.microsoft.com/office/drawing/2014/main" id="{24862B42-C841-FD51-2C09-4D5D7B6D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1412240</xdr:colOff>
      <xdr:row>404</xdr:row>
      <xdr:rowOff>111760</xdr:rowOff>
    </xdr:from>
    <xdr:to>
      <xdr:col>6</xdr:col>
      <xdr:colOff>975360</xdr:colOff>
      <xdr:row>419</xdr:row>
      <xdr:rowOff>63500</xdr:rowOff>
    </xdr:to>
    <xdr:graphicFrame macro="">
      <xdr:nvGraphicFramePr>
        <xdr:cNvPr id="2" name="Chart 1">
          <a:extLst>
            <a:ext uri="{FF2B5EF4-FFF2-40B4-BE49-F238E27FC236}">
              <a16:creationId xmlns:a16="http://schemas.microsoft.com/office/drawing/2014/main" id="{67F39C06-1143-4846-9EA8-9CBB43E01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DD9EECA-2FDA-4043-BF44-34C6C4CF40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92220" y="508000"/>
              <a:ext cx="5080000" cy="3266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3" name="Chart 2">
          <a:extLst>
            <a:ext uri="{FF2B5EF4-FFF2-40B4-BE49-F238E27FC236}">
              <a16:creationId xmlns:a16="http://schemas.microsoft.com/office/drawing/2014/main" id="{4EEC55FE-6E02-5A47-A878-EF53F6755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eghajotangiya/Downloads/2.13.+Practical+example.+Descriptive+statistics_lesson.xlsx" TargetMode="External"/><Relationship Id="rId1" Type="http://schemas.openxmlformats.org/officeDocument/2006/relationships/externalLinkPath" Target="2.13.+Practical+example.+Descriptive+statistics_les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365RE"/>
      <sheetName val="Gender"/>
      <sheetName val="Location"/>
      <sheetName val="Age and price"/>
    </sheetNames>
    <sheetDataSet>
      <sheetData sheetId="0">
        <row r="6">
          <cell r="P6">
            <v>19</v>
          </cell>
          <cell r="Q6" t="str">
            <v>18-25</v>
          </cell>
        </row>
        <row r="7">
          <cell r="P7">
            <v>22</v>
          </cell>
          <cell r="Q7" t="str">
            <v>18-25</v>
          </cell>
        </row>
        <row r="8">
          <cell r="P8">
            <v>22</v>
          </cell>
          <cell r="Q8" t="str">
            <v>18-25</v>
          </cell>
        </row>
        <row r="9">
          <cell r="P9">
            <v>22</v>
          </cell>
          <cell r="Q9" t="str">
            <v>18-25</v>
          </cell>
        </row>
        <row r="10">
          <cell r="P10">
            <v>25</v>
          </cell>
          <cell r="Q10" t="str">
            <v>18-25</v>
          </cell>
        </row>
        <row r="11">
          <cell r="P11">
            <v>26</v>
          </cell>
          <cell r="Q11" t="str">
            <v>26-35</v>
          </cell>
        </row>
        <row r="12">
          <cell r="P12">
            <v>26</v>
          </cell>
          <cell r="Q12" t="str">
            <v>26-35</v>
          </cell>
        </row>
        <row r="13">
          <cell r="P13">
            <v>26</v>
          </cell>
          <cell r="Q13" t="str">
            <v>26-35</v>
          </cell>
        </row>
        <row r="14">
          <cell r="P14">
            <v>27</v>
          </cell>
          <cell r="Q14" t="str">
            <v>26-35</v>
          </cell>
        </row>
        <row r="15">
          <cell r="P15">
            <v>27</v>
          </cell>
          <cell r="Q15" t="str">
            <v>26-35</v>
          </cell>
        </row>
        <row r="16">
          <cell r="P16">
            <v>28</v>
          </cell>
          <cell r="Q16" t="str">
            <v>26-35</v>
          </cell>
        </row>
        <row r="17">
          <cell r="P17">
            <v>26</v>
          </cell>
          <cell r="Q17" t="str">
            <v>26-35</v>
          </cell>
        </row>
        <row r="18">
          <cell r="P18">
            <v>29</v>
          </cell>
          <cell r="Q18" t="str">
            <v>26-35</v>
          </cell>
        </row>
        <row r="19">
          <cell r="P19">
            <v>29</v>
          </cell>
          <cell r="Q19" t="str">
            <v>26-35</v>
          </cell>
        </row>
        <row r="20">
          <cell r="P20">
            <v>29</v>
          </cell>
          <cell r="Q20" t="str">
            <v>26-35</v>
          </cell>
        </row>
        <row r="21">
          <cell r="P21">
            <v>29</v>
          </cell>
          <cell r="Q21" t="str">
            <v>26-35</v>
          </cell>
        </row>
        <row r="22">
          <cell r="P22">
            <v>29</v>
          </cell>
          <cell r="Q22" t="str">
            <v>26-35</v>
          </cell>
        </row>
        <row r="23">
          <cell r="P23">
            <v>30</v>
          </cell>
          <cell r="Q23" t="str">
            <v>26-35</v>
          </cell>
        </row>
        <row r="24">
          <cell r="P24">
            <v>30</v>
          </cell>
          <cell r="Q24" t="str">
            <v>26-35</v>
          </cell>
        </row>
        <row r="25">
          <cell r="P25">
            <v>30</v>
          </cell>
          <cell r="Q25" t="str">
            <v>26-35</v>
          </cell>
        </row>
        <row r="26">
          <cell r="P26">
            <v>31</v>
          </cell>
          <cell r="Q26" t="str">
            <v>26-35</v>
          </cell>
        </row>
        <row r="27">
          <cell r="P27">
            <v>31</v>
          </cell>
          <cell r="Q27" t="str">
            <v>26-35</v>
          </cell>
        </row>
        <row r="28">
          <cell r="P28">
            <v>31</v>
          </cell>
          <cell r="Q28" t="str">
            <v>26-35</v>
          </cell>
        </row>
        <row r="29">
          <cell r="P29">
            <v>31</v>
          </cell>
          <cell r="Q29" t="str">
            <v>26-35</v>
          </cell>
        </row>
        <row r="30">
          <cell r="P30">
            <v>32</v>
          </cell>
          <cell r="Q30" t="str">
            <v>26-35</v>
          </cell>
        </row>
        <row r="31">
          <cell r="P31">
            <v>32</v>
          </cell>
          <cell r="Q31" t="str">
            <v>26-35</v>
          </cell>
        </row>
        <row r="32">
          <cell r="P32">
            <v>32</v>
          </cell>
          <cell r="Q32" t="str">
            <v>26-35</v>
          </cell>
        </row>
        <row r="33">
          <cell r="P33">
            <v>33</v>
          </cell>
          <cell r="Q33" t="str">
            <v>26-35</v>
          </cell>
        </row>
        <row r="34">
          <cell r="P34">
            <v>33</v>
          </cell>
          <cell r="Q34" t="str">
            <v>26-35</v>
          </cell>
        </row>
        <row r="35">
          <cell r="P35">
            <v>33</v>
          </cell>
          <cell r="Q35" t="str">
            <v>26-35</v>
          </cell>
        </row>
        <row r="36">
          <cell r="P36">
            <v>33</v>
          </cell>
          <cell r="Q36" t="str">
            <v>26-35</v>
          </cell>
        </row>
        <row r="37">
          <cell r="P37">
            <v>33</v>
          </cell>
          <cell r="Q37" t="str">
            <v>26-35</v>
          </cell>
        </row>
        <row r="38">
          <cell r="P38">
            <v>33</v>
          </cell>
          <cell r="Q38" t="str">
            <v>26-35</v>
          </cell>
        </row>
        <row r="39">
          <cell r="P39">
            <v>34</v>
          </cell>
          <cell r="Q39" t="str">
            <v>26-35</v>
          </cell>
        </row>
        <row r="40">
          <cell r="P40">
            <v>34</v>
          </cell>
          <cell r="Q40" t="str">
            <v>26-35</v>
          </cell>
        </row>
        <row r="41">
          <cell r="P41">
            <v>34</v>
          </cell>
          <cell r="Q41" t="str">
            <v>26-35</v>
          </cell>
        </row>
        <row r="42">
          <cell r="P42">
            <v>34</v>
          </cell>
          <cell r="Q42" t="str">
            <v>26-35</v>
          </cell>
        </row>
        <row r="43">
          <cell r="P43">
            <v>34</v>
          </cell>
          <cell r="Q43" t="str">
            <v>26-35</v>
          </cell>
        </row>
        <row r="44">
          <cell r="P44">
            <v>35</v>
          </cell>
          <cell r="Q44" t="str">
            <v>26-35</v>
          </cell>
        </row>
        <row r="45">
          <cell r="P45">
            <v>35</v>
          </cell>
          <cell r="Q45" t="str">
            <v>26-35</v>
          </cell>
        </row>
        <row r="46">
          <cell r="P46">
            <v>35</v>
          </cell>
          <cell r="Q46" t="str">
            <v>26-35</v>
          </cell>
        </row>
        <row r="47">
          <cell r="P47">
            <v>36</v>
          </cell>
          <cell r="Q47" t="str">
            <v>36-45</v>
          </cell>
        </row>
        <row r="48">
          <cell r="P48">
            <v>36</v>
          </cell>
          <cell r="Q48" t="str">
            <v>36-45</v>
          </cell>
        </row>
        <row r="49">
          <cell r="P49">
            <v>37</v>
          </cell>
          <cell r="Q49" t="str">
            <v>36-45</v>
          </cell>
        </row>
        <row r="50">
          <cell r="P50">
            <v>37</v>
          </cell>
          <cell r="Q50" t="str">
            <v>36-45</v>
          </cell>
        </row>
        <row r="51">
          <cell r="P51">
            <v>37</v>
          </cell>
          <cell r="Q51" t="str">
            <v>36-45</v>
          </cell>
        </row>
        <row r="52">
          <cell r="P52">
            <v>37</v>
          </cell>
          <cell r="Q52" t="str">
            <v>36-45</v>
          </cell>
        </row>
        <row r="53">
          <cell r="P53">
            <v>37</v>
          </cell>
          <cell r="Q53" t="str">
            <v>36-45</v>
          </cell>
        </row>
        <row r="54">
          <cell r="P54">
            <v>37</v>
          </cell>
          <cell r="Q54" t="str">
            <v>36-45</v>
          </cell>
        </row>
        <row r="55">
          <cell r="P55">
            <v>38</v>
          </cell>
          <cell r="Q55" t="str">
            <v>36-45</v>
          </cell>
        </row>
        <row r="56">
          <cell r="P56">
            <v>38</v>
          </cell>
          <cell r="Q56" t="str">
            <v>36-45</v>
          </cell>
        </row>
        <row r="57">
          <cell r="P57">
            <v>38</v>
          </cell>
          <cell r="Q57" t="str">
            <v>36-45</v>
          </cell>
        </row>
        <row r="58">
          <cell r="P58">
            <v>38</v>
          </cell>
          <cell r="Q58" t="str">
            <v>36-45</v>
          </cell>
        </row>
        <row r="59">
          <cell r="P59">
            <v>39</v>
          </cell>
          <cell r="Q59" t="str">
            <v>36-45</v>
          </cell>
        </row>
        <row r="60">
          <cell r="P60">
            <v>39</v>
          </cell>
          <cell r="Q60" t="str">
            <v>36-45</v>
          </cell>
        </row>
        <row r="61">
          <cell r="P61">
            <v>39</v>
          </cell>
          <cell r="Q61" t="str">
            <v>36-45</v>
          </cell>
        </row>
        <row r="62">
          <cell r="P62">
            <v>39</v>
          </cell>
          <cell r="Q62" t="str">
            <v>36-45</v>
          </cell>
        </row>
        <row r="63">
          <cell r="P63">
            <v>39</v>
          </cell>
          <cell r="Q63" t="str">
            <v>36-45</v>
          </cell>
        </row>
        <row r="64">
          <cell r="P64">
            <v>40</v>
          </cell>
          <cell r="Q64" t="str">
            <v>36-45</v>
          </cell>
        </row>
        <row r="65">
          <cell r="P65">
            <v>40</v>
          </cell>
          <cell r="Q65" t="str">
            <v>36-45</v>
          </cell>
        </row>
        <row r="66">
          <cell r="P66">
            <v>40</v>
          </cell>
          <cell r="Q66" t="str">
            <v>36-45</v>
          </cell>
        </row>
        <row r="67">
          <cell r="P67">
            <v>40</v>
          </cell>
          <cell r="Q67" t="str">
            <v>36-45</v>
          </cell>
        </row>
        <row r="68">
          <cell r="P68">
            <v>40</v>
          </cell>
          <cell r="Q68" t="str">
            <v>36-45</v>
          </cell>
        </row>
        <row r="69">
          <cell r="P69">
            <v>40</v>
          </cell>
          <cell r="Q69" t="str">
            <v>36-45</v>
          </cell>
        </row>
        <row r="70">
          <cell r="P70">
            <v>41</v>
          </cell>
          <cell r="Q70" t="str">
            <v>36-45</v>
          </cell>
        </row>
        <row r="71">
          <cell r="P71">
            <v>41</v>
          </cell>
          <cell r="Q71" t="str">
            <v>36-45</v>
          </cell>
        </row>
        <row r="72">
          <cell r="P72">
            <v>41</v>
          </cell>
          <cell r="Q72" t="str">
            <v>36-45</v>
          </cell>
        </row>
        <row r="73">
          <cell r="P73">
            <v>41</v>
          </cell>
          <cell r="Q73" t="str">
            <v>36-45</v>
          </cell>
        </row>
        <row r="74">
          <cell r="P74">
            <v>41</v>
          </cell>
          <cell r="Q74" t="str">
            <v>36-45</v>
          </cell>
        </row>
        <row r="75">
          <cell r="P75">
            <v>41</v>
          </cell>
          <cell r="Q75" t="str">
            <v>36-45</v>
          </cell>
        </row>
        <row r="76">
          <cell r="P76">
            <v>41</v>
          </cell>
          <cell r="Q76" t="str">
            <v>36-45</v>
          </cell>
        </row>
        <row r="77">
          <cell r="P77">
            <v>41</v>
          </cell>
          <cell r="Q77" t="str">
            <v>36-45</v>
          </cell>
        </row>
        <row r="78">
          <cell r="P78">
            <v>42</v>
          </cell>
          <cell r="Q78" t="str">
            <v>36-45</v>
          </cell>
        </row>
        <row r="79">
          <cell r="P79">
            <v>42</v>
          </cell>
          <cell r="Q79" t="str">
            <v>36-45</v>
          </cell>
        </row>
        <row r="80">
          <cell r="P80">
            <v>42</v>
          </cell>
          <cell r="Q80" t="str">
            <v>36-45</v>
          </cell>
        </row>
        <row r="81">
          <cell r="P81">
            <v>42</v>
          </cell>
          <cell r="Q81" t="str">
            <v>36-45</v>
          </cell>
        </row>
        <row r="82">
          <cell r="P82">
            <v>42</v>
          </cell>
          <cell r="Q82" t="str">
            <v>36-45</v>
          </cell>
        </row>
        <row r="83">
          <cell r="P83">
            <v>43</v>
          </cell>
          <cell r="Q83" t="str">
            <v>36-45</v>
          </cell>
        </row>
        <row r="84">
          <cell r="P84">
            <v>49</v>
          </cell>
          <cell r="Q84" t="str">
            <v>46-55</v>
          </cell>
        </row>
        <row r="85">
          <cell r="P85">
            <v>43</v>
          </cell>
          <cell r="Q85" t="str">
            <v>36-45</v>
          </cell>
        </row>
        <row r="86">
          <cell r="P86">
            <v>43</v>
          </cell>
          <cell r="Q86" t="str">
            <v>36-45</v>
          </cell>
        </row>
        <row r="87">
          <cell r="P87">
            <v>43</v>
          </cell>
          <cell r="Q87" t="str">
            <v>36-45</v>
          </cell>
        </row>
        <row r="88">
          <cell r="P88">
            <v>43</v>
          </cell>
          <cell r="Q88" t="str">
            <v>36-45</v>
          </cell>
        </row>
        <row r="89">
          <cell r="P89">
            <v>48</v>
          </cell>
          <cell r="Q89" t="str">
            <v>46-55</v>
          </cell>
        </row>
        <row r="90">
          <cell r="P90">
            <v>44</v>
          </cell>
          <cell r="Q90" t="str">
            <v>36-45</v>
          </cell>
        </row>
        <row r="91">
          <cell r="P91">
            <v>44</v>
          </cell>
          <cell r="Q91" t="str">
            <v>36-45</v>
          </cell>
        </row>
        <row r="92">
          <cell r="P92">
            <v>44</v>
          </cell>
          <cell r="Q92" t="str">
            <v>36-45</v>
          </cell>
        </row>
        <row r="93">
          <cell r="P93">
            <v>44</v>
          </cell>
          <cell r="Q93" t="str">
            <v>36-45</v>
          </cell>
        </row>
        <row r="94">
          <cell r="P94">
            <v>44</v>
          </cell>
          <cell r="Q94" t="str">
            <v>36-45</v>
          </cell>
        </row>
        <row r="95">
          <cell r="P95">
            <v>44</v>
          </cell>
          <cell r="Q95" t="str">
            <v>36-45</v>
          </cell>
        </row>
        <row r="96">
          <cell r="P96">
            <v>45</v>
          </cell>
          <cell r="Q96" t="str">
            <v>36-45</v>
          </cell>
        </row>
        <row r="97">
          <cell r="P97">
            <v>45</v>
          </cell>
          <cell r="Q97" t="str">
            <v>36-45</v>
          </cell>
        </row>
        <row r="98">
          <cell r="P98">
            <v>45</v>
          </cell>
          <cell r="Q98" t="str">
            <v>36-45</v>
          </cell>
        </row>
        <row r="99">
          <cell r="P99">
            <v>45</v>
          </cell>
          <cell r="Q99" t="str">
            <v>36-45</v>
          </cell>
        </row>
        <row r="100">
          <cell r="P100">
            <v>45</v>
          </cell>
          <cell r="Q100" t="str">
            <v>36-45</v>
          </cell>
        </row>
        <row r="101">
          <cell r="P101">
            <v>47</v>
          </cell>
          <cell r="Q101" t="str">
            <v>46-55</v>
          </cell>
        </row>
        <row r="102">
          <cell r="P102">
            <v>47</v>
          </cell>
          <cell r="Q102" t="str">
            <v>46-55</v>
          </cell>
        </row>
        <row r="103">
          <cell r="P103">
            <v>47</v>
          </cell>
          <cell r="Q103" t="str">
            <v>46-55</v>
          </cell>
        </row>
        <row r="104">
          <cell r="P104">
            <v>47</v>
          </cell>
          <cell r="Q104" t="str">
            <v>46-55</v>
          </cell>
        </row>
        <row r="105">
          <cell r="P105">
            <v>48</v>
          </cell>
          <cell r="Q105" t="str">
            <v>46-55</v>
          </cell>
        </row>
        <row r="106">
          <cell r="P106">
            <v>48</v>
          </cell>
          <cell r="Q106" t="str">
            <v>46-55</v>
          </cell>
        </row>
        <row r="107">
          <cell r="P107">
            <v>48</v>
          </cell>
          <cell r="Q107" t="str">
            <v>46-55</v>
          </cell>
        </row>
        <row r="108">
          <cell r="P108">
            <v>48</v>
          </cell>
          <cell r="Q108" t="str">
            <v>46-55</v>
          </cell>
        </row>
        <row r="109">
          <cell r="P109">
            <v>48</v>
          </cell>
          <cell r="Q109" t="str">
            <v>46-55</v>
          </cell>
        </row>
        <row r="110">
          <cell r="P110">
            <v>48</v>
          </cell>
          <cell r="Q110" t="str">
            <v>46-55</v>
          </cell>
        </row>
        <row r="111">
          <cell r="P111">
            <v>48</v>
          </cell>
          <cell r="Q111" t="str">
            <v>46-55</v>
          </cell>
        </row>
        <row r="112">
          <cell r="P112">
            <v>48</v>
          </cell>
          <cell r="Q112" t="str">
            <v>46-55</v>
          </cell>
        </row>
        <row r="113">
          <cell r="P113">
            <v>49</v>
          </cell>
          <cell r="Q113" t="str">
            <v>46-55</v>
          </cell>
        </row>
        <row r="114">
          <cell r="P114">
            <v>49</v>
          </cell>
          <cell r="Q114" t="str">
            <v>46-55</v>
          </cell>
        </row>
        <row r="115">
          <cell r="P115">
            <v>49</v>
          </cell>
          <cell r="Q115" t="str">
            <v>46-55</v>
          </cell>
        </row>
        <row r="116">
          <cell r="P116">
            <v>49</v>
          </cell>
          <cell r="Q116" t="str">
            <v>46-55</v>
          </cell>
        </row>
        <row r="117">
          <cell r="P117">
            <v>50</v>
          </cell>
          <cell r="Q117" t="str">
            <v>46-55</v>
          </cell>
        </row>
        <row r="118">
          <cell r="P118">
            <v>50</v>
          </cell>
          <cell r="Q118" t="str">
            <v>46-55</v>
          </cell>
        </row>
        <row r="119">
          <cell r="P119">
            <v>50</v>
          </cell>
          <cell r="Q119" t="str">
            <v>46-55</v>
          </cell>
        </row>
        <row r="120">
          <cell r="P120">
            <v>51</v>
          </cell>
          <cell r="Q120" t="str">
            <v>46-55</v>
          </cell>
        </row>
        <row r="121">
          <cell r="P121">
            <v>51</v>
          </cell>
          <cell r="Q121" t="str">
            <v>46-55</v>
          </cell>
        </row>
        <row r="122">
          <cell r="P122">
            <v>51</v>
          </cell>
          <cell r="Q122" t="str">
            <v>46-55</v>
          </cell>
        </row>
        <row r="123">
          <cell r="P123">
            <v>51</v>
          </cell>
          <cell r="Q123" t="str">
            <v>46-55</v>
          </cell>
        </row>
        <row r="124">
          <cell r="P124">
            <v>52</v>
          </cell>
          <cell r="Q124" t="str">
            <v>46-55</v>
          </cell>
        </row>
        <row r="125">
          <cell r="P125">
            <v>52</v>
          </cell>
          <cell r="Q125" t="str">
            <v>46-55</v>
          </cell>
        </row>
        <row r="126">
          <cell r="P126">
            <v>53</v>
          </cell>
          <cell r="Q126" t="str">
            <v>46-55</v>
          </cell>
        </row>
        <row r="127">
          <cell r="P127">
            <v>53</v>
          </cell>
          <cell r="Q127" t="str">
            <v>46-55</v>
          </cell>
        </row>
        <row r="128">
          <cell r="P128">
            <v>54</v>
          </cell>
          <cell r="Q128" t="str">
            <v>46-55</v>
          </cell>
        </row>
        <row r="129">
          <cell r="P129">
            <v>54</v>
          </cell>
          <cell r="Q129" t="str">
            <v>46-55</v>
          </cell>
        </row>
        <row r="130">
          <cell r="P130">
            <v>54</v>
          </cell>
          <cell r="Q130" t="str">
            <v>46-55</v>
          </cell>
        </row>
        <row r="131">
          <cell r="P131">
            <v>54</v>
          </cell>
          <cell r="Q131" t="str">
            <v>46-55</v>
          </cell>
        </row>
        <row r="132">
          <cell r="P132">
            <v>55</v>
          </cell>
          <cell r="Q132" t="str">
            <v>46-55</v>
          </cell>
        </row>
        <row r="133">
          <cell r="P133">
            <v>55</v>
          </cell>
          <cell r="Q133" t="str">
            <v>46-55</v>
          </cell>
        </row>
        <row r="134">
          <cell r="P134">
            <v>55</v>
          </cell>
          <cell r="Q134" t="str">
            <v>46-55</v>
          </cell>
        </row>
        <row r="135">
          <cell r="P135">
            <v>55</v>
          </cell>
          <cell r="Q135" t="str">
            <v>46-55</v>
          </cell>
        </row>
        <row r="136">
          <cell r="P136">
            <v>55</v>
          </cell>
          <cell r="Q136" t="str">
            <v>46-55</v>
          </cell>
        </row>
        <row r="137">
          <cell r="P137">
            <v>55</v>
          </cell>
          <cell r="Q137" t="str">
            <v>46-55</v>
          </cell>
        </row>
        <row r="138">
          <cell r="P138">
            <v>56</v>
          </cell>
          <cell r="Q138" t="str">
            <v>56-65</v>
          </cell>
        </row>
        <row r="139">
          <cell r="P139">
            <v>56</v>
          </cell>
          <cell r="Q139" t="str">
            <v>56-65</v>
          </cell>
        </row>
        <row r="140">
          <cell r="P140">
            <v>56</v>
          </cell>
          <cell r="Q140" t="str">
            <v>56-65</v>
          </cell>
        </row>
        <row r="141">
          <cell r="P141">
            <v>56</v>
          </cell>
          <cell r="Q141" t="str">
            <v>56-65</v>
          </cell>
        </row>
        <row r="142">
          <cell r="P142">
            <v>56</v>
          </cell>
          <cell r="Q142" t="str">
            <v>56-65</v>
          </cell>
        </row>
        <row r="143">
          <cell r="P143">
            <v>57</v>
          </cell>
          <cell r="Q143" t="str">
            <v>56-65</v>
          </cell>
        </row>
        <row r="144">
          <cell r="P144">
            <v>57</v>
          </cell>
          <cell r="Q144" t="str">
            <v>56-65</v>
          </cell>
        </row>
        <row r="145">
          <cell r="P145">
            <v>57</v>
          </cell>
          <cell r="Q145" t="str">
            <v>56-65</v>
          </cell>
        </row>
        <row r="146">
          <cell r="P146">
            <v>57</v>
          </cell>
          <cell r="Q146" t="str">
            <v>56-65</v>
          </cell>
        </row>
        <row r="147">
          <cell r="P147">
            <v>59</v>
          </cell>
          <cell r="Q147" t="str">
            <v>56-65</v>
          </cell>
        </row>
        <row r="148">
          <cell r="P148">
            <v>59</v>
          </cell>
          <cell r="Q148" t="str">
            <v>56-65</v>
          </cell>
        </row>
        <row r="149">
          <cell r="P149">
            <v>59</v>
          </cell>
          <cell r="Q149" t="str">
            <v>56-65</v>
          </cell>
        </row>
        <row r="150">
          <cell r="P150">
            <v>48</v>
          </cell>
          <cell r="Q150" t="str">
            <v>46-55</v>
          </cell>
        </row>
        <row r="151">
          <cell r="P151">
            <v>48</v>
          </cell>
          <cell r="Q151" t="str">
            <v>46-55</v>
          </cell>
        </row>
        <row r="152">
          <cell r="P152">
            <v>60</v>
          </cell>
          <cell r="Q152" t="str">
            <v>56-65</v>
          </cell>
        </row>
        <row r="153">
          <cell r="P153">
            <v>60</v>
          </cell>
          <cell r="Q153" t="str">
            <v>56-65</v>
          </cell>
        </row>
        <row r="154">
          <cell r="P154">
            <v>60</v>
          </cell>
          <cell r="Q154" t="str">
            <v>56-65</v>
          </cell>
        </row>
        <row r="155">
          <cell r="P155">
            <v>60</v>
          </cell>
          <cell r="Q155" t="str">
            <v>56-65</v>
          </cell>
        </row>
        <row r="156">
          <cell r="P156">
            <v>60</v>
          </cell>
          <cell r="Q156" t="str">
            <v>56-65</v>
          </cell>
        </row>
        <row r="157">
          <cell r="P157">
            <v>60</v>
          </cell>
          <cell r="Q157" t="str">
            <v>56-65</v>
          </cell>
        </row>
        <row r="158">
          <cell r="P158">
            <v>60</v>
          </cell>
          <cell r="Q158" t="str">
            <v>56-65</v>
          </cell>
        </row>
        <row r="159">
          <cell r="P159">
            <v>61</v>
          </cell>
          <cell r="Q159" t="str">
            <v>56-65</v>
          </cell>
        </row>
        <row r="160">
          <cell r="P160">
            <v>61</v>
          </cell>
          <cell r="Q160" t="str">
            <v>56-65</v>
          </cell>
        </row>
        <row r="161">
          <cell r="P161">
            <v>64</v>
          </cell>
          <cell r="Q161" t="str">
            <v>56-65</v>
          </cell>
        </row>
        <row r="162">
          <cell r="P162">
            <v>65</v>
          </cell>
          <cell r="Q162" t="str">
            <v>56-65</v>
          </cell>
        </row>
        <row r="163">
          <cell r="P163">
            <v>65</v>
          </cell>
          <cell r="Q163" t="str">
            <v>56-65</v>
          </cell>
        </row>
        <row r="164">
          <cell r="P164">
            <v>65</v>
          </cell>
          <cell r="Q164" t="str">
            <v>56-65</v>
          </cell>
        </row>
        <row r="165">
          <cell r="P165">
            <v>65</v>
          </cell>
          <cell r="Q165" t="str">
            <v>56-65</v>
          </cell>
        </row>
        <row r="166">
          <cell r="P166">
            <v>66</v>
          </cell>
          <cell r="Q166" t="str">
            <v>65+</v>
          </cell>
        </row>
        <row r="167">
          <cell r="P167">
            <v>66</v>
          </cell>
          <cell r="Q167" t="str">
            <v>65+</v>
          </cell>
        </row>
        <row r="168">
          <cell r="P168">
            <v>66</v>
          </cell>
          <cell r="Q168" t="str">
            <v>65+</v>
          </cell>
        </row>
        <row r="169">
          <cell r="P169">
            <v>66</v>
          </cell>
          <cell r="Q169" t="str">
            <v>65+</v>
          </cell>
        </row>
        <row r="170">
          <cell r="P170">
            <v>67</v>
          </cell>
          <cell r="Q170" t="str">
            <v>65+</v>
          </cell>
        </row>
        <row r="171">
          <cell r="P171">
            <v>67</v>
          </cell>
          <cell r="Q171" t="str">
            <v>65+</v>
          </cell>
        </row>
        <row r="172">
          <cell r="P172">
            <v>67</v>
          </cell>
          <cell r="Q172" t="str">
            <v>65+</v>
          </cell>
        </row>
        <row r="173">
          <cell r="P173">
            <v>68</v>
          </cell>
          <cell r="Q173" t="str">
            <v>65+</v>
          </cell>
        </row>
        <row r="174">
          <cell r="P174">
            <v>69</v>
          </cell>
          <cell r="Q174" t="str">
            <v>65+</v>
          </cell>
        </row>
        <row r="175">
          <cell r="P175">
            <v>69</v>
          </cell>
          <cell r="Q175" t="str">
            <v>65+</v>
          </cell>
        </row>
        <row r="176">
          <cell r="P176">
            <v>69</v>
          </cell>
          <cell r="Q176" t="str">
            <v>65+</v>
          </cell>
        </row>
        <row r="177">
          <cell r="P177">
            <v>69</v>
          </cell>
          <cell r="Q177" t="str">
            <v>65+</v>
          </cell>
        </row>
        <row r="178">
          <cell r="P178">
            <v>71</v>
          </cell>
          <cell r="Q178" t="str">
            <v>65+</v>
          </cell>
        </row>
        <row r="179">
          <cell r="P179">
            <v>71</v>
          </cell>
          <cell r="Q179" t="str">
            <v>65+</v>
          </cell>
        </row>
        <row r="180">
          <cell r="P180">
            <v>73</v>
          </cell>
          <cell r="Q180" t="str">
            <v>65+</v>
          </cell>
        </row>
        <row r="181">
          <cell r="P181">
            <v>73</v>
          </cell>
          <cell r="Q181" t="str">
            <v>65+</v>
          </cell>
        </row>
        <row r="182">
          <cell r="P182">
            <v>73</v>
          </cell>
          <cell r="Q182" t="str">
            <v>65+</v>
          </cell>
        </row>
        <row r="183">
          <cell r="P183">
            <v>76</v>
          </cell>
          <cell r="Q183" t="str">
            <v>65+</v>
          </cell>
        </row>
        <row r="184">
          <cell r="P184" t="str">
            <v xml:space="preserve"> </v>
          </cell>
        </row>
        <row r="185">
          <cell r="P185" t="str">
            <v>N/A</v>
          </cell>
          <cell r="Q185" t="str">
            <v>N/A</v>
          </cell>
        </row>
        <row r="186">
          <cell r="P186" t="str">
            <v>N/A</v>
          </cell>
          <cell r="Q186" t="str">
            <v>N/A</v>
          </cell>
        </row>
        <row r="187">
          <cell r="P187" t="str">
            <v>N/A</v>
          </cell>
          <cell r="Q187" t="str">
            <v>N/A</v>
          </cell>
        </row>
        <row r="188">
          <cell r="P188" t="str">
            <v>N/A</v>
          </cell>
          <cell r="Q188" t="str">
            <v>N/A</v>
          </cell>
        </row>
        <row r="189">
          <cell r="P189" t="str">
            <v>N/A</v>
          </cell>
          <cell r="Q189" t="str">
            <v>N/A</v>
          </cell>
        </row>
        <row r="190">
          <cell r="P190" t="str">
            <v>N/A</v>
          </cell>
          <cell r="Q190" t="str">
            <v>N/A</v>
          </cell>
        </row>
        <row r="191">
          <cell r="P191" t="str">
            <v>N/A</v>
          </cell>
          <cell r="Q191" t="str">
            <v>N/A</v>
          </cell>
        </row>
        <row r="192">
          <cell r="P192" t="str">
            <v>N/A</v>
          </cell>
          <cell r="Q192" t="str">
            <v>N/A</v>
          </cell>
        </row>
        <row r="193">
          <cell r="P193" t="str">
            <v>N/A</v>
          </cell>
          <cell r="Q193" t="str">
            <v>N/A</v>
          </cell>
        </row>
        <row r="194">
          <cell r="P194" t="str">
            <v>N/A</v>
          </cell>
          <cell r="Q194" t="str">
            <v>N/A</v>
          </cell>
        </row>
        <row r="195">
          <cell r="P195" t="str">
            <v>N/A</v>
          </cell>
          <cell r="Q195" t="str">
            <v>N/A</v>
          </cell>
        </row>
        <row r="196">
          <cell r="P196" t="str">
            <v>N/A</v>
          </cell>
          <cell r="Q196" t="str">
            <v>N/A</v>
          </cell>
        </row>
        <row r="197">
          <cell r="P197" t="str">
            <v>N/A</v>
          </cell>
          <cell r="Q197" t="str">
            <v>N/A</v>
          </cell>
        </row>
        <row r="198">
          <cell r="P198" t="str">
            <v>N/A</v>
          </cell>
          <cell r="Q198" t="str">
            <v>N/A</v>
          </cell>
        </row>
        <row r="199">
          <cell r="P199" t="str">
            <v>N/A</v>
          </cell>
          <cell r="Q199" t="str">
            <v>N/A</v>
          </cell>
        </row>
        <row r="200">
          <cell r="P200" t="str">
            <v>N/A</v>
          </cell>
          <cell r="Q200" t="str">
            <v>N/A</v>
          </cell>
        </row>
        <row r="201">
          <cell r="P201" t="str">
            <v>N/A</v>
          </cell>
          <cell r="Q201" t="str">
            <v>N/A</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2"/>
  <sheetViews>
    <sheetView showGridLines="0" tabSelected="1" zoomScale="125" zoomScaleNormal="102" workbookViewId="0">
      <pane ySplit="5" topLeftCell="A437" activePane="bottomLeft" state="frozen"/>
      <selection pane="bottomLeft" activeCell="P419" sqref="P419"/>
    </sheetView>
  </sheetViews>
  <sheetFormatPr baseColWidth="10" defaultColWidth="15.1640625" defaultRowHeight="15" customHeight="1" x14ac:dyDescent="0.2"/>
  <cols>
    <col min="1" max="1" width="2" style="11" customWidth="1"/>
    <col min="2" max="2" width="4.5" style="11" customWidth="1"/>
    <col min="3" max="3" width="18.6640625" style="11" customWidth="1"/>
    <col min="4" max="4" width="22" style="11" bestFit="1" customWidth="1"/>
    <col min="5" max="5" width="8.5" style="14" bestFit="1" customWidth="1"/>
    <col min="6" max="6" width="14.83203125" style="11" bestFit="1" customWidth="1"/>
    <col min="7" max="7" width="17.1640625" style="11" bestFit="1" customWidth="1"/>
    <col min="8" max="8" width="8.1640625" style="11" bestFit="1" customWidth="1"/>
    <col min="9" max="9" width="13.5" style="11" customWidth="1"/>
    <col min="10" max="10" width="5.83203125" style="11" bestFit="1" customWidth="1"/>
    <col min="11" max="11" width="2" style="11" customWidth="1"/>
    <col min="12" max="12" width="10.1640625" style="14" customWidth="1"/>
    <col min="13" max="13" width="7.33203125" style="14" bestFit="1" customWidth="1"/>
    <col min="14" max="15" width="9.5" style="11" bestFit="1" customWidth="1"/>
    <col min="16" max="16" width="19.5" style="14" bestFit="1" customWidth="1"/>
    <col min="17" max="17" width="6.83203125" style="14" bestFit="1" customWidth="1"/>
    <col min="18" max="18" width="4.33203125" style="14" bestFit="1" customWidth="1"/>
    <col min="19" max="20" width="2.5" style="14" hidden="1" customWidth="1"/>
    <col min="21" max="21" width="6.83203125" style="6" bestFit="1" customWidth="1"/>
    <col min="22" max="22" width="7.5" style="6" bestFit="1" customWidth="1"/>
    <col min="23" max="23" width="8" style="6" bestFit="1" customWidth="1"/>
    <col min="24" max="24" width="8.6640625" style="6" bestFit="1" customWidth="1"/>
    <col min="25" max="25" width="13.83203125" style="6" bestFit="1" customWidth="1"/>
    <col min="26" max="26" width="8.33203125" style="6" bestFit="1" customWidth="1"/>
    <col min="27" max="27" width="6.5" style="6" bestFit="1" customWidth="1"/>
    <col min="28" max="16384" width="15.1640625" style="11"/>
  </cols>
  <sheetData>
    <row r="1" spans="2:27" ht="16" x14ac:dyDescent="0.2">
      <c r="B1" s="18" t="s">
        <v>644</v>
      </c>
      <c r="W1" s="14"/>
    </row>
    <row r="2" spans="2:27" ht="12" x14ac:dyDescent="0.2">
      <c r="B2" s="19" t="s">
        <v>546</v>
      </c>
      <c r="W2" s="14"/>
    </row>
    <row r="3" spans="2:27" ht="12" x14ac:dyDescent="0.2">
      <c r="B3" s="19" t="s">
        <v>547</v>
      </c>
      <c r="W3" s="14"/>
    </row>
    <row r="4" spans="2:27" ht="15" customHeight="1" x14ac:dyDescent="0.2">
      <c r="B4" s="52" t="s">
        <v>529</v>
      </c>
      <c r="C4" s="52"/>
      <c r="D4" s="52"/>
      <c r="E4" s="52"/>
      <c r="F4" s="52"/>
      <c r="G4" s="52"/>
      <c r="H4" s="52"/>
      <c r="I4" s="52"/>
      <c r="J4" s="52"/>
      <c r="L4" s="52" t="s">
        <v>530</v>
      </c>
      <c r="M4" s="52"/>
      <c r="N4" s="52"/>
      <c r="O4" s="52"/>
      <c r="P4" s="52"/>
      <c r="Q4" s="52"/>
      <c r="R4" s="52"/>
      <c r="S4" s="52"/>
      <c r="T4" s="52"/>
      <c r="U4" s="52"/>
      <c r="V4" s="52"/>
      <c r="W4" s="52"/>
      <c r="X4" s="52"/>
      <c r="Y4" s="52"/>
      <c r="Z4" s="52"/>
      <c r="AA4" s="52"/>
    </row>
    <row r="5" spans="2:27" ht="13.75" customHeight="1" thickBot="1" x14ac:dyDescent="0.25">
      <c r="B5" s="22" t="s">
        <v>179</v>
      </c>
      <c r="C5" s="22" t="s">
        <v>544</v>
      </c>
      <c r="D5" s="22" t="s">
        <v>27</v>
      </c>
      <c r="E5" s="22" t="s">
        <v>28</v>
      </c>
      <c r="F5" s="22" t="s">
        <v>520</v>
      </c>
      <c r="G5" s="22" t="s">
        <v>542</v>
      </c>
      <c r="H5" s="22" t="s">
        <v>2</v>
      </c>
      <c r="I5" s="22" t="s">
        <v>519</v>
      </c>
      <c r="J5" s="22" t="s">
        <v>3</v>
      </c>
      <c r="K5" s="22"/>
      <c r="L5" s="22" t="s">
        <v>29</v>
      </c>
      <c r="M5" s="22" t="s">
        <v>521</v>
      </c>
      <c r="N5" s="22" t="s">
        <v>23</v>
      </c>
      <c r="O5" s="22" t="s">
        <v>24</v>
      </c>
      <c r="P5" s="22" t="s">
        <v>522</v>
      </c>
      <c r="Q5" s="22" t="s">
        <v>523</v>
      </c>
      <c r="R5" s="22" t="s">
        <v>175</v>
      </c>
      <c r="S5" s="22" t="s">
        <v>176</v>
      </c>
      <c r="T5" s="22" t="s">
        <v>177</v>
      </c>
      <c r="U5" s="22" t="s">
        <v>25</v>
      </c>
      <c r="V5" s="22" t="s">
        <v>26</v>
      </c>
      <c r="W5" s="22" t="s">
        <v>13</v>
      </c>
      <c r="X5" s="22" t="s">
        <v>41</v>
      </c>
      <c r="Y5" s="22" t="s">
        <v>524</v>
      </c>
      <c r="Z5" s="22" t="s">
        <v>38</v>
      </c>
      <c r="AA5" s="22" t="s">
        <v>39</v>
      </c>
    </row>
    <row r="6" spans="2:27" ht="14.25" customHeight="1" x14ac:dyDescent="0.2">
      <c r="B6" s="21">
        <f t="shared" ref="B6:B37" si="0">C6*1000+G6</f>
        <v>1030</v>
      </c>
      <c r="C6" s="4">
        <v>1</v>
      </c>
      <c r="D6" s="4">
        <v>2005</v>
      </c>
      <c r="E6" s="4">
        <v>11</v>
      </c>
      <c r="F6" s="3" t="s">
        <v>1</v>
      </c>
      <c r="G6" s="5">
        <v>30</v>
      </c>
      <c r="H6" s="7">
        <v>743.0856</v>
      </c>
      <c r="I6" s="20">
        <v>246172.67600000001</v>
      </c>
      <c r="J6" s="20" t="s">
        <v>4</v>
      </c>
      <c r="K6" s="20"/>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2">
      <c r="B7" s="21">
        <f t="shared" si="0"/>
        <v>1029</v>
      </c>
      <c r="C7" s="4">
        <v>1</v>
      </c>
      <c r="D7" s="4">
        <v>2005</v>
      </c>
      <c r="E7" s="4">
        <v>10</v>
      </c>
      <c r="F7" s="3" t="s">
        <v>1</v>
      </c>
      <c r="G7" s="5">
        <v>29</v>
      </c>
      <c r="H7" s="7">
        <v>756.21280000000002</v>
      </c>
      <c r="I7" s="20">
        <v>246331.90400000001</v>
      </c>
      <c r="J7" s="20" t="s">
        <v>4</v>
      </c>
      <c r="K7" s="20"/>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2">
      <c r="B8" s="21">
        <f t="shared" si="0"/>
        <v>2002</v>
      </c>
      <c r="C8" s="4">
        <v>2</v>
      </c>
      <c r="D8" s="4">
        <v>2007</v>
      </c>
      <c r="E8" s="4">
        <v>7</v>
      </c>
      <c r="F8" s="3" t="s">
        <v>1</v>
      </c>
      <c r="G8" s="5">
        <v>2</v>
      </c>
      <c r="H8" s="7">
        <v>587.2808</v>
      </c>
      <c r="I8" s="20">
        <v>209280.91039999999</v>
      </c>
      <c r="J8" s="20" t="s">
        <v>4</v>
      </c>
      <c r="K8" s="20"/>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2">
      <c r="B9" s="21">
        <f t="shared" si="0"/>
        <v>2031</v>
      </c>
      <c r="C9" s="4">
        <v>2</v>
      </c>
      <c r="D9" s="4">
        <v>2007</v>
      </c>
      <c r="E9" s="4">
        <v>12</v>
      </c>
      <c r="F9" s="3" t="s">
        <v>1</v>
      </c>
      <c r="G9" s="5">
        <v>31</v>
      </c>
      <c r="H9" s="7">
        <v>1604.7463999999998</v>
      </c>
      <c r="I9" s="20">
        <v>452667.00639999995</v>
      </c>
      <c r="J9" s="20" t="s">
        <v>4</v>
      </c>
      <c r="K9" s="20"/>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2">
      <c r="B10" s="21">
        <f t="shared" si="0"/>
        <v>1049</v>
      </c>
      <c r="C10" s="4">
        <v>1</v>
      </c>
      <c r="D10" s="4">
        <v>2004</v>
      </c>
      <c r="E10" s="4">
        <v>11</v>
      </c>
      <c r="F10" s="3" t="s">
        <v>1</v>
      </c>
      <c r="G10" s="5">
        <v>49</v>
      </c>
      <c r="H10" s="7">
        <v>1375.4507999999998</v>
      </c>
      <c r="I10" s="20">
        <v>467083.31319999998</v>
      </c>
      <c r="J10" s="20" t="s">
        <v>4</v>
      </c>
      <c r="K10" s="20"/>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
      <c r="B11" s="21">
        <f t="shared" si="0"/>
        <v>3011</v>
      </c>
      <c r="C11" s="4">
        <v>3</v>
      </c>
      <c r="D11" s="4">
        <v>2007</v>
      </c>
      <c r="E11" s="12">
        <v>9</v>
      </c>
      <c r="F11" s="3" t="s">
        <v>1</v>
      </c>
      <c r="G11" s="4">
        <v>11</v>
      </c>
      <c r="H11" s="7">
        <v>675.18999999999994</v>
      </c>
      <c r="I11" s="20">
        <v>203491.84999999998</v>
      </c>
      <c r="J11" s="20" t="s">
        <v>4</v>
      </c>
      <c r="K11" s="20"/>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2">
      <c r="B12" s="21">
        <f t="shared" si="0"/>
        <v>3026</v>
      </c>
      <c r="C12" s="4">
        <v>3</v>
      </c>
      <c r="D12" s="4">
        <v>2007</v>
      </c>
      <c r="E12" s="12">
        <v>9</v>
      </c>
      <c r="F12" s="3" t="s">
        <v>1</v>
      </c>
      <c r="G12" s="4">
        <v>26</v>
      </c>
      <c r="H12" s="7">
        <v>670.88599999999997</v>
      </c>
      <c r="I12" s="20">
        <v>212520.826</v>
      </c>
      <c r="J12" s="20" t="s">
        <v>4</v>
      </c>
      <c r="K12" s="20"/>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
      <c r="B13" s="21">
        <f t="shared" si="0"/>
        <v>3023</v>
      </c>
      <c r="C13" s="4">
        <v>3</v>
      </c>
      <c r="D13" s="4">
        <v>2008</v>
      </c>
      <c r="E13" s="12">
        <v>1</v>
      </c>
      <c r="F13" s="3" t="s">
        <v>1</v>
      </c>
      <c r="G13" s="4">
        <v>23</v>
      </c>
      <c r="H13" s="7">
        <v>720.81239999999991</v>
      </c>
      <c r="I13" s="20">
        <v>198591.84879999998</v>
      </c>
      <c r="J13" s="20" t="s">
        <v>4</v>
      </c>
      <c r="K13" s="20"/>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2">
      <c r="B14" s="21">
        <f t="shared" si="0"/>
        <v>1031</v>
      </c>
      <c r="C14" s="4">
        <v>1</v>
      </c>
      <c r="D14" s="4">
        <v>2006</v>
      </c>
      <c r="E14" s="4">
        <v>6</v>
      </c>
      <c r="F14" s="3" t="s">
        <v>1</v>
      </c>
      <c r="G14" s="5">
        <v>31</v>
      </c>
      <c r="H14" s="7">
        <v>782.25200000000007</v>
      </c>
      <c r="I14" s="20">
        <v>265467.68000000005</v>
      </c>
      <c r="J14" s="20" t="s">
        <v>4</v>
      </c>
      <c r="K14" s="20"/>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2">
      <c r="B15" s="21">
        <f t="shared" si="0"/>
        <v>4023</v>
      </c>
      <c r="C15" s="4">
        <v>4</v>
      </c>
      <c r="D15" s="4">
        <v>2006</v>
      </c>
      <c r="E15" s="4">
        <v>3</v>
      </c>
      <c r="F15" s="3" t="s">
        <v>1</v>
      </c>
      <c r="G15" s="5">
        <v>23</v>
      </c>
      <c r="H15" s="7">
        <v>794.51840000000004</v>
      </c>
      <c r="I15" s="20">
        <v>235633.2592</v>
      </c>
      <c r="J15" s="20" t="s">
        <v>4</v>
      </c>
      <c r="K15" s="20"/>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
      <c r="B16" s="21">
        <f t="shared" si="0"/>
        <v>1036</v>
      </c>
      <c r="C16" s="4">
        <v>1</v>
      </c>
      <c r="D16" s="4">
        <v>2004</v>
      </c>
      <c r="E16" s="4">
        <v>10</v>
      </c>
      <c r="F16" s="3" t="s">
        <v>1</v>
      </c>
      <c r="G16" s="5">
        <v>36</v>
      </c>
      <c r="H16" s="7">
        <v>1160.3584000000001</v>
      </c>
      <c r="I16" s="20">
        <v>317473.86080000002</v>
      </c>
      <c r="J16" s="20" t="s">
        <v>4</v>
      </c>
      <c r="K16" s="20"/>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
      <c r="B17" s="21">
        <f t="shared" si="0"/>
        <v>1046</v>
      </c>
      <c r="C17" s="4">
        <v>1</v>
      </c>
      <c r="D17" s="4">
        <v>2006</v>
      </c>
      <c r="E17" s="4">
        <v>8</v>
      </c>
      <c r="F17" s="3" t="s">
        <v>1</v>
      </c>
      <c r="G17" s="5">
        <v>46</v>
      </c>
      <c r="H17" s="7">
        <v>1942.5028</v>
      </c>
      <c r="I17" s="20">
        <v>503790.23080000002</v>
      </c>
      <c r="J17" s="20" t="s">
        <v>4</v>
      </c>
      <c r="K17" s="20"/>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2">
      <c r="B18" s="21">
        <f t="shared" si="0"/>
        <v>4035</v>
      </c>
      <c r="C18" s="4">
        <v>4</v>
      </c>
      <c r="D18" s="4">
        <v>2007</v>
      </c>
      <c r="E18" s="4">
        <v>10</v>
      </c>
      <c r="F18" s="3" t="s">
        <v>1</v>
      </c>
      <c r="G18" s="5">
        <v>35</v>
      </c>
      <c r="H18" s="7">
        <v>794.51840000000004</v>
      </c>
      <c r="I18" s="20">
        <v>217786.37600000002</v>
      </c>
      <c r="J18" s="20" t="s">
        <v>4</v>
      </c>
      <c r="K18" s="20"/>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2">
      <c r="B19" s="21">
        <f t="shared" si="0"/>
        <v>2036</v>
      </c>
      <c r="C19" s="4">
        <v>2</v>
      </c>
      <c r="D19" s="4">
        <v>2006</v>
      </c>
      <c r="E19" s="4">
        <v>11</v>
      </c>
      <c r="F19" s="3" t="s">
        <v>1</v>
      </c>
      <c r="G19" s="5">
        <v>36</v>
      </c>
      <c r="H19" s="7">
        <v>1109.2483999999999</v>
      </c>
      <c r="I19" s="20">
        <v>460001.25599999994</v>
      </c>
      <c r="J19" s="20" t="s">
        <v>4</v>
      </c>
      <c r="K19" s="20"/>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2">
      <c r="B20" s="21">
        <f t="shared" si="0"/>
        <v>2056</v>
      </c>
      <c r="C20" s="4">
        <v>2</v>
      </c>
      <c r="D20" s="4">
        <v>2007</v>
      </c>
      <c r="E20" s="4">
        <v>4</v>
      </c>
      <c r="F20" s="3" t="s">
        <v>1</v>
      </c>
      <c r="G20" s="5">
        <v>56</v>
      </c>
      <c r="H20" s="7">
        <v>1400.9519999999998</v>
      </c>
      <c r="I20" s="20">
        <v>460001.25599999994</v>
      </c>
      <c r="J20" s="20" t="s">
        <v>4</v>
      </c>
      <c r="K20" s="20"/>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
      <c r="B21" s="21">
        <f t="shared" si="0"/>
        <v>1047</v>
      </c>
      <c r="C21" s="4">
        <v>1</v>
      </c>
      <c r="D21" s="4">
        <v>2007</v>
      </c>
      <c r="E21" s="4">
        <v>12</v>
      </c>
      <c r="F21" s="3" t="s">
        <v>1</v>
      </c>
      <c r="G21" s="5">
        <v>47</v>
      </c>
      <c r="H21" s="7">
        <v>1479.7152000000001</v>
      </c>
      <c r="I21" s="20">
        <v>448134.26880000002</v>
      </c>
      <c r="J21" s="20" t="s">
        <v>4</v>
      </c>
      <c r="K21" s="20"/>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2">
      <c r="B22" s="21">
        <f t="shared" si="0"/>
        <v>5051</v>
      </c>
      <c r="C22" s="4">
        <v>5</v>
      </c>
      <c r="D22" s="4">
        <v>2006</v>
      </c>
      <c r="E22" s="4">
        <v>3</v>
      </c>
      <c r="F22" s="3" t="s">
        <v>1</v>
      </c>
      <c r="G22" s="5">
        <v>51</v>
      </c>
      <c r="H22" s="7">
        <v>790.53719999999998</v>
      </c>
      <c r="I22" s="20">
        <v>249591.99479999999</v>
      </c>
      <c r="J22" s="20" t="s">
        <v>4</v>
      </c>
      <c r="K22" s="20"/>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2">
      <c r="B23" s="21">
        <f t="shared" si="0"/>
        <v>2007</v>
      </c>
      <c r="C23" s="4">
        <v>2</v>
      </c>
      <c r="D23" s="4">
        <v>2006</v>
      </c>
      <c r="E23" s="4">
        <v>8</v>
      </c>
      <c r="F23" s="3" t="s">
        <v>1</v>
      </c>
      <c r="G23" s="5">
        <v>7</v>
      </c>
      <c r="H23" s="7">
        <v>723.93280000000004</v>
      </c>
      <c r="I23" s="20">
        <v>196142.19200000001</v>
      </c>
      <c r="J23" s="20" t="s">
        <v>4</v>
      </c>
      <c r="K23" s="20"/>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
      <c r="B24" s="21">
        <f t="shared" si="0"/>
        <v>3020</v>
      </c>
      <c r="C24" s="4">
        <v>3</v>
      </c>
      <c r="D24" s="4">
        <v>2007</v>
      </c>
      <c r="E24" s="12">
        <v>4</v>
      </c>
      <c r="F24" s="3" t="s">
        <v>1</v>
      </c>
      <c r="G24" s="4">
        <v>20</v>
      </c>
      <c r="H24" s="7">
        <v>781.0684</v>
      </c>
      <c r="I24" s="20">
        <v>258572.47760000001</v>
      </c>
      <c r="J24" s="20" t="s">
        <v>4</v>
      </c>
      <c r="K24" s="20"/>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2">
      <c r="B25" s="21">
        <f t="shared" si="0"/>
        <v>3029</v>
      </c>
      <c r="C25" s="4">
        <v>3</v>
      </c>
      <c r="D25" s="4">
        <v>2007</v>
      </c>
      <c r="E25" s="12">
        <v>4</v>
      </c>
      <c r="F25" s="3" t="s">
        <v>1</v>
      </c>
      <c r="G25" s="4">
        <v>29</v>
      </c>
      <c r="H25" s="7">
        <v>1127.7556</v>
      </c>
      <c r="I25" s="20">
        <v>310831.21159999998</v>
      </c>
      <c r="J25" s="20" t="s">
        <v>4</v>
      </c>
      <c r="K25" s="20"/>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2">
      <c r="B26" s="21">
        <f t="shared" si="0"/>
        <v>3015</v>
      </c>
      <c r="C26" s="4">
        <v>3</v>
      </c>
      <c r="D26" s="4">
        <v>2006</v>
      </c>
      <c r="E26" s="12">
        <v>10</v>
      </c>
      <c r="F26" s="3" t="s">
        <v>1</v>
      </c>
      <c r="G26" s="4">
        <v>15</v>
      </c>
      <c r="H26" s="7">
        <v>720.70479999999998</v>
      </c>
      <c r="I26" s="20">
        <v>207281.5912</v>
      </c>
      <c r="J26" s="20" t="s">
        <v>4</v>
      </c>
      <c r="K26" s="20"/>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2">
      <c r="B27" s="21">
        <f t="shared" si="0"/>
        <v>2004</v>
      </c>
      <c r="C27" s="4">
        <v>2</v>
      </c>
      <c r="D27" s="4">
        <v>2006</v>
      </c>
      <c r="E27" s="4">
        <v>12</v>
      </c>
      <c r="F27" s="3" t="s">
        <v>1</v>
      </c>
      <c r="G27" s="5">
        <v>4</v>
      </c>
      <c r="H27" s="7">
        <v>649.68880000000001</v>
      </c>
      <c r="I27" s="20">
        <v>168834.04240000001</v>
      </c>
      <c r="J27" s="20" t="s">
        <v>4</v>
      </c>
      <c r="K27" s="20"/>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
      <c r="B28" s="21">
        <f t="shared" si="0"/>
        <v>2006</v>
      </c>
      <c r="C28" s="4">
        <v>2</v>
      </c>
      <c r="D28" s="4">
        <v>2006</v>
      </c>
      <c r="E28" s="4">
        <v>12</v>
      </c>
      <c r="F28" s="3" t="s">
        <v>1</v>
      </c>
      <c r="G28" s="5">
        <v>6</v>
      </c>
      <c r="H28" s="7">
        <v>1307.4476</v>
      </c>
      <c r="I28" s="20">
        <v>396973.83240000001</v>
      </c>
      <c r="J28" s="20" t="s">
        <v>4</v>
      </c>
      <c r="K28" s="20"/>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
      <c r="B29" s="21">
        <f t="shared" si="0"/>
        <v>5013</v>
      </c>
      <c r="C29" s="4">
        <v>5</v>
      </c>
      <c r="D29" s="4">
        <v>2007</v>
      </c>
      <c r="E29" s="4">
        <v>9</v>
      </c>
      <c r="F29" s="3" t="s">
        <v>1</v>
      </c>
      <c r="G29" s="5">
        <v>13</v>
      </c>
      <c r="H29" s="7">
        <v>618.37720000000002</v>
      </c>
      <c r="I29" s="20">
        <v>188743.1072</v>
      </c>
      <c r="J29" s="20" t="s">
        <v>4</v>
      </c>
      <c r="K29" s="20"/>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
      <c r="B30" s="21">
        <f t="shared" si="0"/>
        <v>1026</v>
      </c>
      <c r="C30" s="4">
        <v>1</v>
      </c>
      <c r="D30" s="4">
        <v>2005</v>
      </c>
      <c r="E30" s="4">
        <v>3</v>
      </c>
      <c r="F30" s="3" t="s">
        <v>1</v>
      </c>
      <c r="G30" s="5">
        <v>26</v>
      </c>
      <c r="H30" s="7">
        <v>625.80160000000001</v>
      </c>
      <c r="I30" s="20">
        <v>179674.07519999999</v>
      </c>
      <c r="J30" s="20" t="s">
        <v>4</v>
      </c>
      <c r="K30" s="20"/>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2">
      <c r="B31" s="21">
        <f t="shared" si="0"/>
        <v>2054</v>
      </c>
      <c r="C31" s="4">
        <v>2</v>
      </c>
      <c r="D31" s="4">
        <v>2006</v>
      </c>
      <c r="E31" s="4">
        <v>6</v>
      </c>
      <c r="F31" s="3" t="s">
        <v>1</v>
      </c>
      <c r="G31" s="5">
        <v>54</v>
      </c>
      <c r="H31" s="7">
        <v>1203.2908</v>
      </c>
      <c r="I31" s="20">
        <v>306363.64360000001</v>
      </c>
      <c r="J31" s="20" t="s">
        <v>4</v>
      </c>
      <c r="K31" s="20"/>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2">
      <c r="B32" s="21">
        <f t="shared" si="0"/>
        <v>3033</v>
      </c>
      <c r="C32" s="4">
        <v>3</v>
      </c>
      <c r="D32" s="4">
        <v>2007</v>
      </c>
      <c r="E32" s="12">
        <v>9</v>
      </c>
      <c r="F32" s="3" t="s">
        <v>1</v>
      </c>
      <c r="G32" s="4">
        <v>33</v>
      </c>
      <c r="H32" s="7">
        <v>670.88599999999997</v>
      </c>
      <c r="I32" s="20">
        <v>200300.63399999999</v>
      </c>
      <c r="J32" s="20" t="s">
        <v>4</v>
      </c>
      <c r="K32" s="20"/>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2">
      <c r="B33" s="21">
        <f t="shared" si="0"/>
        <v>1025</v>
      </c>
      <c r="C33" s="4">
        <v>1</v>
      </c>
      <c r="D33" s="4">
        <v>2005</v>
      </c>
      <c r="E33" s="4">
        <v>3</v>
      </c>
      <c r="F33" s="3" t="s">
        <v>1</v>
      </c>
      <c r="G33" s="5">
        <v>25</v>
      </c>
      <c r="H33" s="7">
        <v>1434.0927999999999</v>
      </c>
      <c r="I33" s="20">
        <v>382041.12799999997</v>
      </c>
      <c r="J33" s="20" t="s">
        <v>4</v>
      </c>
      <c r="K33" s="20"/>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
      <c r="B34" s="21">
        <f t="shared" si="0"/>
        <v>3027</v>
      </c>
      <c r="C34" s="4">
        <v>3</v>
      </c>
      <c r="D34" s="4">
        <v>2006</v>
      </c>
      <c r="E34" s="12">
        <v>8</v>
      </c>
      <c r="F34" s="3" t="s">
        <v>1</v>
      </c>
      <c r="G34" s="4">
        <v>27</v>
      </c>
      <c r="H34" s="7">
        <v>781.0684</v>
      </c>
      <c r="I34" s="20">
        <v>245572.7936</v>
      </c>
      <c r="J34" s="20" t="s">
        <v>4</v>
      </c>
      <c r="K34" s="20"/>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2">
      <c r="B35" s="21">
        <f t="shared" si="0"/>
        <v>3031</v>
      </c>
      <c r="C35" s="4">
        <v>3</v>
      </c>
      <c r="D35" s="4">
        <v>2007</v>
      </c>
      <c r="E35" s="12">
        <v>3</v>
      </c>
      <c r="F35" s="3" t="s">
        <v>1</v>
      </c>
      <c r="G35" s="4">
        <v>31</v>
      </c>
      <c r="H35" s="7">
        <v>1596.3536000000001</v>
      </c>
      <c r="I35" s="20">
        <v>407214.28960000002</v>
      </c>
      <c r="J35" s="20" t="s">
        <v>4</v>
      </c>
      <c r="K35" s="20"/>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2">
      <c r="B36" s="21">
        <f t="shared" si="0"/>
        <v>2043</v>
      </c>
      <c r="C36" s="4">
        <v>2</v>
      </c>
      <c r="D36" s="4">
        <v>2007</v>
      </c>
      <c r="E36" s="4">
        <v>4</v>
      </c>
      <c r="F36" s="3" t="s">
        <v>1</v>
      </c>
      <c r="G36" s="5">
        <v>43</v>
      </c>
      <c r="H36" s="7">
        <v>1110.3244</v>
      </c>
      <c r="I36" s="20">
        <v>355073.4032</v>
      </c>
      <c r="J36" s="20" t="s">
        <v>4</v>
      </c>
      <c r="K36" s="20"/>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2">
      <c r="B37" s="21">
        <f t="shared" si="0"/>
        <v>3034</v>
      </c>
      <c r="C37" s="4">
        <v>3</v>
      </c>
      <c r="D37" s="4">
        <v>2007</v>
      </c>
      <c r="E37" s="12">
        <v>4</v>
      </c>
      <c r="F37" s="3" t="s">
        <v>1</v>
      </c>
      <c r="G37" s="4">
        <v>34</v>
      </c>
      <c r="H37" s="7">
        <v>781.0684</v>
      </c>
      <c r="I37" s="20">
        <v>256821.6404</v>
      </c>
      <c r="J37" s="20" t="s">
        <v>4</v>
      </c>
      <c r="K37" s="20"/>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2">
      <c r="B38" s="21">
        <f t="shared" ref="B38:B69" si="7">C38*1000+G38</f>
        <v>3016</v>
      </c>
      <c r="C38" s="4">
        <v>3</v>
      </c>
      <c r="D38" s="4">
        <v>2007</v>
      </c>
      <c r="E38" s="12">
        <v>4</v>
      </c>
      <c r="F38" s="3" t="s">
        <v>1</v>
      </c>
      <c r="G38" s="4">
        <v>16</v>
      </c>
      <c r="H38" s="7">
        <v>697.89359999999999</v>
      </c>
      <c r="I38" s="20">
        <v>226342.80319999999</v>
      </c>
      <c r="J38" s="20" t="s">
        <v>4</v>
      </c>
      <c r="K38" s="20"/>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5</v>
      </c>
      <c r="W38" s="3" t="s">
        <v>16</v>
      </c>
      <c r="X38" s="3" t="s">
        <v>35</v>
      </c>
      <c r="Y38" s="4">
        <v>4</v>
      </c>
      <c r="Z38" s="3" t="s">
        <v>36</v>
      </c>
      <c r="AA38" s="3" t="s">
        <v>40</v>
      </c>
    </row>
    <row r="39" spans="2:27" ht="14.25" customHeight="1" x14ac:dyDescent="0.2">
      <c r="B39" s="21">
        <f t="shared" si="7"/>
        <v>1018</v>
      </c>
      <c r="C39" s="4">
        <v>1</v>
      </c>
      <c r="D39" s="4">
        <v>2004</v>
      </c>
      <c r="E39" s="4">
        <v>10</v>
      </c>
      <c r="F39" s="3" t="s">
        <v>1</v>
      </c>
      <c r="G39" s="5">
        <v>18</v>
      </c>
      <c r="H39" s="7">
        <v>625.80160000000001</v>
      </c>
      <c r="I39" s="20">
        <v>191389.8688</v>
      </c>
      <c r="J39" s="20" t="s">
        <v>4</v>
      </c>
      <c r="K39" s="20"/>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2">
      <c r="B40" s="21">
        <f t="shared" si="7"/>
        <v>2050</v>
      </c>
      <c r="C40" s="4">
        <v>2</v>
      </c>
      <c r="D40" s="4">
        <v>2006</v>
      </c>
      <c r="E40" s="4">
        <v>9</v>
      </c>
      <c r="F40" s="3" t="s">
        <v>1</v>
      </c>
      <c r="G40" s="5">
        <v>50</v>
      </c>
      <c r="H40" s="7">
        <v>957.53239999999994</v>
      </c>
      <c r="I40" s="20">
        <v>297008.96519999998</v>
      </c>
      <c r="J40" s="20" t="s">
        <v>4</v>
      </c>
      <c r="K40" s="20"/>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
      <c r="B41" s="21">
        <f t="shared" si="7"/>
        <v>2044</v>
      </c>
      <c r="C41" s="4">
        <v>2</v>
      </c>
      <c r="D41" s="4">
        <v>2007</v>
      </c>
      <c r="E41" s="4">
        <v>1</v>
      </c>
      <c r="F41" s="3" t="s">
        <v>1</v>
      </c>
      <c r="G41" s="5">
        <v>44</v>
      </c>
      <c r="H41" s="7">
        <v>722.96439999999996</v>
      </c>
      <c r="I41" s="20">
        <v>250773.1452</v>
      </c>
      <c r="J41" s="20" t="s">
        <v>4</v>
      </c>
      <c r="K41" s="20"/>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
      <c r="B42" s="21">
        <f t="shared" si="7"/>
        <v>3039</v>
      </c>
      <c r="C42" s="4">
        <v>3</v>
      </c>
      <c r="D42" s="4">
        <v>2007</v>
      </c>
      <c r="E42" s="12">
        <v>5</v>
      </c>
      <c r="F42" s="3" t="s">
        <v>1</v>
      </c>
      <c r="G42" s="4">
        <v>39</v>
      </c>
      <c r="H42" s="7">
        <v>923.20799999999997</v>
      </c>
      <c r="I42" s="20">
        <v>312211.14399999997</v>
      </c>
      <c r="J42" s="20" t="s">
        <v>4</v>
      </c>
      <c r="K42" s="20"/>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2">
      <c r="B43" s="21">
        <f t="shared" si="7"/>
        <v>3053</v>
      </c>
      <c r="C43" s="4">
        <v>3</v>
      </c>
      <c r="D43" s="4">
        <v>2007</v>
      </c>
      <c r="E43" s="12">
        <v>12</v>
      </c>
      <c r="F43" s="3" t="s">
        <v>1</v>
      </c>
      <c r="G43" s="4">
        <v>53</v>
      </c>
      <c r="H43" s="7">
        <v>670.24040000000002</v>
      </c>
      <c r="I43" s="20">
        <v>190119.50400000002</v>
      </c>
      <c r="J43" s="20" t="s">
        <v>4</v>
      </c>
      <c r="K43" s="20"/>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
      <c r="B44" s="21">
        <f t="shared" si="7"/>
        <v>2041</v>
      </c>
      <c r="C44" s="4">
        <v>2</v>
      </c>
      <c r="D44" s="4">
        <v>2006</v>
      </c>
      <c r="E44" s="4">
        <v>7</v>
      </c>
      <c r="F44" s="3" t="s">
        <v>1</v>
      </c>
      <c r="G44" s="5">
        <v>41</v>
      </c>
      <c r="H44" s="7">
        <v>785.48</v>
      </c>
      <c r="I44" s="20">
        <v>225050.52000000002</v>
      </c>
      <c r="J44" s="20" t="s">
        <v>4</v>
      </c>
      <c r="K44" s="20"/>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2">
      <c r="B45" s="21">
        <f t="shared" si="7"/>
        <v>5035</v>
      </c>
      <c r="C45" s="4">
        <v>5</v>
      </c>
      <c r="D45" s="4">
        <v>2008</v>
      </c>
      <c r="E45" s="4">
        <v>5</v>
      </c>
      <c r="F45" s="3" t="s">
        <v>1</v>
      </c>
      <c r="G45" s="5">
        <v>35</v>
      </c>
      <c r="H45" s="7">
        <v>798.28440000000001</v>
      </c>
      <c r="I45" s="20">
        <v>261742.742</v>
      </c>
      <c r="J45" s="20" t="s">
        <v>4</v>
      </c>
      <c r="K45" s="20"/>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2">
      <c r="B46" s="21">
        <f t="shared" si="7"/>
        <v>4005</v>
      </c>
      <c r="C46" s="4">
        <v>4</v>
      </c>
      <c r="D46" s="4">
        <v>2007</v>
      </c>
      <c r="E46" s="4">
        <v>11</v>
      </c>
      <c r="F46" s="3" t="s">
        <v>1</v>
      </c>
      <c r="G46" s="5">
        <v>5</v>
      </c>
      <c r="H46" s="7">
        <v>1121.9451999999999</v>
      </c>
      <c r="I46" s="20">
        <v>344530.88879999996</v>
      </c>
      <c r="J46" s="20" t="s">
        <v>4</v>
      </c>
      <c r="K46" s="20"/>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2">
      <c r="B47" s="21">
        <f t="shared" si="7"/>
        <v>1032</v>
      </c>
      <c r="C47" s="4">
        <v>1</v>
      </c>
      <c r="D47" s="4">
        <v>2005</v>
      </c>
      <c r="E47" s="4">
        <v>1</v>
      </c>
      <c r="F47" s="3" t="s">
        <v>1</v>
      </c>
      <c r="G47" s="5">
        <v>32</v>
      </c>
      <c r="H47" s="7">
        <v>782.25200000000007</v>
      </c>
      <c r="I47" s="20">
        <v>215410.27600000001</v>
      </c>
      <c r="J47" s="20" t="s">
        <v>4</v>
      </c>
      <c r="K47" s="20"/>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
      <c r="B48" s="21">
        <f t="shared" si="7"/>
        <v>3046</v>
      </c>
      <c r="C48" s="4">
        <v>3</v>
      </c>
      <c r="D48" s="4">
        <v>2007</v>
      </c>
      <c r="E48" s="12">
        <v>8</v>
      </c>
      <c r="F48" s="3" t="s">
        <v>1</v>
      </c>
      <c r="G48" s="4">
        <v>46</v>
      </c>
      <c r="H48" s="7">
        <v>923.20799999999997</v>
      </c>
      <c r="I48" s="20">
        <v>252185.992</v>
      </c>
      <c r="J48" s="20" t="s">
        <v>4</v>
      </c>
      <c r="K48" s="20"/>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2">
      <c r="B49" s="21">
        <f t="shared" si="7"/>
        <v>1041</v>
      </c>
      <c r="C49" s="4">
        <v>1</v>
      </c>
      <c r="D49" s="4">
        <v>2005</v>
      </c>
      <c r="E49" s="4">
        <v>3</v>
      </c>
      <c r="F49" s="3" t="s">
        <v>1</v>
      </c>
      <c r="G49" s="5">
        <v>41</v>
      </c>
      <c r="H49" s="7">
        <v>1434.0927999999999</v>
      </c>
      <c r="I49" s="20">
        <v>480545.80959999998</v>
      </c>
      <c r="J49" s="20" t="s">
        <v>4</v>
      </c>
      <c r="K49" s="20"/>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2">
      <c r="B50" s="21">
        <f t="shared" si="7"/>
        <v>1012</v>
      </c>
      <c r="C50" s="4">
        <v>1</v>
      </c>
      <c r="D50" s="4">
        <v>2005</v>
      </c>
      <c r="E50" s="4">
        <v>3</v>
      </c>
      <c r="F50" s="3" t="s">
        <v>1</v>
      </c>
      <c r="G50" s="5">
        <v>12</v>
      </c>
      <c r="H50" s="7">
        <v>1160.3584000000001</v>
      </c>
      <c r="I50" s="20">
        <v>300385.6176</v>
      </c>
      <c r="J50" s="20" t="s">
        <v>4</v>
      </c>
      <c r="K50" s="20"/>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2">
      <c r="A51" s="11" t="s">
        <v>545</v>
      </c>
      <c r="B51" s="21">
        <f t="shared" si="7"/>
        <v>5033</v>
      </c>
      <c r="C51" s="4">
        <v>5</v>
      </c>
      <c r="D51" s="4">
        <v>2008</v>
      </c>
      <c r="E51" s="4">
        <v>5</v>
      </c>
      <c r="F51" s="3" t="s">
        <v>1</v>
      </c>
      <c r="G51" s="5">
        <v>33</v>
      </c>
      <c r="H51" s="7">
        <v>798.28440000000001</v>
      </c>
      <c r="I51" s="20">
        <v>240539.34760000001</v>
      </c>
      <c r="J51" s="20" t="s">
        <v>4</v>
      </c>
      <c r="K51" s="20"/>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2">
      <c r="B52" s="21">
        <f t="shared" si="7"/>
        <v>4006</v>
      </c>
      <c r="C52" s="4">
        <v>4</v>
      </c>
      <c r="D52" s="4">
        <v>2006</v>
      </c>
      <c r="E52" s="4">
        <v>7</v>
      </c>
      <c r="F52" s="3" t="s">
        <v>1</v>
      </c>
      <c r="G52" s="5">
        <v>6</v>
      </c>
      <c r="H52" s="7">
        <v>733.18639999999994</v>
      </c>
      <c r="I52" s="20">
        <v>222138.71599999999</v>
      </c>
      <c r="J52" s="20" t="s">
        <v>4</v>
      </c>
      <c r="K52" s="20"/>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2">
      <c r="B53" s="21">
        <f t="shared" si="7"/>
        <v>5040</v>
      </c>
      <c r="C53" s="4">
        <v>5</v>
      </c>
      <c r="D53" s="4">
        <v>2007</v>
      </c>
      <c r="E53" s="4">
        <v>12</v>
      </c>
      <c r="F53" s="3" t="s">
        <v>1</v>
      </c>
      <c r="G53" s="5">
        <v>40</v>
      </c>
      <c r="H53" s="7">
        <v>798.28440000000001</v>
      </c>
      <c r="I53" s="20">
        <v>228410.054</v>
      </c>
      <c r="J53" s="20" t="s">
        <v>4</v>
      </c>
      <c r="K53" s="20"/>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2">
      <c r="B54" s="21">
        <f t="shared" si="7"/>
        <v>4013</v>
      </c>
      <c r="C54" s="4">
        <v>4</v>
      </c>
      <c r="D54" s="4">
        <v>2007</v>
      </c>
      <c r="E54" s="4">
        <v>1</v>
      </c>
      <c r="F54" s="3" t="s">
        <v>1</v>
      </c>
      <c r="G54" s="5">
        <v>13</v>
      </c>
      <c r="H54" s="7">
        <v>733.18639999999994</v>
      </c>
      <c r="I54" s="20">
        <v>197053.51439999999</v>
      </c>
      <c r="J54" s="20" t="s">
        <v>4</v>
      </c>
      <c r="K54" s="20"/>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
      <c r="B55" s="21">
        <f t="shared" si="7"/>
        <v>1003</v>
      </c>
      <c r="C55" s="4">
        <v>1</v>
      </c>
      <c r="D55" s="4">
        <v>2005</v>
      </c>
      <c r="E55" s="4">
        <v>6</v>
      </c>
      <c r="F55" s="3" t="s">
        <v>0</v>
      </c>
      <c r="G55" s="5">
        <v>3</v>
      </c>
      <c r="H55" s="7">
        <v>717.04639999999995</v>
      </c>
      <c r="I55" s="20">
        <v>193660.62079999998</v>
      </c>
      <c r="J55" s="20" t="s">
        <v>4</v>
      </c>
      <c r="K55" s="20"/>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2">
      <c r="B56" s="21">
        <f t="shared" si="7"/>
        <v>2009</v>
      </c>
      <c r="C56" s="4">
        <v>2</v>
      </c>
      <c r="D56" s="4">
        <v>2007</v>
      </c>
      <c r="E56" s="4">
        <v>3</v>
      </c>
      <c r="F56" s="3" t="s">
        <v>1</v>
      </c>
      <c r="G56" s="5">
        <v>9</v>
      </c>
      <c r="H56" s="7">
        <v>747.49720000000002</v>
      </c>
      <c r="I56" s="20">
        <v>237060.1488</v>
      </c>
      <c r="J56" s="20" t="s">
        <v>4</v>
      </c>
      <c r="K56" s="20"/>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
      <c r="B57" s="21">
        <f t="shared" si="7"/>
        <v>4024</v>
      </c>
      <c r="C57" s="4">
        <v>4</v>
      </c>
      <c r="D57" s="4">
        <v>2007</v>
      </c>
      <c r="E57" s="4">
        <v>11</v>
      </c>
      <c r="F57" s="3" t="s">
        <v>1</v>
      </c>
      <c r="G57" s="5">
        <v>24</v>
      </c>
      <c r="H57" s="7">
        <v>1121.9451999999999</v>
      </c>
      <c r="I57" s="20">
        <v>372001.69679999998</v>
      </c>
      <c r="J57" s="20" t="s">
        <v>4</v>
      </c>
      <c r="K57" s="20"/>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2">
      <c r="B58" s="21">
        <f t="shared" si="7"/>
        <v>4012</v>
      </c>
      <c r="C58" s="4">
        <v>4</v>
      </c>
      <c r="D58" s="4">
        <v>2007</v>
      </c>
      <c r="E58" s="4">
        <v>11</v>
      </c>
      <c r="F58" s="3" t="s">
        <v>1</v>
      </c>
      <c r="G58" s="5">
        <v>12</v>
      </c>
      <c r="H58" s="7">
        <v>1121.9451999999999</v>
      </c>
      <c r="I58" s="20">
        <v>290031.25879999995</v>
      </c>
      <c r="J58" s="20" t="s">
        <v>4</v>
      </c>
      <c r="K58" s="20"/>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2">
      <c r="B59" s="21">
        <f t="shared" si="7"/>
        <v>1035</v>
      </c>
      <c r="C59" s="4">
        <v>1</v>
      </c>
      <c r="D59" s="4">
        <v>2004</v>
      </c>
      <c r="E59" s="4">
        <v>10</v>
      </c>
      <c r="F59" s="3" t="s">
        <v>1</v>
      </c>
      <c r="G59" s="5">
        <v>35</v>
      </c>
      <c r="H59" s="7">
        <v>827.87439999999992</v>
      </c>
      <c r="I59" s="20">
        <v>238811.06399999998</v>
      </c>
      <c r="J59" s="20" t="s">
        <v>4</v>
      </c>
      <c r="K59" s="20"/>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
      <c r="B60" s="21">
        <f t="shared" si="7"/>
        <v>2017</v>
      </c>
      <c r="C60" s="4">
        <v>2</v>
      </c>
      <c r="D60" s="4">
        <v>2007</v>
      </c>
      <c r="E60" s="4">
        <v>3</v>
      </c>
      <c r="F60" s="3" t="s">
        <v>1</v>
      </c>
      <c r="G60" s="5">
        <v>17</v>
      </c>
      <c r="H60" s="7">
        <v>747.49720000000002</v>
      </c>
      <c r="I60" s="20">
        <v>199054.1992</v>
      </c>
      <c r="J60" s="20" t="s">
        <v>4</v>
      </c>
      <c r="K60" s="20"/>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
      <c r="B61" s="21">
        <f t="shared" si="7"/>
        <v>4051</v>
      </c>
      <c r="C61" s="4">
        <v>4</v>
      </c>
      <c r="D61" s="4">
        <v>2007</v>
      </c>
      <c r="E61" s="4">
        <v>3</v>
      </c>
      <c r="F61" s="3" t="s">
        <v>1</v>
      </c>
      <c r="G61" s="5">
        <v>51</v>
      </c>
      <c r="H61" s="7">
        <v>1608.8352</v>
      </c>
      <c r="I61" s="20">
        <v>496266.40639999998</v>
      </c>
      <c r="J61" s="20" t="s">
        <v>4</v>
      </c>
      <c r="K61" s="20"/>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2">
      <c r="B62" s="21">
        <f t="shared" si="7"/>
        <v>3014</v>
      </c>
      <c r="C62" s="4">
        <v>3</v>
      </c>
      <c r="D62" s="4">
        <v>2007</v>
      </c>
      <c r="E62" s="12">
        <v>7</v>
      </c>
      <c r="F62" s="3" t="s">
        <v>1</v>
      </c>
      <c r="G62" s="4">
        <v>14</v>
      </c>
      <c r="H62" s="7">
        <v>1132.0595999999998</v>
      </c>
      <c r="I62" s="20">
        <v>346906.89319999993</v>
      </c>
      <c r="J62" s="20" t="s">
        <v>4</v>
      </c>
      <c r="K62" s="20"/>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2">
      <c r="B63" s="21">
        <f t="shared" si="7"/>
        <v>2051</v>
      </c>
      <c r="C63" s="4">
        <v>2</v>
      </c>
      <c r="D63" s="4">
        <v>2007</v>
      </c>
      <c r="E63" s="4">
        <v>9</v>
      </c>
      <c r="F63" s="3" t="s">
        <v>1</v>
      </c>
      <c r="G63" s="5">
        <v>51</v>
      </c>
      <c r="H63" s="7">
        <v>1383.8436000000002</v>
      </c>
      <c r="I63" s="20">
        <v>376964.61560000002</v>
      </c>
      <c r="J63" s="20" t="s">
        <v>4</v>
      </c>
      <c r="K63" s="20"/>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2">
      <c r="B64" s="21">
        <f t="shared" si="7"/>
        <v>2025</v>
      </c>
      <c r="C64" s="4">
        <v>2</v>
      </c>
      <c r="D64" s="4">
        <v>2007</v>
      </c>
      <c r="E64" s="4">
        <v>2</v>
      </c>
      <c r="F64" s="3" t="s">
        <v>1</v>
      </c>
      <c r="G64" s="5">
        <v>25</v>
      </c>
      <c r="H64" s="7">
        <v>927.83479999999997</v>
      </c>
      <c r="I64" s="20">
        <v>315733.15360000002</v>
      </c>
      <c r="J64" s="20" t="s">
        <v>4</v>
      </c>
      <c r="K64" s="20"/>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
      <c r="B65" s="21">
        <f t="shared" si="7"/>
        <v>3047</v>
      </c>
      <c r="C65" s="4">
        <v>3</v>
      </c>
      <c r="D65" s="4">
        <v>2007</v>
      </c>
      <c r="E65" s="12">
        <v>3</v>
      </c>
      <c r="F65" s="3" t="s">
        <v>1</v>
      </c>
      <c r="G65" s="4">
        <v>47</v>
      </c>
      <c r="H65" s="7">
        <v>669.1644</v>
      </c>
      <c r="I65" s="20">
        <v>188273.7304</v>
      </c>
      <c r="J65" s="20" t="s">
        <v>4</v>
      </c>
      <c r="K65" s="20"/>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
      <c r="B66" s="21">
        <f t="shared" si="7"/>
        <v>2046</v>
      </c>
      <c r="C66" s="4">
        <v>2</v>
      </c>
      <c r="D66" s="4">
        <v>2007</v>
      </c>
      <c r="E66" s="4">
        <v>3</v>
      </c>
      <c r="F66" s="3" t="s">
        <v>1</v>
      </c>
      <c r="G66" s="5">
        <v>46</v>
      </c>
      <c r="H66" s="7">
        <v>928.1576</v>
      </c>
      <c r="I66" s="20">
        <v>253831.02480000001</v>
      </c>
      <c r="J66" s="20" t="s">
        <v>4</v>
      </c>
      <c r="K66" s="20"/>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
      <c r="B67" s="21">
        <f t="shared" si="7"/>
        <v>5016</v>
      </c>
      <c r="C67" s="4">
        <v>5</v>
      </c>
      <c r="D67" s="4">
        <v>2007</v>
      </c>
      <c r="E67" s="4">
        <v>6</v>
      </c>
      <c r="F67" s="3" t="s">
        <v>1</v>
      </c>
      <c r="G67" s="5">
        <v>16</v>
      </c>
      <c r="H67" s="7">
        <v>798.49959999999987</v>
      </c>
      <c r="I67" s="20">
        <v>278575.86879999994</v>
      </c>
      <c r="J67" s="20" t="s">
        <v>4</v>
      </c>
      <c r="K67" s="20"/>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2">
      <c r="B68" s="21">
        <f t="shared" si="7"/>
        <v>4041</v>
      </c>
      <c r="C68" s="4">
        <v>4</v>
      </c>
      <c r="D68" s="4">
        <v>2007</v>
      </c>
      <c r="E68" s="4">
        <v>10</v>
      </c>
      <c r="F68" s="3" t="s">
        <v>1</v>
      </c>
      <c r="G68" s="5">
        <v>41</v>
      </c>
      <c r="H68" s="7">
        <v>1305.6184000000001</v>
      </c>
      <c r="I68" s="20">
        <v>402081.79600000003</v>
      </c>
      <c r="J68" s="20" t="s">
        <v>4</v>
      </c>
      <c r="K68" s="20"/>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
      <c r="B69" s="21">
        <f t="shared" si="7"/>
        <v>4018</v>
      </c>
      <c r="C69" s="4">
        <v>4</v>
      </c>
      <c r="D69" s="4">
        <v>2007</v>
      </c>
      <c r="E69" s="4">
        <v>11</v>
      </c>
      <c r="F69" s="3" t="s">
        <v>1</v>
      </c>
      <c r="G69" s="5">
        <v>18</v>
      </c>
      <c r="H69" s="7">
        <v>1121.9451999999999</v>
      </c>
      <c r="I69" s="20">
        <v>310832.58759999997</v>
      </c>
      <c r="J69" s="20" t="s">
        <v>4</v>
      </c>
      <c r="K69" s="20"/>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2">
      <c r="B70" s="21">
        <f t="shared" ref="B70:B101" si="12">C70*1000+G70</f>
        <v>2005</v>
      </c>
      <c r="C70" s="4">
        <v>2</v>
      </c>
      <c r="D70" s="4">
        <v>2006</v>
      </c>
      <c r="E70" s="4">
        <v>9</v>
      </c>
      <c r="F70" s="3" t="s">
        <v>1</v>
      </c>
      <c r="G70" s="5">
        <v>5</v>
      </c>
      <c r="H70" s="7">
        <v>785.48</v>
      </c>
      <c r="I70" s="20">
        <v>257183.48</v>
      </c>
      <c r="J70" s="20" t="s">
        <v>4</v>
      </c>
      <c r="K70" s="20"/>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
      <c r="B71" s="21">
        <f t="shared" si="12"/>
        <v>2010</v>
      </c>
      <c r="C71" s="4">
        <v>2</v>
      </c>
      <c r="D71" s="4">
        <v>2006</v>
      </c>
      <c r="E71" s="4">
        <v>11</v>
      </c>
      <c r="F71" s="3" t="s">
        <v>1</v>
      </c>
      <c r="G71" s="5">
        <v>10</v>
      </c>
      <c r="H71" s="7">
        <v>927.08159999999998</v>
      </c>
      <c r="I71" s="20">
        <v>326885.33600000001</v>
      </c>
      <c r="J71" s="20" t="s">
        <v>4</v>
      </c>
      <c r="K71" s="20"/>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
      <c r="B72" s="21">
        <f t="shared" si="12"/>
        <v>2022</v>
      </c>
      <c r="C72" s="4">
        <v>2</v>
      </c>
      <c r="D72" s="4">
        <v>2007</v>
      </c>
      <c r="E72" s="4">
        <v>1</v>
      </c>
      <c r="F72" s="3" t="s">
        <v>1</v>
      </c>
      <c r="G72" s="5">
        <v>22</v>
      </c>
      <c r="H72" s="7">
        <v>1109.2483999999999</v>
      </c>
      <c r="I72" s="20">
        <v>344568.74280000001</v>
      </c>
      <c r="J72" s="20" t="s">
        <v>4</v>
      </c>
      <c r="K72" s="20"/>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
      <c r="B73" s="21">
        <f t="shared" si="12"/>
        <v>2047</v>
      </c>
      <c r="C73" s="4">
        <v>2</v>
      </c>
      <c r="D73" s="4">
        <v>2007</v>
      </c>
      <c r="E73" s="4">
        <v>2</v>
      </c>
      <c r="F73" s="3" t="s">
        <v>1</v>
      </c>
      <c r="G73" s="5">
        <v>47</v>
      </c>
      <c r="H73" s="7">
        <v>649.79639999999995</v>
      </c>
      <c r="I73" s="20">
        <v>214631.68039999998</v>
      </c>
      <c r="J73" s="20" t="s">
        <v>4</v>
      </c>
      <c r="K73" s="20"/>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
      <c r="B74" s="21">
        <f t="shared" si="12"/>
        <v>2012</v>
      </c>
      <c r="C74" s="4">
        <v>2</v>
      </c>
      <c r="D74" s="4">
        <v>2007</v>
      </c>
      <c r="E74" s="4">
        <v>4</v>
      </c>
      <c r="F74" s="3" t="s">
        <v>1</v>
      </c>
      <c r="G74" s="5">
        <v>12</v>
      </c>
      <c r="H74" s="7">
        <v>785.48</v>
      </c>
      <c r="I74" s="20">
        <v>237207.67999999999</v>
      </c>
      <c r="J74" s="20" t="s">
        <v>4</v>
      </c>
      <c r="K74" s="20"/>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2">
      <c r="B75" s="21">
        <f t="shared" si="12"/>
        <v>3038</v>
      </c>
      <c r="C75" s="4">
        <v>3</v>
      </c>
      <c r="D75" s="4">
        <v>2007</v>
      </c>
      <c r="E75" s="12">
        <v>5</v>
      </c>
      <c r="F75" s="3" t="s">
        <v>1</v>
      </c>
      <c r="G75" s="4">
        <v>38</v>
      </c>
      <c r="H75" s="7">
        <v>1596.3536000000001</v>
      </c>
      <c r="I75" s="20">
        <v>464549.19040000002</v>
      </c>
      <c r="J75" s="20" t="s">
        <v>4</v>
      </c>
      <c r="K75" s="20"/>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2">
      <c r="B76" s="21">
        <f t="shared" si="12"/>
        <v>4030</v>
      </c>
      <c r="C76" s="4">
        <v>4</v>
      </c>
      <c r="D76" s="4">
        <v>2007</v>
      </c>
      <c r="E76" s="4">
        <v>11</v>
      </c>
      <c r="F76" s="3" t="s">
        <v>1</v>
      </c>
      <c r="G76" s="5">
        <v>30</v>
      </c>
      <c r="H76" s="7">
        <v>1121.9451999999999</v>
      </c>
      <c r="I76" s="20">
        <v>310577.03959999996</v>
      </c>
      <c r="J76" s="20" t="s">
        <v>4</v>
      </c>
      <c r="K76" s="20"/>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
      <c r="B77" s="21">
        <f t="shared" si="12"/>
        <v>3017</v>
      </c>
      <c r="C77" s="4">
        <v>3</v>
      </c>
      <c r="D77" s="4">
        <v>2007</v>
      </c>
      <c r="E77" s="12">
        <v>12</v>
      </c>
      <c r="F77" s="3" t="s">
        <v>1</v>
      </c>
      <c r="G77" s="4">
        <v>17</v>
      </c>
      <c r="H77" s="7">
        <v>743.40840000000003</v>
      </c>
      <c r="I77" s="20">
        <v>205098.2108</v>
      </c>
      <c r="J77" s="20" t="s">
        <v>4</v>
      </c>
      <c r="K77" s="20"/>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
      <c r="B78" s="21">
        <f t="shared" si="12"/>
        <v>1045</v>
      </c>
      <c r="C78" s="4">
        <v>1</v>
      </c>
      <c r="D78" s="4">
        <v>2004</v>
      </c>
      <c r="E78" s="4">
        <v>10</v>
      </c>
      <c r="F78" s="3" t="s">
        <v>1</v>
      </c>
      <c r="G78" s="5">
        <v>45</v>
      </c>
      <c r="H78" s="7">
        <v>756.21280000000002</v>
      </c>
      <c r="I78" s="20">
        <v>248525.11680000002</v>
      </c>
      <c r="J78" s="20" t="s">
        <v>4</v>
      </c>
      <c r="K78" s="20"/>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2">
      <c r="B79" s="21">
        <f t="shared" si="12"/>
        <v>2040</v>
      </c>
      <c r="C79" s="4">
        <v>2</v>
      </c>
      <c r="D79" s="4">
        <v>2006</v>
      </c>
      <c r="E79" s="4">
        <v>10</v>
      </c>
      <c r="F79" s="3" t="s">
        <v>1</v>
      </c>
      <c r="G79" s="5">
        <v>40</v>
      </c>
      <c r="H79" s="7">
        <v>649.79639999999995</v>
      </c>
      <c r="I79" s="20">
        <v>224463.86599999998</v>
      </c>
      <c r="J79" s="20" t="s">
        <v>4</v>
      </c>
      <c r="K79" s="20"/>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
      <c r="B80" s="21">
        <f t="shared" si="12"/>
        <v>2042</v>
      </c>
      <c r="C80" s="4">
        <v>2</v>
      </c>
      <c r="D80" s="4">
        <v>2006</v>
      </c>
      <c r="E80" s="4">
        <v>11</v>
      </c>
      <c r="F80" s="3" t="s">
        <v>1</v>
      </c>
      <c r="G80" s="5">
        <v>42</v>
      </c>
      <c r="H80" s="7">
        <v>785.48</v>
      </c>
      <c r="I80" s="20">
        <v>220606.28</v>
      </c>
      <c r="J80" s="20" t="s">
        <v>4</v>
      </c>
      <c r="K80" s="20"/>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2">
      <c r="B81" s="21">
        <f t="shared" si="12"/>
        <v>2048</v>
      </c>
      <c r="C81" s="4">
        <v>2</v>
      </c>
      <c r="D81" s="4">
        <v>2007</v>
      </c>
      <c r="E81" s="4">
        <v>3</v>
      </c>
      <c r="F81" s="3" t="s">
        <v>1</v>
      </c>
      <c r="G81" s="5">
        <v>48</v>
      </c>
      <c r="H81" s="7">
        <v>785.48</v>
      </c>
      <c r="I81" s="20">
        <v>220865</v>
      </c>
      <c r="J81" s="20" t="s">
        <v>4</v>
      </c>
      <c r="K81" s="20"/>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2">
      <c r="B82" s="21">
        <f t="shared" si="12"/>
        <v>3049</v>
      </c>
      <c r="C82" s="4">
        <v>3</v>
      </c>
      <c r="D82" s="4">
        <v>2007</v>
      </c>
      <c r="E82" s="12">
        <v>4</v>
      </c>
      <c r="F82" s="3" t="s">
        <v>1</v>
      </c>
      <c r="G82" s="4">
        <v>49</v>
      </c>
      <c r="H82" s="7">
        <v>1283.4528</v>
      </c>
      <c r="I82" s="20">
        <v>338181.18080000003</v>
      </c>
      <c r="J82" s="20" t="s">
        <v>4</v>
      </c>
      <c r="K82" s="20"/>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
      <c r="B83" s="21">
        <f t="shared" si="12"/>
        <v>1017</v>
      </c>
      <c r="C83" s="4">
        <v>1</v>
      </c>
      <c r="D83" s="4">
        <v>2005</v>
      </c>
      <c r="E83" s="4">
        <v>2</v>
      </c>
      <c r="F83" s="3" t="s">
        <v>1</v>
      </c>
      <c r="G83" s="5">
        <v>17</v>
      </c>
      <c r="H83" s="7">
        <v>1434.0927999999999</v>
      </c>
      <c r="I83" s="20">
        <v>432679.91199999995</v>
      </c>
      <c r="J83" s="20" t="s">
        <v>4</v>
      </c>
      <c r="K83" s="20"/>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2">
      <c r="B84" s="21">
        <f t="shared" si="12"/>
        <v>1039</v>
      </c>
      <c r="C84" s="4">
        <v>1</v>
      </c>
      <c r="D84" s="4">
        <v>2006</v>
      </c>
      <c r="E84" s="4">
        <v>6</v>
      </c>
      <c r="F84" s="3" t="s">
        <v>1</v>
      </c>
      <c r="G84" s="5">
        <v>39</v>
      </c>
      <c r="H84" s="7">
        <v>782.25200000000007</v>
      </c>
      <c r="I84" s="20">
        <v>196220.04800000001</v>
      </c>
      <c r="J84" s="20" t="s">
        <v>4</v>
      </c>
      <c r="K84" s="20"/>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2">
      <c r="B85" s="21">
        <f t="shared" si="12"/>
        <v>2049</v>
      </c>
      <c r="C85" s="4">
        <v>2</v>
      </c>
      <c r="D85" s="4">
        <v>2006</v>
      </c>
      <c r="E85" s="4">
        <v>11</v>
      </c>
      <c r="F85" s="3" t="s">
        <v>1</v>
      </c>
      <c r="G85" s="5">
        <v>49</v>
      </c>
      <c r="H85" s="7">
        <v>1288.6176</v>
      </c>
      <c r="I85" s="20">
        <v>323915.8112</v>
      </c>
      <c r="J85" s="20" t="s">
        <v>4</v>
      </c>
      <c r="K85" s="20"/>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
      <c r="B86" s="21">
        <f t="shared" si="12"/>
        <v>3054</v>
      </c>
      <c r="C86" s="4">
        <v>3</v>
      </c>
      <c r="D86" s="4">
        <v>2007</v>
      </c>
      <c r="E86" s="12">
        <v>5</v>
      </c>
      <c r="F86" s="3" t="s">
        <v>1</v>
      </c>
      <c r="G86" s="4">
        <v>54</v>
      </c>
      <c r="H86" s="7">
        <v>781.0684</v>
      </c>
      <c r="I86" s="20">
        <v>200719.01519999999</v>
      </c>
      <c r="J86" s="20" t="s">
        <v>4</v>
      </c>
      <c r="K86" s="20"/>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
      <c r="B87" s="21">
        <f t="shared" si="12"/>
        <v>3055</v>
      </c>
      <c r="C87" s="4">
        <v>3</v>
      </c>
      <c r="D87" s="4">
        <v>2007</v>
      </c>
      <c r="E87" s="12">
        <v>5</v>
      </c>
      <c r="F87" s="3" t="s">
        <v>1</v>
      </c>
      <c r="G87" s="4">
        <v>55</v>
      </c>
      <c r="H87" s="7">
        <v>1222.336</v>
      </c>
      <c r="I87" s="20">
        <v>380809.52</v>
      </c>
      <c r="J87" s="20" t="s">
        <v>4</v>
      </c>
      <c r="K87" s="20"/>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
      <c r="B88" s="21">
        <f t="shared" si="12"/>
        <v>3042</v>
      </c>
      <c r="C88" s="4">
        <v>3</v>
      </c>
      <c r="D88" s="4">
        <v>2007</v>
      </c>
      <c r="E88" s="12">
        <v>7</v>
      </c>
      <c r="F88" s="3" t="s">
        <v>1</v>
      </c>
      <c r="G88" s="4">
        <v>42</v>
      </c>
      <c r="H88" s="7">
        <v>781.0684</v>
      </c>
      <c r="I88" s="20">
        <v>213942.5624</v>
      </c>
      <c r="J88" s="20" t="s">
        <v>4</v>
      </c>
      <c r="K88" s="20"/>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
      <c r="B89" s="21">
        <f t="shared" si="12"/>
        <v>1038</v>
      </c>
      <c r="C89" s="4">
        <v>1</v>
      </c>
      <c r="D89" s="4">
        <v>2004</v>
      </c>
      <c r="E89" s="4">
        <v>8</v>
      </c>
      <c r="F89" s="3" t="s">
        <v>1</v>
      </c>
      <c r="G89" s="5">
        <v>38</v>
      </c>
      <c r="H89" s="7">
        <v>743.0856</v>
      </c>
      <c r="I89" s="20">
        <v>207581.42720000001</v>
      </c>
      <c r="J89" s="20" t="s">
        <v>4</v>
      </c>
      <c r="K89" s="20"/>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2">
      <c r="B90" s="21">
        <f t="shared" si="12"/>
        <v>2020</v>
      </c>
      <c r="C90" s="4">
        <v>2</v>
      </c>
      <c r="D90" s="4">
        <v>2006</v>
      </c>
      <c r="E90" s="4">
        <v>10</v>
      </c>
      <c r="F90" s="3" t="s">
        <v>1</v>
      </c>
      <c r="G90" s="5">
        <v>20</v>
      </c>
      <c r="H90" s="7">
        <v>785.48</v>
      </c>
      <c r="I90" s="20">
        <v>241671.52000000002</v>
      </c>
      <c r="J90" s="20" t="s">
        <v>4</v>
      </c>
      <c r="K90" s="20"/>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2">
      <c r="B91" s="21">
        <f t="shared" si="12"/>
        <v>2014</v>
      </c>
      <c r="C91" s="4">
        <v>2</v>
      </c>
      <c r="D91" s="4">
        <v>2007</v>
      </c>
      <c r="E91" s="4">
        <v>2</v>
      </c>
      <c r="F91" s="3" t="s">
        <v>1</v>
      </c>
      <c r="G91" s="5">
        <v>14</v>
      </c>
      <c r="H91" s="7">
        <v>1109.2483999999999</v>
      </c>
      <c r="I91" s="20">
        <v>336695.2524</v>
      </c>
      <c r="J91" s="20" t="s">
        <v>4</v>
      </c>
      <c r="K91" s="20"/>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2">
      <c r="B92" s="21">
        <f t="shared" si="12"/>
        <v>3001</v>
      </c>
      <c r="C92" s="4">
        <v>3</v>
      </c>
      <c r="D92" s="5">
        <v>2007</v>
      </c>
      <c r="E92" s="12">
        <v>8</v>
      </c>
      <c r="F92" s="3" t="s">
        <v>1</v>
      </c>
      <c r="G92" s="4">
        <v>1</v>
      </c>
      <c r="H92" s="7">
        <v>579.74879999999996</v>
      </c>
      <c r="I92" s="20">
        <v>171262.6544</v>
      </c>
      <c r="J92" s="20" t="s">
        <v>4</v>
      </c>
      <c r="K92" s="20"/>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2">
      <c r="B93" s="21">
        <f t="shared" si="12"/>
        <v>3043</v>
      </c>
      <c r="C93" s="4">
        <v>3</v>
      </c>
      <c r="D93" s="4">
        <v>2007</v>
      </c>
      <c r="E93" s="12">
        <v>11</v>
      </c>
      <c r="F93" s="3" t="s">
        <v>1</v>
      </c>
      <c r="G93" s="4">
        <v>43</v>
      </c>
      <c r="H93" s="7">
        <v>1128.4012</v>
      </c>
      <c r="I93" s="20">
        <v>299159.1384</v>
      </c>
      <c r="J93" s="20" t="s">
        <v>4</v>
      </c>
      <c r="K93" s="20"/>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2">
      <c r="B94" s="21">
        <f t="shared" si="12"/>
        <v>2016</v>
      </c>
      <c r="C94" s="4">
        <v>2</v>
      </c>
      <c r="D94" s="4">
        <v>2007</v>
      </c>
      <c r="E94" s="4">
        <v>3</v>
      </c>
      <c r="F94" s="3" t="s">
        <v>1</v>
      </c>
      <c r="G94" s="5">
        <v>16</v>
      </c>
      <c r="H94" s="7">
        <v>701.65959999999995</v>
      </c>
      <c r="I94" s="20">
        <v>212265.66799999998</v>
      </c>
      <c r="J94" s="20" t="s">
        <v>4</v>
      </c>
      <c r="K94" s="20"/>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2">
      <c r="B95" s="21">
        <f t="shared" si="12"/>
        <v>4049</v>
      </c>
      <c r="C95" s="4">
        <v>4</v>
      </c>
      <c r="D95" s="4">
        <v>2008</v>
      </c>
      <c r="E95" s="4">
        <v>1</v>
      </c>
      <c r="F95" s="3" t="s">
        <v>1</v>
      </c>
      <c r="G95" s="5">
        <v>49</v>
      </c>
      <c r="H95" s="7">
        <v>1336.93</v>
      </c>
      <c r="I95" s="20">
        <v>388515.14</v>
      </c>
      <c r="J95" s="20" t="s">
        <v>4</v>
      </c>
      <c r="K95" s="20"/>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2">
      <c r="B96" s="21">
        <f t="shared" si="12"/>
        <v>4022</v>
      </c>
      <c r="C96" s="4">
        <v>4</v>
      </c>
      <c r="D96" s="4">
        <v>2007</v>
      </c>
      <c r="E96" s="4">
        <v>8</v>
      </c>
      <c r="F96" s="3" t="s">
        <v>1</v>
      </c>
      <c r="G96" s="5">
        <v>22</v>
      </c>
      <c r="H96" s="7">
        <v>794.51840000000004</v>
      </c>
      <c r="I96" s="20">
        <v>263790.81440000003</v>
      </c>
      <c r="J96" s="20" t="s">
        <v>4</v>
      </c>
      <c r="K96" s="20"/>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2">
      <c r="B97" s="21">
        <f t="shared" si="12"/>
        <v>3059</v>
      </c>
      <c r="C97" s="4">
        <v>3</v>
      </c>
      <c r="D97" s="4">
        <v>2007</v>
      </c>
      <c r="E97" s="12">
        <v>6</v>
      </c>
      <c r="F97" s="3" t="s">
        <v>1</v>
      </c>
      <c r="G97" s="4">
        <v>59</v>
      </c>
      <c r="H97" s="7">
        <v>1171.5488</v>
      </c>
      <c r="I97" s="20">
        <v>367976.45760000002</v>
      </c>
      <c r="J97" s="20" t="s">
        <v>4</v>
      </c>
      <c r="K97" s="20"/>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
      <c r="B98" s="21">
        <f t="shared" si="12"/>
        <v>4034</v>
      </c>
      <c r="C98" s="4">
        <v>4</v>
      </c>
      <c r="D98" s="4">
        <v>2007</v>
      </c>
      <c r="E98" s="4">
        <v>10</v>
      </c>
      <c r="F98" s="3" t="s">
        <v>1</v>
      </c>
      <c r="G98" s="5">
        <v>34</v>
      </c>
      <c r="H98" s="7">
        <v>794.51840000000004</v>
      </c>
      <c r="I98" s="20">
        <v>243052.59039999999</v>
      </c>
      <c r="J98" s="20" t="s">
        <v>4</v>
      </c>
      <c r="K98" s="20"/>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2">
      <c r="B99" s="21">
        <f t="shared" si="12"/>
        <v>5027</v>
      </c>
      <c r="C99" s="4">
        <v>5</v>
      </c>
      <c r="D99" s="4">
        <v>2007</v>
      </c>
      <c r="E99" s="4">
        <v>11</v>
      </c>
      <c r="F99" s="3" t="s">
        <v>1</v>
      </c>
      <c r="G99" s="5">
        <v>27</v>
      </c>
      <c r="H99" s="7">
        <v>798.28440000000001</v>
      </c>
      <c r="I99" s="20">
        <v>269075.30160000001</v>
      </c>
      <c r="J99" s="20" t="s">
        <v>4</v>
      </c>
      <c r="K99" s="20"/>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2">
      <c r="B100" s="21">
        <f t="shared" si="12"/>
        <v>5028</v>
      </c>
      <c r="C100" s="4">
        <v>5</v>
      </c>
      <c r="D100" s="4">
        <v>2007</v>
      </c>
      <c r="E100" s="4">
        <v>11</v>
      </c>
      <c r="F100" s="3" t="s">
        <v>1</v>
      </c>
      <c r="G100" s="5">
        <v>28</v>
      </c>
      <c r="H100" s="7">
        <v>798.28440000000001</v>
      </c>
      <c r="I100" s="20">
        <v>223577.32</v>
      </c>
      <c r="J100" s="20" t="s">
        <v>4</v>
      </c>
      <c r="K100" s="20"/>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2">
      <c r="B101" s="21">
        <f t="shared" si="12"/>
        <v>2026</v>
      </c>
      <c r="C101" s="4">
        <v>2</v>
      </c>
      <c r="D101" s="4">
        <v>2006</v>
      </c>
      <c r="E101" s="4">
        <v>9</v>
      </c>
      <c r="F101" s="3" t="s">
        <v>1</v>
      </c>
      <c r="G101" s="5">
        <v>26</v>
      </c>
      <c r="H101" s="7">
        <v>649.79639999999995</v>
      </c>
      <c r="I101" s="20">
        <v>198075.992</v>
      </c>
      <c r="J101" s="20" t="s">
        <v>4</v>
      </c>
      <c r="K101" s="20"/>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2">
      <c r="B102" s="21">
        <f t="shared" ref="B102:B133" si="15">C102*1000+G102</f>
        <v>3022</v>
      </c>
      <c r="C102" s="4">
        <v>3</v>
      </c>
      <c r="D102" s="4">
        <v>2007</v>
      </c>
      <c r="E102" s="12">
        <v>5</v>
      </c>
      <c r="F102" s="3" t="s">
        <v>1</v>
      </c>
      <c r="G102" s="4">
        <v>22</v>
      </c>
      <c r="H102" s="7">
        <v>1137.4395999999999</v>
      </c>
      <c r="I102" s="20">
        <v>354553.23239999998</v>
      </c>
      <c r="J102" s="20" t="s">
        <v>4</v>
      </c>
      <c r="K102" s="20"/>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2">
      <c r="B103" s="21">
        <f t="shared" si="15"/>
        <v>2024</v>
      </c>
      <c r="C103" s="4">
        <v>2</v>
      </c>
      <c r="D103" s="4">
        <v>2005</v>
      </c>
      <c r="E103" s="4">
        <v>6</v>
      </c>
      <c r="F103" s="3" t="s">
        <v>1</v>
      </c>
      <c r="G103" s="5">
        <v>24</v>
      </c>
      <c r="H103" s="7">
        <v>1604.7463999999998</v>
      </c>
      <c r="I103" s="20">
        <v>456919.45599999995</v>
      </c>
      <c r="J103" s="20" t="s">
        <v>4</v>
      </c>
      <c r="K103" s="20"/>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2">
      <c r="B104" s="21">
        <f t="shared" si="15"/>
        <v>3003</v>
      </c>
      <c r="C104" s="4">
        <v>3</v>
      </c>
      <c r="D104" s="4">
        <v>2007</v>
      </c>
      <c r="E104" s="12">
        <v>11</v>
      </c>
      <c r="F104" s="3" t="s">
        <v>1</v>
      </c>
      <c r="G104" s="4">
        <v>3</v>
      </c>
      <c r="H104" s="7">
        <v>675.18999999999994</v>
      </c>
      <c r="I104" s="20">
        <v>233142.8</v>
      </c>
      <c r="J104" s="20" t="s">
        <v>4</v>
      </c>
      <c r="K104" s="20"/>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
      <c r="B105" s="21">
        <f t="shared" si="15"/>
        <v>2011</v>
      </c>
      <c r="C105" s="4">
        <v>2</v>
      </c>
      <c r="D105" s="4">
        <v>2007</v>
      </c>
      <c r="E105" s="4">
        <v>1</v>
      </c>
      <c r="F105" s="3" t="s">
        <v>1</v>
      </c>
      <c r="G105" s="5">
        <v>11</v>
      </c>
      <c r="H105" s="7">
        <v>649.68880000000001</v>
      </c>
      <c r="I105" s="20">
        <v>225401.6152</v>
      </c>
      <c r="J105" s="20" t="s">
        <v>4</v>
      </c>
      <c r="K105" s="20"/>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2">
      <c r="B106" s="21">
        <f t="shared" si="15"/>
        <v>2028</v>
      </c>
      <c r="C106" s="4">
        <v>2</v>
      </c>
      <c r="D106" s="4">
        <v>2007</v>
      </c>
      <c r="E106" s="4">
        <v>4</v>
      </c>
      <c r="F106" s="3" t="s">
        <v>1</v>
      </c>
      <c r="G106" s="5">
        <v>28</v>
      </c>
      <c r="H106" s="7">
        <v>785.48</v>
      </c>
      <c r="I106" s="20">
        <v>195153.16</v>
      </c>
      <c r="J106" s="20" t="s">
        <v>4</v>
      </c>
      <c r="K106" s="20"/>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2">
      <c r="B107" s="21">
        <f t="shared" si="15"/>
        <v>3028</v>
      </c>
      <c r="C107" s="4">
        <v>3</v>
      </c>
      <c r="D107" s="4">
        <v>2007</v>
      </c>
      <c r="E107" s="12">
        <v>7</v>
      </c>
      <c r="F107" s="3" t="s">
        <v>1</v>
      </c>
      <c r="G107" s="4">
        <v>28</v>
      </c>
      <c r="H107" s="7">
        <v>781.0684</v>
      </c>
      <c r="I107" s="20">
        <v>206631.81</v>
      </c>
      <c r="J107" s="20" t="s">
        <v>4</v>
      </c>
      <c r="K107" s="20"/>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2">
      <c r="B108" s="21">
        <f t="shared" si="15"/>
        <v>3036</v>
      </c>
      <c r="C108" s="4">
        <v>3</v>
      </c>
      <c r="D108" s="4">
        <v>2007</v>
      </c>
      <c r="E108" s="12">
        <v>10</v>
      </c>
      <c r="F108" s="3" t="s">
        <v>1</v>
      </c>
      <c r="G108" s="4">
        <v>36</v>
      </c>
      <c r="H108" s="7">
        <v>1127.7556</v>
      </c>
      <c r="I108" s="20">
        <v>358525.59239999996</v>
      </c>
      <c r="J108" s="20" t="s">
        <v>4</v>
      </c>
      <c r="K108" s="20"/>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
      <c r="B109" s="21">
        <f t="shared" si="15"/>
        <v>4010</v>
      </c>
      <c r="C109" s="4">
        <v>4</v>
      </c>
      <c r="D109" s="4">
        <v>2007</v>
      </c>
      <c r="E109" s="4">
        <v>11</v>
      </c>
      <c r="F109" s="3" t="s">
        <v>1</v>
      </c>
      <c r="G109" s="5">
        <v>10</v>
      </c>
      <c r="H109" s="7">
        <v>794.51840000000004</v>
      </c>
      <c r="I109" s="20">
        <v>223917.33600000001</v>
      </c>
      <c r="J109" s="20" t="s">
        <v>4</v>
      </c>
      <c r="K109" s="20"/>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2">
      <c r="B110" s="21">
        <f t="shared" si="15"/>
        <v>4011</v>
      </c>
      <c r="C110" s="4">
        <v>4</v>
      </c>
      <c r="D110" s="4">
        <v>2007</v>
      </c>
      <c r="E110" s="4">
        <v>11</v>
      </c>
      <c r="F110" s="3" t="s">
        <v>1</v>
      </c>
      <c r="G110" s="5">
        <v>11</v>
      </c>
      <c r="H110" s="7">
        <v>794.51840000000004</v>
      </c>
      <c r="I110" s="20">
        <v>201518.89440000002</v>
      </c>
      <c r="J110" s="20" t="s">
        <v>4</v>
      </c>
      <c r="K110" s="20"/>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2">
      <c r="B111" s="21">
        <f t="shared" si="15"/>
        <v>3035</v>
      </c>
      <c r="C111" s="4">
        <v>3</v>
      </c>
      <c r="D111" s="4">
        <v>2007</v>
      </c>
      <c r="E111" s="12">
        <v>12</v>
      </c>
      <c r="F111" s="3" t="s">
        <v>1</v>
      </c>
      <c r="G111" s="4">
        <v>35</v>
      </c>
      <c r="H111" s="7">
        <v>781.0684</v>
      </c>
      <c r="I111" s="20">
        <v>269278.57199999999</v>
      </c>
      <c r="J111" s="20" t="s">
        <v>4</v>
      </c>
      <c r="K111" s="20"/>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
      <c r="B112" s="21">
        <f t="shared" si="15"/>
        <v>3037</v>
      </c>
      <c r="C112" s="4">
        <v>3</v>
      </c>
      <c r="D112" s="4">
        <v>2007</v>
      </c>
      <c r="E112" s="12">
        <v>12</v>
      </c>
      <c r="F112" s="3" t="s">
        <v>1</v>
      </c>
      <c r="G112" s="4">
        <v>37</v>
      </c>
      <c r="H112" s="7">
        <v>720.81239999999991</v>
      </c>
      <c r="I112" s="20">
        <v>204808.16039999996</v>
      </c>
      <c r="J112" s="20" t="s">
        <v>4</v>
      </c>
      <c r="K112" s="20"/>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2">
      <c r="B113" s="21">
        <f t="shared" si="15"/>
        <v>2032</v>
      </c>
      <c r="C113" s="4">
        <v>2</v>
      </c>
      <c r="D113" s="4">
        <v>2006</v>
      </c>
      <c r="E113" s="4">
        <v>8</v>
      </c>
      <c r="F113" s="3" t="s">
        <v>1</v>
      </c>
      <c r="G113" s="5">
        <v>32</v>
      </c>
      <c r="H113" s="7">
        <v>927.83479999999997</v>
      </c>
      <c r="I113" s="20">
        <v>306878.45759999997</v>
      </c>
      <c r="J113" s="20" t="s">
        <v>4</v>
      </c>
      <c r="K113" s="20"/>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
      <c r="B114" s="21">
        <f t="shared" si="15"/>
        <v>2018</v>
      </c>
      <c r="C114" s="4">
        <v>2</v>
      </c>
      <c r="D114" s="4">
        <v>2007</v>
      </c>
      <c r="E114" s="4">
        <v>2</v>
      </c>
      <c r="F114" s="3" t="s">
        <v>1</v>
      </c>
      <c r="G114" s="5">
        <v>18</v>
      </c>
      <c r="H114" s="7">
        <v>927.83479999999997</v>
      </c>
      <c r="I114" s="20">
        <v>275394.24839999998</v>
      </c>
      <c r="J114" s="20" t="s">
        <v>4</v>
      </c>
      <c r="K114" s="20"/>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2">
      <c r="B115" s="21">
        <f t="shared" si="15"/>
        <v>2035</v>
      </c>
      <c r="C115" s="4">
        <v>2</v>
      </c>
      <c r="D115" s="4">
        <v>2007</v>
      </c>
      <c r="E115" s="4">
        <v>5</v>
      </c>
      <c r="F115" s="3" t="s">
        <v>1</v>
      </c>
      <c r="G115" s="5">
        <v>35</v>
      </c>
      <c r="H115" s="7">
        <v>785.48</v>
      </c>
      <c r="I115" s="20">
        <v>192092.24</v>
      </c>
      <c r="J115" s="20" t="s">
        <v>4</v>
      </c>
      <c r="K115" s="20"/>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2">
      <c r="B116" s="21">
        <f t="shared" si="15"/>
        <v>5025</v>
      </c>
      <c r="C116" s="4">
        <v>5</v>
      </c>
      <c r="D116" s="4">
        <v>2008</v>
      </c>
      <c r="E116" s="4">
        <v>12</v>
      </c>
      <c r="F116" s="3" t="s">
        <v>1</v>
      </c>
      <c r="G116" s="5">
        <v>25</v>
      </c>
      <c r="H116" s="7">
        <v>618.16200000000003</v>
      </c>
      <c r="I116" s="20">
        <v>165430.28200000001</v>
      </c>
      <c r="J116" s="20" t="s">
        <v>4</v>
      </c>
      <c r="K116" s="20"/>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
      <c r="B117" s="21">
        <f t="shared" si="15"/>
        <v>2029</v>
      </c>
      <c r="C117" s="4">
        <v>2</v>
      </c>
      <c r="D117" s="4">
        <v>2006</v>
      </c>
      <c r="E117" s="4">
        <v>9</v>
      </c>
      <c r="F117" s="3" t="s">
        <v>1</v>
      </c>
      <c r="G117" s="5">
        <v>29</v>
      </c>
      <c r="H117" s="7">
        <v>1109.2483999999999</v>
      </c>
      <c r="I117" s="20">
        <v>310223.29079999996</v>
      </c>
      <c r="J117" s="20" t="s">
        <v>4</v>
      </c>
      <c r="K117" s="20"/>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2">
      <c r="B118" s="21">
        <f t="shared" si="15"/>
        <v>3007</v>
      </c>
      <c r="C118" s="4">
        <v>3</v>
      </c>
      <c r="D118" s="4">
        <v>2006</v>
      </c>
      <c r="E118" s="12">
        <v>10</v>
      </c>
      <c r="F118" s="3" t="s">
        <v>1</v>
      </c>
      <c r="G118" s="4">
        <v>7</v>
      </c>
      <c r="H118" s="7">
        <v>720.70479999999998</v>
      </c>
      <c r="I118" s="20">
        <v>231552.32559999998</v>
      </c>
      <c r="J118" s="20" t="s">
        <v>4</v>
      </c>
      <c r="K118" s="20"/>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
      <c r="B119" s="21">
        <f t="shared" si="15"/>
        <v>3030</v>
      </c>
      <c r="C119" s="4">
        <v>3</v>
      </c>
      <c r="D119" s="4">
        <v>2006</v>
      </c>
      <c r="E119" s="12">
        <v>10</v>
      </c>
      <c r="F119" s="3" t="s">
        <v>1</v>
      </c>
      <c r="G119" s="4">
        <v>30</v>
      </c>
      <c r="H119" s="7">
        <v>720.81239999999991</v>
      </c>
      <c r="I119" s="20">
        <v>215774.28439999997</v>
      </c>
      <c r="J119" s="20" t="s">
        <v>4</v>
      </c>
      <c r="K119" s="20"/>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
      <c r="B120" s="21">
        <f t="shared" si="15"/>
        <v>2003</v>
      </c>
      <c r="C120" s="4">
        <v>2</v>
      </c>
      <c r="D120" s="4">
        <v>2006</v>
      </c>
      <c r="E120" s="4">
        <v>12</v>
      </c>
      <c r="F120" s="3" t="s">
        <v>1</v>
      </c>
      <c r="G120" s="5">
        <v>3</v>
      </c>
      <c r="H120" s="7">
        <v>927.08159999999998</v>
      </c>
      <c r="I120" s="20">
        <v>289727.99040000001</v>
      </c>
      <c r="J120" s="20" t="s">
        <v>4</v>
      </c>
      <c r="K120" s="20"/>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
      <c r="B121" s="21">
        <f t="shared" si="15"/>
        <v>5039</v>
      </c>
      <c r="C121" s="4">
        <v>5</v>
      </c>
      <c r="D121" s="4">
        <v>2008</v>
      </c>
      <c r="E121" s="4">
        <v>5</v>
      </c>
      <c r="F121" s="3" t="s">
        <v>1</v>
      </c>
      <c r="G121" s="5">
        <v>39</v>
      </c>
      <c r="H121" s="7">
        <v>798.28440000000001</v>
      </c>
      <c r="I121" s="20">
        <v>195874.94399999999</v>
      </c>
      <c r="J121" s="20" t="s">
        <v>4</v>
      </c>
      <c r="K121" s="20"/>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2">
      <c r="B122" s="21">
        <f t="shared" si="15"/>
        <v>5030</v>
      </c>
      <c r="C122" s="4">
        <v>5</v>
      </c>
      <c r="D122" s="4">
        <v>2010</v>
      </c>
      <c r="E122" s="4">
        <v>5</v>
      </c>
      <c r="F122" s="3" t="s">
        <v>1</v>
      </c>
      <c r="G122" s="5">
        <v>30</v>
      </c>
      <c r="H122" s="7">
        <v>1057.9232</v>
      </c>
      <c r="I122" s="20">
        <v>357538.19519999996</v>
      </c>
      <c r="J122" s="20" t="s">
        <v>4</v>
      </c>
      <c r="K122" s="20"/>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2">
      <c r="B123" s="21">
        <f t="shared" si="15"/>
        <v>3041</v>
      </c>
      <c r="C123" s="4">
        <v>3</v>
      </c>
      <c r="D123" s="4">
        <v>2008</v>
      </c>
      <c r="E123" s="12">
        <v>1</v>
      </c>
      <c r="F123" s="3" t="s">
        <v>1</v>
      </c>
      <c r="G123" s="4">
        <v>41</v>
      </c>
      <c r="H123" s="7">
        <v>781.0684</v>
      </c>
      <c r="I123" s="20">
        <v>239248.7512</v>
      </c>
      <c r="J123" s="20" t="s">
        <v>4</v>
      </c>
      <c r="K123" s="20"/>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2">
      <c r="B124" s="21">
        <f t="shared" si="15"/>
        <v>2057</v>
      </c>
      <c r="C124" s="4">
        <v>2</v>
      </c>
      <c r="D124" s="4">
        <v>2006</v>
      </c>
      <c r="E124" s="4">
        <v>9</v>
      </c>
      <c r="F124" s="6" t="s">
        <v>1</v>
      </c>
      <c r="G124" s="5">
        <v>57</v>
      </c>
      <c r="H124" s="7">
        <v>1396.8632</v>
      </c>
      <c r="I124" s="20">
        <v>382277.14880000002</v>
      </c>
      <c r="J124" s="20" t="s">
        <v>4</v>
      </c>
      <c r="K124" s="20"/>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
      <c r="B125" s="21">
        <f t="shared" si="15"/>
        <v>4028</v>
      </c>
      <c r="C125" s="4">
        <v>4</v>
      </c>
      <c r="D125" s="4">
        <v>2007</v>
      </c>
      <c r="E125" s="4">
        <v>2</v>
      </c>
      <c r="F125" s="3" t="s">
        <v>1</v>
      </c>
      <c r="G125" s="5">
        <v>28</v>
      </c>
      <c r="H125" s="7">
        <v>794.51840000000004</v>
      </c>
      <c r="I125" s="20">
        <v>248422.66399999999</v>
      </c>
      <c r="J125" s="20" t="s">
        <v>4</v>
      </c>
      <c r="K125" s="20"/>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2">
      <c r="B126" s="21">
        <f t="shared" si="15"/>
        <v>3032</v>
      </c>
      <c r="C126" s="4">
        <v>3</v>
      </c>
      <c r="D126" s="4">
        <v>2007</v>
      </c>
      <c r="E126" s="12">
        <v>8</v>
      </c>
      <c r="F126" s="3" t="s">
        <v>1</v>
      </c>
      <c r="G126" s="4">
        <v>32</v>
      </c>
      <c r="H126" s="7">
        <v>923.20799999999997</v>
      </c>
      <c r="I126" s="20">
        <v>242740.65599999999</v>
      </c>
      <c r="J126" s="20" t="s">
        <v>4</v>
      </c>
      <c r="K126" s="20"/>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2">
      <c r="B127" s="21">
        <f t="shared" si="15"/>
        <v>3013</v>
      </c>
      <c r="C127" s="4">
        <v>3</v>
      </c>
      <c r="D127" s="4">
        <v>2007</v>
      </c>
      <c r="E127" s="12">
        <v>8</v>
      </c>
      <c r="F127" s="3" t="s">
        <v>1</v>
      </c>
      <c r="G127" s="4">
        <v>13</v>
      </c>
      <c r="H127" s="7">
        <v>781.0684</v>
      </c>
      <c r="I127" s="20">
        <v>253025.77720000001</v>
      </c>
      <c r="J127" s="20" t="s">
        <v>4</v>
      </c>
      <c r="K127" s="20"/>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
      <c r="B128" s="21">
        <f t="shared" si="15"/>
        <v>1040</v>
      </c>
      <c r="C128" s="4">
        <v>1</v>
      </c>
      <c r="D128" s="4">
        <v>2006</v>
      </c>
      <c r="E128" s="4">
        <v>4</v>
      </c>
      <c r="F128" s="3" t="s">
        <v>1</v>
      </c>
      <c r="G128" s="5">
        <v>40</v>
      </c>
      <c r="H128" s="7">
        <v>782.25200000000007</v>
      </c>
      <c r="I128" s="20">
        <v>234172.38800000004</v>
      </c>
      <c r="J128" s="20" t="s">
        <v>4</v>
      </c>
      <c r="K128" s="20"/>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2">
      <c r="B129" s="21">
        <f t="shared" si="15"/>
        <v>4031</v>
      </c>
      <c r="C129" s="4">
        <v>4</v>
      </c>
      <c r="D129" s="4">
        <v>2007</v>
      </c>
      <c r="E129" s="4">
        <v>6</v>
      </c>
      <c r="F129" s="3" t="s">
        <v>1</v>
      </c>
      <c r="G129" s="5">
        <v>31</v>
      </c>
      <c r="H129" s="7">
        <v>733.18639999999994</v>
      </c>
      <c r="I129" s="20">
        <v>200678.75119999997</v>
      </c>
      <c r="J129" s="20" t="s">
        <v>4</v>
      </c>
      <c r="K129" s="20"/>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2">
      <c r="B130" s="21">
        <f t="shared" si="15"/>
        <v>4019</v>
      </c>
      <c r="C130" s="4">
        <v>4</v>
      </c>
      <c r="D130" s="4">
        <v>2007</v>
      </c>
      <c r="E130" s="4">
        <v>12</v>
      </c>
      <c r="F130" s="3" t="s">
        <v>1</v>
      </c>
      <c r="G130" s="5">
        <v>19</v>
      </c>
      <c r="H130" s="7">
        <v>733.18639999999994</v>
      </c>
      <c r="I130" s="20">
        <v>226578.51199999999</v>
      </c>
      <c r="J130" s="20" t="s">
        <v>4</v>
      </c>
      <c r="K130" s="20"/>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2">
      <c r="B131" s="21">
        <f t="shared" si="15"/>
        <v>4029</v>
      </c>
      <c r="C131" s="4">
        <v>4</v>
      </c>
      <c r="D131" s="4">
        <v>2007</v>
      </c>
      <c r="E131" s="4">
        <v>11</v>
      </c>
      <c r="F131" s="3" t="s">
        <v>1</v>
      </c>
      <c r="G131" s="5">
        <v>29</v>
      </c>
      <c r="H131" s="7">
        <v>794.51840000000004</v>
      </c>
      <c r="I131" s="20">
        <v>200148.89440000002</v>
      </c>
      <c r="J131" s="20" t="s">
        <v>4</v>
      </c>
      <c r="K131" s="20"/>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2">
      <c r="B132" s="21">
        <f t="shared" si="15"/>
        <v>1021</v>
      </c>
      <c r="C132" s="4">
        <v>1</v>
      </c>
      <c r="D132" s="4">
        <v>2004</v>
      </c>
      <c r="E132" s="4">
        <v>10</v>
      </c>
      <c r="F132" s="3" t="s">
        <v>1</v>
      </c>
      <c r="G132" s="5">
        <v>21</v>
      </c>
      <c r="H132" s="7">
        <v>756.21280000000002</v>
      </c>
      <c r="I132" s="20">
        <v>218585.92480000001</v>
      </c>
      <c r="J132" s="20" t="s">
        <v>4</v>
      </c>
      <c r="K132" s="20"/>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
      <c r="B133" s="21">
        <f t="shared" si="15"/>
        <v>1006</v>
      </c>
      <c r="C133" s="4">
        <v>1</v>
      </c>
      <c r="D133" s="4">
        <v>2005</v>
      </c>
      <c r="E133" s="4">
        <v>8</v>
      </c>
      <c r="F133" s="3" t="s">
        <v>1</v>
      </c>
      <c r="G133" s="5">
        <v>6</v>
      </c>
      <c r="H133" s="7">
        <v>736.62959999999987</v>
      </c>
      <c r="I133" s="20">
        <v>198841.69519999996</v>
      </c>
      <c r="J133" s="20" t="s">
        <v>4</v>
      </c>
      <c r="K133" s="20"/>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2">
      <c r="B134" s="21">
        <f t="shared" ref="B134:B165" si="18">C134*1000+G134</f>
        <v>2034</v>
      </c>
      <c r="C134" s="4">
        <v>2</v>
      </c>
      <c r="D134" s="4">
        <v>2007</v>
      </c>
      <c r="E134" s="4">
        <v>7</v>
      </c>
      <c r="F134" s="3" t="s">
        <v>1</v>
      </c>
      <c r="G134" s="5">
        <v>34</v>
      </c>
      <c r="H134" s="7">
        <v>785.48</v>
      </c>
      <c r="I134" s="20">
        <v>252927.84</v>
      </c>
      <c r="J134" s="20" t="s">
        <v>4</v>
      </c>
      <c r="K134" s="20"/>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2">
      <c r="B135" s="21">
        <f t="shared" si="18"/>
        <v>3021</v>
      </c>
      <c r="C135" s="4">
        <v>3</v>
      </c>
      <c r="D135" s="4">
        <v>2007</v>
      </c>
      <c r="E135" s="12">
        <v>7</v>
      </c>
      <c r="F135" s="3" t="s">
        <v>1</v>
      </c>
      <c r="G135" s="4">
        <v>21</v>
      </c>
      <c r="H135" s="7">
        <v>781.0684</v>
      </c>
      <c r="I135" s="20">
        <v>225290.22039999999</v>
      </c>
      <c r="J135" s="20" t="s">
        <v>4</v>
      </c>
      <c r="K135" s="20"/>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2">
      <c r="B136" s="21">
        <f t="shared" si="18"/>
        <v>5021</v>
      </c>
      <c r="C136" s="4">
        <v>5</v>
      </c>
      <c r="D136" s="4">
        <v>2008</v>
      </c>
      <c r="E136" s="4">
        <v>12</v>
      </c>
      <c r="F136" s="3" t="s">
        <v>1</v>
      </c>
      <c r="G136" s="5">
        <v>21</v>
      </c>
      <c r="H136" s="7">
        <v>798.28440000000001</v>
      </c>
      <c r="I136" s="20">
        <v>234750.58600000001</v>
      </c>
      <c r="J136" s="20" t="s">
        <v>4</v>
      </c>
      <c r="K136" s="20"/>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2">
      <c r="B137" s="21">
        <f t="shared" si="18"/>
        <v>5022</v>
      </c>
      <c r="C137" s="4">
        <v>5</v>
      </c>
      <c r="D137" s="4">
        <v>2008</v>
      </c>
      <c r="E137" s="4">
        <v>12</v>
      </c>
      <c r="F137" s="3" t="s">
        <v>1</v>
      </c>
      <c r="G137" s="5">
        <v>22</v>
      </c>
      <c r="H137" s="7">
        <v>798.28440000000001</v>
      </c>
      <c r="I137" s="20">
        <v>287466.41159999999</v>
      </c>
      <c r="J137" s="20" t="s">
        <v>4</v>
      </c>
      <c r="K137" s="20"/>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2">
      <c r="B138" s="21">
        <f t="shared" si="18"/>
        <v>1044</v>
      </c>
      <c r="C138" s="4">
        <v>1</v>
      </c>
      <c r="D138" s="4">
        <v>2004</v>
      </c>
      <c r="E138" s="4">
        <v>6</v>
      </c>
      <c r="F138" s="3" t="s">
        <v>1</v>
      </c>
      <c r="G138" s="5">
        <v>44</v>
      </c>
      <c r="H138" s="7">
        <v>827.87439999999992</v>
      </c>
      <c r="I138" s="20">
        <v>229464.71119999999</v>
      </c>
      <c r="J138" s="20" t="s">
        <v>4</v>
      </c>
      <c r="K138" s="20"/>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2">
      <c r="B139" s="21">
        <f t="shared" si="18"/>
        <v>1043</v>
      </c>
      <c r="C139" s="4">
        <v>1</v>
      </c>
      <c r="D139" s="4">
        <v>2004</v>
      </c>
      <c r="E139" s="4">
        <v>6</v>
      </c>
      <c r="F139" s="3" t="s">
        <v>1</v>
      </c>
      <c r="G139" s="5">
        <v>43</v>
      </c>
      <c r="H139" s="7">
        <v>1160.3584000000001</v>
      </c>
      <c r="I139" s="20">
        <v>377313.5552</v>
      </c>
      <c r="J139" s="20" t="s">
        <v>4</v>
      </c>
      <c r="K139" s="20"/>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2">
      <c r="B140" s="21">
        <f t="shared" si="18"/>
        <v>1027</v>
      </c>
      <c r="C140" s="4">
        <v>1</v>
      </c>
      <c r="D140" s="4">
        <v>2005</v>
      </c>
      <c r="E140" s="4">
        <v>8</v>
      </c>
      <c r="F140" s="3" t="s">
        <v>1</v>
      </c>
      <c r="G140" s="5">
        <v>27</v>
      </c>
      <c r="H140" s="7">
        <v>827.87439999999992</v>
      </c>
      <c r="I140" s="20">
        <v>276759.18</v>
      </c>
      <c r="J140" s="20" t="s">
        <v>4</v>
      </c>
      <c r="K140" s="20"/>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
      <c r="B141" s="21">
        <f t="shared" si="18"/>
        <v>2023</v>
      </c>
      <c r="C141" s="4">
        <v>2</v>
      </c>
      <c r="D141" s="4">
        <v>2005</v>
      </c>
      <c r="E141" s="4">
        <v>12</v>
      </c>
      <c r="F141" s="3" t="s">
        <v>1</v>
      </c>
      <c r="G141" s="5">
        <v>23</v>
      </c>
      <c r="H141" s="7">
        <v>723.8252</v>
      </c>
      <c r="I141" s="20">
        <v>219373.4056</v>
      </c>
      <c r="J141" s="20" t="s">
        <v>4</v>
      </c>
      <c r="K141" s="20"/>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2">
      <c r="B142" s="21">
        <f t="shared" si="18"/>
        <v>5046</v>
      </c>
      <c r="C142" s="4">
        <v>5</v>
      </c>
      <c r="D142" s="4">
        <v>2007</v>
      </c>
      <c r="E142" s="4">
        <v>11</v>
      </c>
      <c r="F142" s="3" t="s">
        <v>1</v>
      </c>
      <c r="G142" s="5">
        <v>46</v>
      </c>
      <c r="H142" s="7">
        <v>798.28440000000001</v>
      </c>
      <c r="I142" s="20">
        <v>230216.21919999999</v>
      </c>
      <c r="J142" s="20" t="s">
        <v>4</v>
      </c>
      <c r="K142" s="20"/>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2">
      <c r="B143" s="21">
        <f t="shared" si="18"/>
        <v>1002</v>
      </c>
      <c r="C143" s="4">
        <v>1</v>
      </c>
      <c r="D143" s="4">
        <v>2004</v>
      </c>
      <c r="E143" s="4">
        <v>3</v>
      </c>
      <c r="F143" s="3" t="s">
        <v>0</v>
      </c>
      <c r="G143" s="5">
        <v>2</v>
      </c>
      <c r="H143" s="7">
        <v>1238.5835999999999</v>
      </c>
      <c r="I143" s="20">
        <v>410932.67319999996</v>
      </c>
      <c r="J143" s="20" t="s">
        <v>4</v>
      </c>
      <c r="K143" s="20"/>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2">
      <c r="B144" s="21">
        <f t="shared" si="18"/>
        <v>2030</v>
      </c>
      <c r="C144" s="4">
        <v>2</v>
      </c>
      <c r="D144" s="4">
        <v>2005</v>
      </c>
      <c r="E144" s="4">
        <v>12</v>
      </c>
      <c r="F144" s="3" t="s">
        <v>1</v>
      </c>
      <c r="G144" s="5">
        <v>30</v>
      </c>
      <c r="H144" s="7">
        <v>723.8252</v>
      </c>
      <c r="I144" s="20">
        <v>214341.3364</v>
      </c>
      <c r="J144" s="20" t="s">
        <v>4</v>
      </c>
      <c r="K144" s="20"/>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2">
      <c r="B145" s="21">
        <f t="shared" si="18"/>
        <v>3050</v>
      </c>
      <c r="C145" s="4">
        <v>3</v>
      </c>
      <c r="D145" s="4">
        <v>2006</v>
      </c>
      <c r="E145" s="12">
        <v>11</v>
      </c>
      <c r="F145" s="3" t="s">
        <v>1</v>
      </c>
      <c r="G145" s="4">
        <v>50</v>
      </c>
      <c r="H145" s="7">
        <v>977.86879999999996</v>
      </c>
      <c r="I145" s="20">
        <v>248274.31359999999</v>
      </c>
      <c r="J145" s="20" t="s">
        <v>4</v>
      </c>
      <c r="K145" s="20"/>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
      <c r="B146" s="21">
        <f t="shared" si="18"/>
        <v>5050</v>
      </c>
      <c r="C146" s="4">
        <v>5</v>
      </c>
      <c r="D146" s="4">
        <v>2007</v>
      </c>
      <c r="E146" s="4">
        <v>11</v>
      </c>
      <c r="F146" s="3" t="s">
        <v>1</v>
      </c>
      <c r="G146" s="5">
        <v>50</v>
      </c>
      <c r="H146" s="7">
        <v>1093.0008</v>
      </c>
      <c r="I146" s="20">
        <v>390494.27120000002</v>
      </c>
      <c r="J146" s="20" t="s">
        <v>4</v>
      </c>
      <c r="K146" s="20"/>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2">
      <c r="B147" s="21">
        <f t="shared" si="18"/>
        <v>2039</v>
      </c>
      <c r="C147" s="4">
        <v>2</v>
      </c>
      <c r="D147" s="4">
        <v>2006</v>
      </c>
      <c r="E147" s="4">
        <v>8</v>
      </c>
      <c r="F147" s="3" t="s">
        <v>1</v>
      </c>
      <c r="G147" s="5">
        <v>39</v>
      </c>
      <c r="H147" s="7">
        <v>927.83479999999997</v>
      </c>
      <c r="I147" s="20">
        <v>293876.27480000001</v>
      </c>
      <c r="J147" s="20" t="s">
        <v>4</v>
      </c>
      <c r="K147" s="20"/>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2">
      <c r="B148" s="21">
        <f t="shared" si="18"/>
        <v>2008</v>
      </c>
      <c r="C148" s="4">
        <v>2</v>
      </c>
      <c r="D148" s="4">
        <v>2007</v>
      </c>
      <c r="E148" s="4">
        <v>3</v>
      </c>
      <c r="F148" s="3" t="s">
        <v>1</v>
      </c>
      <c r="G148" s="5">
        <v>8</v>
      </c>
      <c r="H148" s="7">
        <v>701.65959999999995</v>
      </c>
      <c r="I148" s="20">
        <v>204286.66679999998</v>
      </c>
      <c r="J148" s="20" t="s">
        <v>4</v>
      </c>
      <c r="K148" s="20"/>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
      <c r="B149" s="21">
        <f t="shared" si="18"/>
        <v>3019</v>
      </c>
      <c r="C149" s="4">
        <v>3</v>
      </c>
      <c r="D149" s="4">
        <v>2007</v>
      </c>
      <c r="E149" s="12">
        <v>9</v>
      </c>
      <c r="F149" s="3" t="s">
        <v>1</v>
      </c>
      <c r="G149" s="4">
        <v>19</v>
      </c>
      <c r="H149" s="7">
        <v>680.56999999999994</v>
      </c>
      <c r="I149" s="20">
        <v>230154.52999999997</v>
      </c>
      <c r="J149" s="20" t="s">
        <v>4</v>
      </c>
      <c r="K149" s="20"/>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
      <c r="B150" s="21">
        <f t="shared" si="18"/>
        <v>2015</v>
      </c>
      <c r="C150" s="4">
        <v>2</v>
      </c>
      <c r="D150" s="4">
        <v>2006</v>
      </c>
      <c r="E150" s="4">
        <v>9</v>
      </c>
      <c r="F150" s="3" t="s">
        <v>1</v>
      </c>
      <c r="G150" s="5">
        <v>15</v>
      </c>
      <c r="H150" s="7">
        <v>723.93280000000004</v>
      </c>
      <c r="I150" s="20">
        <v>228170.02560000002</v>
      </c>
      <c r="J150" s="20" t="s">
        <v>4</v>
      </c>
      <c r="K150" s="20"/>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
      <c r="B151" s="21">
        <f t="shared" si="18"/>
        <v>2033</v>
      </c>
      <c r="C151" s="4">
        <v>2</v>
      </c>
      <c r="D151" s="4">
        <v>2006</v>
      </c>
      <c r="E151" s="4">
        <v>9</v>
      </c>
      <c r="F151" s="3" t="s">
        <v>1</v>
      </c>
      <c r="G151" s="5">
        <v>33</v>
      </c>
      <c r="H151" s="7">
        <v>649.79639999999995</v>
      </c>
      <c r="I151" s="20">
        <v>205085.40479999999</v>
      </c>
      <c r="J151" s="20" t="s">
        <v>4</v>
      </c>
      <c r="K151" s="20"/>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
      <c r="B152" s="21">
        <f t="shared" si="18"/>
        <v>2019</v>
      </c>
      <c r="C152" s="4">
        <v>2</v>
      </c>
      <c r="D152" s="4">
        <v>2007</v>
      </c>
      <c r="E152" s="4">
        <v>3</v>
      </c>
      <c r="F152" s="3" t="s">
        <v>1</v>
      </c>
      <c r="G152" s="5">
        <v>19</v>
      </c>
      <c r="H152" s="7">
        <v>649.79639999999995</v>
      </c>
      <c r="I152" s="20">
        <v>177555.06399999998</v>
      </c>
      <c r="J152" s="20" t="s">
        <v>4</v>
      </c>
      <c r="K152" s="20"/>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2">
      <c r="B153" s="21">
        <f t="shared" si="18"/>
        <v>2021</v>
      </c>
      <c r="C153" s="4">
        <v>2</v>
      </c>
      <c r="D153" s="4">
        <v>2007</v>
      </c>
      <c r="E153" s="4">
        <v>4</v>
      </c>
      <c r="F153" s="3" t="s">
        <v>1</v>
      </c>
      <c r="G153" s="5">
        <v>21</v>
      </c>
      <c r="H153" s="7">
        <v>785.48</v>
      </c>
      <c r="I153" s="20">
        <v>217748.48000000001</v>
      </c>
      <c r="J153" s="20" t="s">
        <v>4</v>
      </c>
      <c r="K153" s="20"/>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2">
      <c r="B154" s="21">
        <f t="shared" si="18"/>
        <v>2027</v>
      </c>
      <c r="C154" s="4">
        <v>2</v>
      </c>
      <c r="D154" s="4">
        <v>2007</v>
      </c>
      <c r="E154" s="4">
        <v>4</v>
      </c>
      <c r="F154" s="3" t="s">
        <v>1</v>
      </c>
      <c r="G154" s="5">
        <v>27</v>
      </c>
      <c r="H154" s="7">
        <v>785.48</v>
      </c>
      <c r="I154" s="20">
        <v>247739.44</v>
      </c>
      <c r="J154" s="20" t="s">
        <v>4</v>
      </c>
      <c r="K154" s="20"/>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2">
      <c r="B155" s="21">
        <f t="shared" si="18"/>
        <v>2052</v>
      </c>
      <c r="C155" s="4">
        <v>2</v>
      </c>
      <c r="D155" s="4">
        <v>2007</v>
      </c>
      <c r="E155" s="4">
        <v>3</v>
      </c>
      <c r="F155" s="3" t="s">
        <v>1</v>
      </c>
      <c r="G155" s="5">
        <v>52</v>
      </c>
      <c r="H155" s="7">
        <v>1615.2912000000001</v>
      </c>
      <c r="I155" s="20">
        <v>484458.03040000005</v>
      </c>
      <c r="J155" s="20" t="s">
        <v>4</v>
      </c>
      <c r="K155" s="20"/>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2">
      <c r="B156" s="21">
        <f t="shared" si="18"/>
        <v>3006</v>
      </c>
      <c r="C156" s="4">
        <v>3</v>
      </c>
      <c r="D156" s="14">
        <v>2007</v>
      </c>
      <c r="E156" s="14">
        <v>2</v>
      </c>
      <c r="F156" s="3" t="s">
        <v>1</v>
      </c>
      <c r="G156" s="4">
        <v>6</v>
      </c>
      <c r="H156" s="7">
        <v>1132.0595999999998</v>
      </c>
      <c r="I156" s="20">
        <v>356506.36999999994</v>
      </c>
      <c r="J156" s="20" t="s">
        <v>4</v>
      </c>
      <c r="K156" s="20"/>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2">
      <c r="B157" s="21">
        <f t="shared" si="18"/>
        <v>3044</v>
      </c>
      <c r="C157" s="4">
        <v>3</v>
      </c>
      <c r="D157" s="4">
        <v>2007</v>
      </c>
      <c r="E157" s="12">
        <v>3</v>
      </c>
      <c r="F157" s="3" t="s">
        <v>1</v>
      </c>
      <c r="G157" s="4">
        <v>44</v>
      </c>
      <c r="H157" s="7">
        <v>720.38200000000006</v>
      </c>
      <c r="I157" s="20">
        <v>197869.36400000003</v>
      </c>
      <c r="J157" s="20" t="s">
        <v>4</v>
      </c>
      <c r="K157" s="20"/>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2">
      <c r="B158" s="21">
        <f t="shared" si="18"/>
        <v>4025</v>
      </c>
      <c r="C158" s="4">
        <v>4</v>
      </c>
      <c r="D158" s="4">
        <v>2007</v>
      </c>
      <c r="E158" s="4">
        <v>12</v>
      </c>
      <c r="F158" s="3" t="s">
        <v>1</v>
      </c>
      <c r="G158" s="5">
        <v>25</v>
      </c>
      <c r="H158" s="7">
        <v>733.18639999999994</v>
      </c>
      <c r="I158" s="20">
        <v>236608.95279999997</v>
      </c>
      <c r="J158" s="20" t="s">
        <v>4</v>
      </c>
      <c r="K158" s="20"/>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2">
      <c r="B159" s="21">
        <f t="shared" si="18"/>
        <v>1015</v>
      </c>
      <c r="C159" s="4">
        <v>1</v>
      </c>
      <c r="D159" s="4">
        <v>2004</v>
      </c>
      <c r="E159" s="4">
        <v>11</v>
      </c>
      <c r="F159" s="3" t="s">
        <v>1</v>
      </c>
      <c r="G159" s="5">
        <v>15</v>
      </c>
      <c r="H159" s="7">
        <v>782.25200000000007</v>
      </c>
      <c r="I159" s="20">
        <v>208930.81200000001</v>
      </c>
      <c r="J159" s="20" t="s">
        <v>4</v>
      </c>
      <c r="K159" s="20"/>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2">
      <c r="B160" s="21">
        <f t="shared" si="18"/>
        <v>5041</v>
      </c>
      <c r="C160" s="4">
        <v>5</v>
      </c>
      <c r="D160" s="4">
        <v>2007</v>
      </c>
      <c r="E160" s="4">
        <v>11</v>
      </c>
      <c r="F160" s="3" t="s">
        <v>1</v>
      </c>
      <c r="G160" s="5">
        <v>41</v>
      </c>
      <c r="H160" s="7">
        <v>798.28440000000001</v>
      </c>
      <c r="I160" s="20">
        <v>263123.42080000002</v>
      </c>
      <c r="J160" s="20" t="s">
        <v>4</v>
      </c>
      <c r="K160" s="20"/>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
      <c r="B161" s="21">
        <f t="shared" si="18"/>
        <v>5036</v>
      </c>
      <c r="C161" s="4">
        <v>5</v>
      </c>
      <c r="D161" s="4">
        <v>2007</v>
      </c>
      <c r="E161" s="4">
        <v>11</v>
      </c>
      <c r="F161" s="3" t="s">
        <v>1</v>
      </c>
      <c r="G161" s="5">
        <v>36</v>
      </c>
      <c r="H161" s="7">
        <v>1057.9232</v>
      </c>
      <c r="I161" s="20">
        <v>286433.57279999997</v>
      </c>
      <c r="J161" s="20" t="s">
        <v>4</v>
      </c>
      <c r="K161" s="20"/>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2">
      <c r="B162" s="21">
        <f t="shared" si="18"/>
        <v>2037</v>
      </c>
      <c r="C162" s="4">
        <v>2</v>
      </c>
      <c r="D162" s="4">
        <v>2006</v>
      </c>
      <c r="E162" s="4">
        <v>9</v>
      </c>
      <c r="F162" s="3" t="s">
        <v>1</v>
      </c>
      <c r="G162" s="5">
        <v>37</v>
      </c>
      <c r="H162" s="7">
        <v>723.8252</v>
      </c>
      <c r="I162" s="20">
        <v>229581.7836</v>
      </c>
      <c r="J162" s="20" t="s">
        <v>4</v>
      </c>
      <c r="K162" s="20"/>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
      <c r="B163" s="21">
        <f t="shared" si="18"/>
        <v>5034</v>
      </c>
      <c r="C163" s="4">
        <v>5</v>
      </c>
      <c r="D163" s="4">
        <v>2007</v>
      </c>
      <c r="E163" s="4">
        <v>10</v>
      </c>
      <c r="F163" s="3" t="s">
        <v>1</v>
      </c>
      <c r="G163" s="5">
        <v>34</v>
      </c>
      <c r="H163" s="7">
        <v>798.28440000000001</v>
      </c>
      <c r="I163" s="20">
        <v>252053.0264</v>
      </c>
      <c r="J163" s="20" t="s">
        <v>4</v>
      </c>
      <c r="K163" s="20"/>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2">
      <c r="B164" s="21">
        <f t="shared" si="18"/>
        <v>4016</v>
      </c>
      <c r="C164" s="4">
        <v>4</v>
      </c>
      <c r="D164" s="4">
        <v>2007</v>
      </c>
      <c r="E164" s="4">
        <v>11</v>
      </c>
      <c r="F164" s="3" t="s">
        <v>1</v>
      </c>
      <c r="G164" s="5">
        <v>16</v>
      </c>
      <c r="H164" s="7">
        <v>794.51840000000004</v>
      </c>
      <c r="I164" s="20">
        <v>244820.66720000003</v>
      </c>
      <c r="J164" s="20" t="s">
        <v>4</v>
      </c>
      <c r="K164" s="20"/>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2">
      <c r="B165" s="21">
        <f t="shared" si="18"/>
        <v>4040</v>
      </c>
      <c r="C165" s="4">
        <v>4</v>
      </c>
      <c r="D165" s="4">
        <v>2007</v>
      </c>
      <c r="E165" s="4">
        <v>12</v>
      </c>
      <c r="F165" s="3" t="s">
        <v>1</v>
      </c>
      <c r="G165" s="5">
        <v>40</v>
      </c>
      <c r="H165" s="7">
        <v>794.51840000000004</v>
      </c>
      <c r="I165" s="20">
        <v>241620.48320000002</v>
      </c>
      <c r="J165" s="20" t="s">
        <v>4</v>
      </c>
      <c r="K165" s="20"/>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2">
      <c r="B166" s="21">
        <f t="shared" ref="B166:B183" si="23">C166*1000+G166</f>
        <v>1024</v>
      </c>
      <c r="C166" s="4">
        <v>1</v>
      </c>
      <c r="D166" s="4">
        <v>2006</v>
      </c>
      <c r="E166" s="4">
        <v>6</v>
      </c>
      <c r="F166" s="3" t="s">
        <v>1</v>
      </c>
      <c r="G166" s="5">
        <v>24</v>
      </c>
      <c r="H166" s="7">
        <v>782.25200000000007</v>
      </c>
      <c r="I166" s="20">
        <v>235762.34000000003</v>
      </c>
      <c r="J166" s="20" t="s">
        <v>4</v>
      </c>
      <c r="K166" s="20"/>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2">
      <c r="B167" s="21">
        <f t="shared" si="23"/>
        <v>2013</v>
      </c>
      <c r="C167" s="4">
        <v>2</v>
      </c>
      <c r="D167" s="4">
        <v>2007</v>
      </c>
      <c r="E167" s="4">
        <v>3</v>
      </c>
      <c r="F167" s="3" t="s">
        <v>1</v>
      </c>
      <c r="G167" s="5">
        <v>13</v>
      </c>
      <c r="H167" s="7">
        <v>785.48</v>
      </c>
      <c r="I167" s="20">
        <v>236639.56</v>
      </c>
      <c r="J167" s="20" t="s">
        <v>4</v>
      </c>
      <c r="K167" s="20"/>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2">
      <c r="B168" s="21">
        <f t="shared" si="23"/>
        <v>3010</v>
      </c>
      <c r="C168" s="4">
        <v>3</v>
      </c>
      <c r="D168" s="4">
        <v>2007</v>
      </c>
      <c r="E168" s="12">
        <v>8</v>
      </c>
      <c r="F168" s="3" t="s">
        <v>1</v>
      </c>
      <c r="G168" s="4">
        <v>10</v>
      </c>
      <c r="H168" s="7">
        <v>923.20799999999997</v>
      </c>
      <c r="I168" s="20">
        <v>294807.64799999999</v>
      </c>
      <c r="J168" s="20" t="s">
        <v>4</v>
      </c>
      <c r="K168" s="20"/>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2">
      <c r="B169" s="21">
        <f t="shared" si="23"/>
        <v>3018</v>
      </c>
      <c r="C169" s="4">
        <v>3</v>
      </c>
      <c r="D169" s="4">
        <v>2007</v>
      </c>
      <c r="E169" s="12">
        <v>8</v>
      </c>
      <c r="F169" s="3" t="s">
        <v>1</v>
      </c>
      <c r="G169" s="4">
        <v>18</v>
      </c>
      <c r="H169" s="7">
        <v>923.20799999999997</v>
      </c>
      <c r="I169" s="20">
        <v>293828.68799999997</v>
      </c>
      <c r="J169" s="20" t="s">
        <v>4</v>
      </c>
      <c r="K169" s="20"/>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2">
      <c r="B170" s="21">
        <f t="shared" si="23"/>
        <v>1033</v>
      </c>
      <c r="C170" s="4">
        <v>1</v>
      </c>
      <c r="D170" s="4">
        <v>2004</v>
      </c>
      <c r="E170" s="4">
        <v>8</v>
      </c>
      <c r="F170" s="3" t="s">
        <v>1</v>
      </c>
      <c r="G170" s="5">
        <v>33</v>
      </c>
      <c r="H170" s="7">
        <v>1434.0927999999999</v>
      </c>
      <c r="I170" s="20">
        <v>412856.56159999996</v>
      </c>
      <c r="J170" s="20" t="s">
        <v>4</v>
      </c>
      <c r="K170" s="20"/>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2">
      <c r="B171" s="21">
        <f t="shared" si="23"/>
        <v>1016</v>
      </c>
      <c r="C171" s="4">
        <v>1</v>
      </c>
      <c r="D171" s="4">
        <v>2006</v>
      </c>
      <c r="E171" s="4">
        <v>2</v>
      </c>
      <c r="F171" s="3" t="s">
        <v>1</v>
      </c>
      <c r="G171" s="5">
        <v>16</v>
      </c>
      <c r="H171" s="7">
        <v>782.25200000000007</v>
      </c>
      <c r="I171" s="20">
        <v>224076.83600000001</v>
      </c>
      <c r="J171" s="20" t="s">
        <v>4</v>
      </c>
      <c r="K171" s="20"/>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2">
      <c r="B172" s="21">
        <f t="shared" si="23"/>
        <v>3005</v>
      </c>
      <c r="C172" s="4">
        <v>3</v>
      </c>
      <c r="D172" s="4">
        <v>2006</v>
      </c>
      <c r="E172" s="14">
        <v>3</v>
      </c>
      <c r="F172" s="3" t="s">
        <v>1</v>
      </c>
      <c r="G172" s="4">
        <v>5</v>
      </c>
      <c r="H172" s="7">
        <v>781.0684</v>
      </c>
      <c r="I172" s="20">
        <v>258015.61439999999</v>
      </c>
      <c r="J172" s="20" t="s">
        <v>4</v>
      </c>
      <c r="K172" s="20"/>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2">
      <c r="B173" s="21">
        <f t="shared" si="23"/>
        <v>5019</v>
      </c>
      <c r="C173" s="4">
        <v>5</v>
      </c>
      <c r="D173" s="4">
        <v>2007</v>
      </c>
      <c r="E173" s="4">
        <v>6</v>
      </c>
      <c r="F173" s="3" t="s">
        <v>1</v>
      </c>
      <c r="G173" s="5">
        <v>19</v>
      </c>
      <c r="H173" s="7">
        <v>618.37720000000002</v>
      </c>
      <c r="I173" s="20">
        <v>153466.71240000002</v>
      </c>
      <c r="J173" s="20" t="s">
        <v>4</v>
      </c>
      <c r="K173" s="20"/>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
      <c r="B174" s="21">
        <f t="shared" si="23"/>
        <v>3002</v>
      </c>
      <c r="C174" s="4">
        <v>3</v>
      </c>
      <c r="D174" s="4">
        <v>2007</v>
      </c>
      <c r="E174" s="12">
        <v>8</v>
      </c>
      <c r="F174" s="3" t="s">
        <v>1</v>
      </c>
      <c r="G174" s="4">
        <v>2</v>
      </c>
      <c r="H174" s="7">
        <v>923.20799999999997</v>
      </c>
      <c r="I174" s="20">
        <v>261871.696</v>
      </c>
      <c r="J174" s="20" t="s">
        <v>4</v>
      </c>
      <c r="K174" s="20"/>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2">
      <c r="B175" s="21">
        <f t="shared" si="23"/>
        <v>3004</v>
      </c>
      <c r="C175" s="4">
        <v>3</v>
      </c>
      <c r="D175" s="4">
        <v>2007</v>
      </c>
      <c r="E175" s="12">
        <v>8</v>
      </c>
      <c r="F175" s="3" t="s">
        <v>1</v>
      </c>
      <c r="G175" s="4">
        <v>4</v>
      </c>
      <c r="H175" s="7">
        <v>781.0684</v>
      </c>
      <c r="I175" s="20">
        <v>210038.6992</v>
      </c>
      <c r="J175" s="20" t="s">
        <v>4</v>
      </c>
      <c r="K175" s="20"/>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2">
      <c r="B176" s="21">
        <f t="shared" si="23"/>
        <v>3012</v>
      </c>
      <c r="C176" s="4">
        <v>3</v>
      </c>
      <c r="D176" s="4">
        <v>2007</v>
      </c>
      <c r="E176" s="12">
        <v>10</v>
      </c>
      <c r="F176" s="3" t="s">
        <v>1</v>
      </c>
      <c r="G176" s="4">
        <v>12</v>
      </c>
      <c r="H176" s="7">
        <v>781.0684</v>
      </c>
      <c r="I176" s="20">
        <v>210824.0576</v>
      </c>
      <c r="J176" s="20" t="s">
        <v>4</v>
      </c>
      <c r="K176" s="20"/>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2">
      <c r="B177" s="21">
        <f t="shared" si="23"/>
        <v>3048</v>
      </c>
      <c r="C177" s="4">
        <v>3</v>
      </c>
      <c r="D177" s="4">
        <v>2007</v>
      </c>
      <c r="E177" s="12">
        <v>10</v>
      </c>
      <c r="F177" s="3" t="s">
        <v>1</v>
      </c>
      <c r="G177" s="4">
        <v>48</v>
      </c>
      <c r="H177" s="7">
        <v>781.0684</v>
      </c>
      <c r="I177" s="20">
        <v>249075.6568</v>
      </c>
      <c r="J177" s="20" t="s">
        <v>4</v>
      </c>
      <c r="K177" s="20"/>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2">
      <c r="B178" s="21">
        <f t="shared" si="23"/>
        <v>3008</v>
      </c>
      <c r="C178" s="4">
        <v>3</v>
      </c>
      <c r="D178" s="4">
        <v>2007</v>
      </c>
      <c r="E178" s="12">
        <v>6</v>
      </c>
      <c r="F178" s="3" t="s">
        <v>1</v>
      </c>
      <c r="G178" s="4">
        <v>8</v>
      </c>
      <c r="H178" s="7">
        <v>697.89359999999999</v>
      </c>
      <c r="I178" s="20">
        <v>219865.76079999999</v>
      </c>
      <c r="J178" s="20" t="s">
        <v>4</v>
      </c>
      <c r="K178" s="20"/>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2">
      <c r="B179" s="21">
        <f t="shared" si="23"/>
        <v>3040</v>
      </c>
      <c r="C179" s="4">
        <v>3</v>
      </c>
      <c r="D179" s="4">
        <v>2007</v>
      </c>
      <c r="E179" s="12">
        <v>6</v>
      </c>
      <c r="F179" s="3" t="s">
        <v>1</v>
      </c>
      <c r="G179" s="4">
        <v>40</v>
      </c>
      <c r="H179" s="7">
        <v>670.88599999999997</v>
      </c>
      <c r="I179" s="20">
        <v>204292.49399999998</v>
      </c>
      <c r="J179" s="20" t="s">
        <v>4</v>
      </c>
      <c r="K179" s="20"/>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2">
      <c r="B180" s="21">
        <f t="shared" si="23"/>
        <v>1023</v>
      </c>
      <c r="C180" s="4">
        <v>1</v>
      </c>
      <c r="D180" s="4">
        <v>2005</v>
      </c>
      <c r="E180" s="4">
        <v>4</v>
      </c>
      <c r="F180" s="3" t="s">
        <v>1</v>
      </c>
      <c r="G180" s="5">
        <v>23</v>
      </c>
      <c r="H180" s="7">
        <v>782.25200000000007</v>
      </c>
      <c r="I180" s="20">
        <v>261579.89200000002</v>
      </c>
      <c r="J180" s="20" t="s">
        <v>4</v>
      </c>
      <c r="K180" s="20"/>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2">
      <c r="B181" s="21">
        <f t="shared" si="23"/>
        <v>3009</v>
      </c>
      <c r="C181" s="4">
        <v>3</v>
      </c>
      <c r="D181" s="4">
        <v>2006</v>
      </c>
      <c r="E181" s="14">
        <v>5</v>
      </c>
      <c r="F181" s="3" t="s">
        <v>1</v>
      </c>
      <c r="G181" s="4">
        <v>9</v>
      </c>
      <c r="H181" s="7">
        <v>743.40840000000003</v>
      </c>
      <c r="I181" s="20">
        <v>222867.42080000002</v>
      </c>
      <c r="J181" s="20" t="s">
        <v>4</v>
      </c>
      <c r="K181" s="20"/>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
      <c r="B182" s="21">
        <f t="shared" si="23"/>
        <v>3052</v>
      </c>
      <c r="C182" s="4">
        <v>3</v>
      </c>
      <c r="D182" s="4">
        <v>2006</v>
      </c>
      <c r="E182" s="14">
        <v>3</v>
      </c>
      <c r="F182" s="3" t="s">
        <v>1</v>
      </c>
      <c r="G182" s="4">
        <v>52</v>
      </c>
      <c r="H182" s="7">
        <v>923.20799999999997</v>
      </c>
      <c r="I182" s="20">
        <v>291494.36</v>
      </c>
      <c r="J182" s="20" t="s">
        <v>4</v>
      </c>
      <c r="K182" s="20"/>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
      <c r="B183" s="21">
        <f t="shared" si="23"/>
        <v>3025</v>
      </c>
      <c r="C183" s="4">
        <v>3</v>
      </c>
      <c r="D183" s="4">
        <v>2007</v>
      </c>
      <c r="E183" s="12">
        <v>6</v>
      </c>
      <c r="F183" s="3" t="s">
        <v>1</v>
      </c>
      <c r="G183" s="4">
        <v>25</v>
      </c>
      <c r="H183" s="7">
        <v>923.20799999999997</v>
      </c>
      <c r="I183" s="20">
        <v>296483.14399999997</v>
      </c>
      <c r="J183" s="20" t="s">
        <v>4</v>
      </c>
      <c r="K183" s="20"/>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2">
      <c r="B184" s="21">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
      <c r="B185" s="21">
        <f>C185*1000+G185</f>
        <v>1005</v>
      </c>
      <c r="C185" s="4">
        <v>1</v>
      </c>
      <c r="D185" s="4">
        <v>2004</v>
      </c>
      <c r="E185" s="4">
        <v>3</v>
      </c>
      <c r="F185" s="3" t="s">
        <v>0</v>
      </c>
      <c r="G185" s="5">
        <v>5</v>
      </c>
      <c r="H185" s="7">
        <v>410.70920000000001</v>
      </c>
      <c r="I185" s="20">
        <v>117564.0716</v>
      </c>
      <c r="J185" s="20" t="s">
        <v>4</v>
      </c>
      <c r="K185" s="20"/>
      <c r="L185" s="3" t="s">
        <v>497</v>
      </c>
      <c r="M185" s="3" t="s">
        <v>181</v>
      </c>
      <c r="N185" s="11" t="s">
        <v>498</v>
      </c>
      <c r="O185" s="11" t="s">
        <v>479</v>
      </c>
      <c r="P185" s="1" t="s">
        <v>543</v>
      </c>
      <c r="Q185" s="1" t="s">
        <v>543</v>
      </c>
      <c r="R185" s="1" t="s">
        <v>543</v>
      </c>
      <c r="S185" s="23"/>
      <c r="T185" s="23"/>
      <c r="U185" s="1" t="s">
        <v>543</v>
      </c>
      <c r="V185" s="3" t="s">
        <v>5</v>
      </c>
      <c r="W185" s="3" t="s">
        <v>14</v>
      </c>
      <c r="X185" s="3" t="s">
        <v>35</v>
      </c>
      <c r="Y185" s="4">
        <v>5</v>
      </c>
      <c r="Z185" s="3" t="s">
        <v>36</v>
      </c>
      <c r="AA185" s="3" t="s">
        <v>40</v>
      </c>
    </row>
    <row r="186" spans="2:27" ht="14.25" customHeight="1" x14ac:dyDescent="0.2">
      <c r="B186" s="21">
        <v>1009</v>
      </c>
      <c r="C186" s="4">
        <v>1</v>
      </c>
      <c r="D186" s="4">
        <v>2004</v>
      </c>
      <c r="E186" s="4">
        <v>11</v>
      </c>
      <c r="F186" s="3" t="s">
        <v>0</v>
      </c>
      <c r="G186" s="5">
        <v>9</v>
      </c>
      <c r="H186" s="7">
        <v>1200.82</v>
      </c>
      <c r="I186" s="20">
        <v>317196.39999999997</v>
      </c>
      <c r="J186" s="20" t="s">
        <v>4</v>
      </c>
      <c r="K186" s="20"/>
      <c r="L186" s="3" t="s">
        <v>48</v>
      </c>
      <c r="M186" s="3" t="s">
        <v>181</v>
      </c>
      <c r="N186" s="9" t="s">
        <v>480</v>
      </c>
      <c r="O186" s="10" t="s">
        <v>479</v>
      </c>
      <c r="P186" s="1" t="s">
        <v>543</v>
      </c>
      <c r="Q186" s="1" t="s">
        <v>543</v>
      </c>
      <c r="R186" s="1" t="s">
        <v>543</v>
      </c>
      <c r="S186" s="1"/>
      <c r="T186" s="1"/>
      <c r="U186" s="1" t="s">
        <v>543</v>
      </c>
      <c r="V186" s="3" t="s">
        <v>5</v>
      </c>
      <c r="W186" s="3" t="s">
        <v>15</v>
      </c>
      <c r="X186" s="3" t="s">
        <v>35</v>
      </c>
      <c r="Y186" s="4">
        <v>5</v>
      </c>
      <c r="Z186" s="3" t="s">
        <v>36</v>
      </c>
      <c r="AA186" s="3" t="s">
        <v>525</v>
      </c>
    </row>
    <row r="187" spans="2:27" ht="14.25" customHeight="1" x14ac:dyDescent="0.2">
      <c r="B187" s="21">
        <v>1009</v>
      </c>
      <c r="C187" s="4">
        <v>1</v>
      </c>
      <c r="D187" s="4">
        <v>2004</v>
      </c>
      <c r="E187" s="4">
        <v>11</v>
      </c>
      <c r="F187" s="3" t="s">
        <v>0</v>
      </c>
      <c r="G187" s="5">
        <v>10</v>
      </c>
      <c r="H187" s="7">
        <v>800.96</v>
      </c>
      <c r="I187" s="20">
        <v>264142.16000000003</v>
      </c>
      <c r="J187" s="20" t="s">
        <v>4</v>
      </c>
      <c r="K187" s="20"/>
      <c r="L187" s="3" t="s">
        <v>48</v>
      </c>
      <c r="M187" s="3" t="s">
        <v>181</v>
      </c>
      <c r="N187" s="9" t="s">
        <v>480</v>
      </c>
      <c r="O187" s="10" t="s">
        <v>479</v>
      </c>
      <c r="P187" s="1" t="s">
        <v>543</v>
      </c>
      <c r="Q187" s="1" t="s">
        <v>543</v>
      </c>
      <c r="R187" s="1" t="s">
        <v>543</v>
      </c>
      <c r="S187" s="1"/>
      <c r="T187" s="1"/>
      <c r="U187" s="1" t="s">
        <v>543</v>
      </c>
      <c r="V187" s="3" t="s">
        <v>5</v>
      </c>
      <c r="W187" s="3" t="s">
        <v>15</v>
      </c>
      <c r="X187" s="3" t="s">
        <v>35</v>
      </c>
      <c r="Y187" s="4">
        <v>4</v>
      </c>
      <c r="Z187" s="3" t="s">
        <v>36</v>
      </c>
      <c r="AA187" s="3" t="s">
        <v>525</v>
      </c>
    </row>
    <row r="188" spans="2:27" ht="14.25" customHeight="1" x14ac:dyDescent="0.2">
      <c r="B188" s="21">
        <f t="shared" ref="B188:B201" si="26">C188*1000+G188</f>
        <v>1011</v>
      </c>
      <c r="C188" s="4">
        <v>1</v>
      </c>
      <c r="D188" s="4">
        <v>2005</v>
      </c>
      <c r="E188" s="4">
        <v>9</v>
      </c>
      <c r="F188" s="3" t="s">
        <v>0</v>
      </c>
      <c r="G188" s="5">
        <v>11</v>
      </c>
      <c r="H188" s="7">
        <v>827.87439999999992</v>
      </c>
      <c r="I188" s="20">
        <v>222947.20879999999</v>
      </c>
      <c r="J188" s="20" t="s">
        <v>4</v>
      </c>
      <c r="K188" s="20"/>
      <c r="L188" s="3" t="s">
        <v>61</v>
      </c>
      <c r="M188" s="3" t="s">
        <v>181</v>
      </c>
      <c r="N188" s="11" t="s">
        <v>214</v>
      </c>
      <c r="O188" s="11" t="s">
        <v>479</v>
      </c>
      <c r="P188" s="1" t="s">
        <v>543</v>
      </c>
      <c r="Q188" s="1" t="s">
        <v>543</v>
      </c>
      <c r="R188" s="1" t="s">
        <v>543</v>
      </c>
      <c r="S188" s="1"/>
      <c r="T188" s="1"/>
      <c r="U188" s="1" t="s">
        <v>543</v>
      </c>
      <c r="V188" s="3" t="s">
        <v>5</v>
      </c>
      <c r="W188" s="3" t="s">
        <v>15</v>
      </c>
      <c r="X188" s="3" t="s">
        <v>35</v>
      </c>
      <c r="Y188" s="4">
        <v>5</v>
      </c>
      <c r="Z188" s="3" t="s">
        <v>37</v>
      </c>
      <c r="AA188" s="3" t="s">
        <v>525</v>
      </c>
    </row>
    <row r="189" spans="2:27" ht="14.25" customHeight="1" x14ac:dyDescent="0.2">
      <c r="B189" s="21">
        <f t="shared" si="26"/>
        <v>1007</v>
      </c>
      <c r="C189" s="4">
        <v>1</v>
      </c>
      <c r="D189" s="4">
        <v>2005</v>
      </c>
      <c r="E189" s="4">
        <v>12</v>
      </c>
      <c r="F189" s="3" t="s">
        <v>1</v>
      </c>
      <c r="G189" s="5">
        <v>7</v>
      </c>
      <c r="H189" s="7">
        <v>775.6884</v>
      </c>
      <c r="I189" s="20">
        <v>250312.5344</v>
      </c>
      <c r="J189" s="20" t="s">
        <v>4</v>
      </c>
      <c r="K189" s="20"/>
      <c r="L189" s="3" t="s">
        <v>64</v>
      </c>
      <c r="M189" s="3" t="s">
        <v>181</v>
      </c>
      <c r="N189" s="11" t="s">
        <v>227</v>
      </c>
      <c r="O189" s="11" t="s">
        <v>479</v>
      </c>
      <c r="P189" s="1" t="s">
        <v>543</v>
      </c>
      <c r="Q189" s="1" t="s">
        <v>543</v>
      </c>
      <c r="R189" s="1" t="s">
        <v>543</v>
      </c>
      <c r="S189" s="1"/>
      <c r="T189" s="1"/>
      <c r="U189" s="1" t="s">
        <v>543</v>
      </c>
      <c r="V189" s="3" t="s">
        <v>5</v>
      </c>
      <c r="W189" s="3" t="s">
        <v>15</v>
      </c>
      <c r="X189" s="3" t="s">
        <v>35</v>
      </c>
      <c r="Y189" s="4">
        <v>1</v>
      </c>
      <c r="Z189" s="3" t="s">
        <v>37</v>
      </c>
      <c r="AA189" s="3" t="s">
        <v>525</v>
      </c>
    </row>
    <row r="190" spans="2:27" ht="14.25" customHeight="1" x14ac:dyDescent="0.2">
      <c r="B190" s="21">
        <f t="shared" si="26"/>
        <v>1008</v>
      </c>
      <c r="C190" s="4">
        <v>1</v>
      </c>
      <c r="D190" s="4">
        <v>2005</v>
      </c>
      <c r="E190" s="4">
        <v>12</v>
      </c>
      <c r="F190" s="3" t="s">
        <v>0</v>
      </c>
      <c r="G190" s="5">
        <v>8</v>
      </c>
      <c r="H190" s="7">
        <v>775.6884</v>
      </c>
      <c r="I190" s="20">
        <v>246050.40400000001</v>
      </c>
      <c r="J190" s="20" t="s">
        <v>4</v>
      </c>
      <c r="K190" s="20"/>
      <c r="L190" s="3" t="s">
        <v>64</v>
      </c>
      <c r="M190" s="3" t="s">
        <v>181</v>
      </c>
      <c r="N190" s="11" t="s">
        <v>227</v>
      </c>
      <c r="O190" s="11" t="s">
        <v>479</v>
      </c>
      <c r="P190" s="1" t="s">
        <v>543</v>
      </c>
      <c r="Q190" s="1" t="s">
        <v>543</v>
      </c>
      <c r="R190" s="1" t="s">
        <v>543</v>
      </c>
      <c r="S190" s="1"/>
      <c r="T190" s="1"/>
      <c r="U190" s="1" t="s">
        <v>543</v>
      </c>
      <c r="V190" s="3" t="s">
        <v>5</v>
      </c>
      <c r="W190" s="3" t="s">
        <v>14</v>
      </c>
      <c r="X190" s="3" t="s">
        <v>35</v>
      </c>
      <c r="Y190" s="4">
        <v>1</v>
      </c>
      <c r="Z190" s="3" t="s">
        <v>37</v>
      </c>
      <c r="AA190" s="3" t="s">
        <v>525</v>
      </c>
    </row>
    <row r="191" spans="2:27" ht="14.25" customHeight="1" x14ac:dyDescent="0.2">
      <c r="B191" s="21">
        <f t="shared" si="26"/>
        <v>2038</v>
      </c>
      <c r="C191" s="4">
        <v>2</v>
      </c>
      <c r="D191" s="4">
        <v>2006</v>
      </c>
      <c r="E191" s="4">
        <v>10</v>
      </c>
      <c r="F191" s="3" t="s">
        <v>1</v>
      </c>
      <c r="G191" s="5">
        <v>38</v>
      </c>
      <c r="H191" s="7">
        <v>1604.7463999999998</v>
      </c>
      <c r="I191" s="20">
        <v>529317.28319999995</v>
      </c>
      <c r="J191" s="20" t="s">
        <v>4</v>
      </c>
      <c r="K191" s="20"/>
      <c r="L191" s="3" t="s">
        <v>88</v>
      </c>
      <c r="M191" s="3" t="s">
        <v>181</v>
      </c>
      <c r="N191" s="11" t="s">
        <v>481</v>
      </c>
      <c r="O191" s="11" t="s">
        <v>479</v>
      </c>
      <c r="P191" s="1" t="s">
        <v>543</v>
      </c>
      <c r="Q191" s="1" t="s">
        <v>543</v>
      </c>
      <c r="R191" s="1" t="s">
        <v>543</v>
      </c>
      <c r="S191" s="1"/>
      <c r="T191" s="1"/>
      <c r="U191" s="1" t="s">
        <v>543</v>
      </c>
      <c r="V191" s="3" t="s">
        <v>5</v>
      </c>
      <c r="W191" s="3" t="s">
        <v>14</v>
      </c>
      <c r="X191" s="3" t="s">
        <v>35</v>
      </c>
      <c r="Y191" s="4">
        <v>5</v>
      </c>
      <c r="Z191" s="3" t="s">
        <v>36</v>
      </c>
      <c r="AA191" s="3" t="s">
        <v>525</v>
      </c>
    </row>
    <row r="192" spans="2:27" ht="14.25" customHeight="1" x14ac:dyDescent="0.2">
      <c r="B192" s="21">
        <f t="shared" si="26"/>
        <v>2001</v>
      </c>
      <c r="C192" s="4">
        <v>2</v>
      </c>
      <c r="D192" s="4">
        <v>2004</v>
      </c>
      <c r="E192" s="4">
        <v>3</v>
      </c>
      <c r="F192" s="3" t="s">
        <v>1</v>
      </c>
      <c r="G192" s="5">
        <v>1</v>
      </c>
      <c r="H192" s="7">
        <v>587.2808</v>
      </c>
      <c r="I192" s="20">
        <v>169158.29440000001</v>
      </c>
      <c r="J192" s="20" t="s">
        <v>4</v>
      </c>
      <c r="K192" s="20"/>
      <c r="L192" s="3" t="s">
        <v>503</v>
      </c>
      <c r="M192" s="3" t="s">
        <v>181</v>
      </c>
      <c r="N192" s="11" t="s">
        <v>409</v>
      </c>
      <c r="O192" s="11" t="s">
        <v>479</v>
      </c>
      <c r="P192" s="1" t="s">
        <v>543</v>
      </c>
      <c r="Q192" s="1" t="s">
        <v>543</v>
      </c>
      <c r="R192" s="1" t="s">
        <v>543</v>
      </c>
      <c r="S192" s="1"/>
      <c r="T192" s="1"/>
      <c r="U192" s="1" t="s">
        <v>543</v>
      </c>
      <c r="V192" s="3" t="s">
        <v>5</v>
      </c>
      <c r="W192" s="3" t="s">
        <v>14</v>
      </c>
      <c r="X192" s="3" t="s">
        <v>34</v>
      </c>
      <c r="Y192" s="4">
        <v>3</v>
      </c>
      <c r="Z192" s="3" t="s">
        <v>37</v>
      </c>
      <c r="AA192" s="11" t="s">
        <v>525</v>
      </c>
    </row>
    <row r="193" spans="2:27" ht="14.25" customHeight="1" x14ac:dyDescent="0.2">
      <c r="B193" s="21">
        <f t="shared" si="26"/>
        <v>1013</v>
      </c>
      <c r="C193" s="4">
        <v>1</v>
      </c>
      <c r="D193" s="4">
        <v>2005</v>
      </c>
      <c r="E193" s="4">
        <v>7</v>
      </c>
      <c r="F193" s="3" t="s">
        <v>1</v>
      </c>
      <c r="G193" s="5">
        <v>13</v>
      </c>
      <c r="H193" s="7">
        <v>756.21280000000002</v>
      </c>
      <c r="I193" s="20">
        <v>206958.712</v>
      </c>
      <c r="J193" s="20" t="s">
        <v>4</v>
      </c>
      <c r="K193" s="20"/>
      <c r="L193" s="3" t="s">
        <v>174</v>
      </c>
      <c r="M193" s="3" t="s">
        <v>181</v>
      </c>
      <c r="N193" s="11" t="s">
        <v>518</v>
      </c>
      <c r="O193" s="11" t="s">
        <v>479</v>
      </c>
      <c r="P193" s="1" t="s">
        <v>543</v>
      </c>
      <c r="Q193" s="1" t="s">
        <v>543</v>
      </c>
      <c r="R193" s="1" t="s">
        <v>543</v>
      </c>
      <c r="S193" s="1"/>
      <c r="T193" s="1"/>
      <c r="U193" s="1" t="s">
        <v>543</v>
      </c>
      <c r="V193" s="3" t="s">
        <v>6</v>
      </c>
      <c r="W193" s="3" t="s">
        <v>14</v>
      </c>
      <c r="X193" s="3" t="s">
        <v>35</v>
      </c>
      <c r="Y193" s="4">
        <v>5</v>
      </c>
      <c r="Z193" s="3" t="s">
        <v>36</v>
      </c>
      <c r="AA193" s="3" t="s">
        <v>525</v>
      </c>
    </row>
    <row r="194" spans="2:27" ht="14.25" customHeight="1" x14ac:dyDescent="0.2">
      <c r="B194" s="21">
        <f t="shared" si="26"/>
        <v>1014</v>
      </c>
      <c r="C194" s="4">
        <v>1</v>
      </c>
      <c r="D194" s="4">
        <v>2005</v>
      </c>
      <c r="E194" s="4">
        <v>7</v>
      </c>
      <c r="F194" s="3" t="s">
        <v>1</v>
      </c>
      <c r="G194" s="5">
        <v>14</v>
      </c>
      <c r="H194" s="7">
        <v>743.0856</v>
      </c>
      <c r="I194" s="20">
        <v>206445.42319999999</v>
      </c>
      <c r="J194" s="20" t="s">
        <v>4</v>
      </c>
      <c r="K194" s="20"/>
      <c r="L194" s="3" t="s">
        <v>174</v>
      </c>
      <c r="M194" s="3" t="s">
        <v>181</v>
      </c>
      <c r="N194" s="11" t="s">
        <v>518</v>
      </c>
      <c r="O194" s="11" t="s">
        <v>479</v>
      </c>
      <c r="P194" s="1" t="s">
        <v>543</v>
      </c>
      <c r="Q194" s="1" t="s">
        <v>543</v>
      </c>
      <c r="R194" s="1" t="s">
        <v>543</v>
      </c>
      <c r="S194" s="1"/>
      <c r="T194" s="1"/>
      <c r="U194" s="1" t="s">
        <v>543</v>
      </c>
      <c r="V194" s="3" t="s">
        <v>6</v>
      </c>
      <c r="W194" s="3" t="s">
        <v>14</v>
      </c>
      <c r="X194" s="3" t="s">
        <v>35</v>
      </c>
      <c r="Y194" s="4">
        <v>5</v>
      </c>
      <c r="Z194" s="3" t="s">
        <v>36</v>
      </c>
      <c r="AA194" s="3" t="s">
        <v>525</v>
      </c>
    </row>
    <row r="195" spans="2:27" ht="14.25" customHeight="1" x14ac:dyDescent="0.2">
      <c r="B195" s="21">
        <f t="shared" si="26"/>
        <v>1019</v>
      </c>
      <c r="C195" s="4">
        <v>1</v>
      </c>
      <c r="D195" s="4">
        <v>2005</v>
      </c>
      <c r="E195" s="4">
        <v>7</v>
      </c>
      <c r="F195" s="3" t="s">
        <v>1</v>
      </c>
      <c r="G195" s="5">
        <v>19</v>
      </c>
      <c r="H195" s="7">
        <v>827.87439999999992</v>
      </c>
      <c r="I195" s="20">
        <v>239341.58079999997</v>
      </c>
      <c r="J195" s="20" t="s">
        <v>4</v>
      </c>
      <c r="K195" s="20"/>
      <c r="L195" s="3" t="s">
        <v>174</v>
      </c>
      <c r="M195" s="3" t="s">
        <v>181</v>
      </c>
      <c r="N195" s="11" t="s">
        <v>518</v>
      </c>
      <c r="O195" s="11" t="s">
        <v>479</v>
      </c>
      <c r="P195" s="1" t="s">
        <v>543</v>
      </c>
      <c r="Q195" s="1" t="s">
        <v>543</v>
      </c>
      <c r="R195" s="1" t="s">
        <v>543</v>
      </c>
      <c r="S195" s="1"/>
      <c r="T195" s="1"/>
      <c r="U195" s="1" t="s">
        <v>543</v>
      </c>
      <c r="V195" s="3" t="s">
        <v>6</v>
      </c>
      <c r="W195" s="3" t="s">
        <v>14</v>
      </c>
      <c r="X195" s="3" t="s">
        <v>35</v>
      </c>
      <c r="Y195" s="4">
        <v>5</v>
      </c>
      <c r="Z195" s="3" t="s">
        <v>36</v>
      </c>
      <c r="AA195" s="3" t="s">
        <v>525</v>
      </c>
    </row>
    <row r="196" spans="2:27" ht="14.25" customHeight="1" x14ac:dyDescent="0.2">
      <c r="B196" s="21">
        <f t="shared" si="26"/>
        <v>1020</v>
      </c>
      <c r="C196" s="4">
        <v>1</v>
      </c>
      <c r="D196" s="4">
        <v>2005</v>
      </c>
      <c r="E196" s="4">
        <v>7</v>
      </c>
      <c r="F196" s="3" t="s">
        <v>1</v>
      </c>
      <c r="G196" s="5">
        <v>20</v>
      </c>
      <c r="H196" s="7">
        <v>1160.3584000000001</v>
      </c>
      <c r="I196" s="20">
        <v>398903.42240000004</v>
      </c>
      <c r="J196" s="20" t="s">
        <v>4</v>
      </c>
      <c r="K196" s="20"/>
      <c r="L196" s="3" t="s">
        <v>174</v>
      </c>
      <c r="M196" s="3" t="s">
        <v>181</v>
      </c>
      <c r="N196" s="11" t="s">
        <v>518</v>
      </c>
      <c r="O196" s="11" t="s">
        <v>479</v>
      </c>
      <c r="P196" s="1" t="s">
        <v>543</v>
      </c>
      <c r="Q196" s="1" t="s">
        <v>543</v>
      </c>
      <c r="R196" s="1" t="s">
        <v>543</v>
      </c>
      <c r="S196" s="1"/>
      <c r="T196" s="1"/>
      <c r="U196" s="1" t="s">
        <v>543</v>
      </c>
      <c r="V196" s="3" t="s">
        <v>6</v>
      </c>
      <c r="W196" s="3" t="s">
        <v>14</v>
      </c>
      <c r="X196" s="3" t="s">
        <v>35</v>
      </c>
      <c r="Y196" s="4">
        <v>5</v>
      </c>
      <c r="Z196" s="3" t="s">
        <v>36</v>
      </c>
      <c r="AA196" s="3" t="s">
        <v>525</v>
      </c>
    </row>
    <row r="197" spans="2:27" ht="14.25" customHeight="1" x14ac:dyDescent="0.2">
      <c r="B197" s="21">
        <f t="shared" si="26"/>
        <v>1022</v>
      </c>
      <c r="C197" s="4">
        <v>1</v>
      </c>
      <c r="D197" s="4">
        <v>2005</v>
      </c>
      <c r="E197" s="4">
        <v>7</v>
      </c>
      <c r="F197" s="3" t="s">
        <v>1</v>
      </c>
      <c r="G197" s="5">
        <v>22</v>
      </c>
      <c r="H197" s="7">
        <v>743.0856</v>
      </c>
      <c r="I197" s="20">
        <v>210745.16639999999</v>
      </c>
      <c r="J197" s="20" t="s">
        <v>4</v>
      </c>
      <c r="K197" s="20"/>
      <c r="L197" s="3" t="s">
        <v>174</v>
      </c>
      <c r="M197" s="3" t="s">
        <v>181</v>
      </c>
      <c r="N197" s="11" t="s">
        <v>518</v>
      </c>
      <c r="O197" s="11" t="s">
        <v>479</v>
      </c>
      <c r="P197" s="1" t="s">
        <v>543</v>
      </c>
      <c r="Q197" s="1" t="s">
        <v>543</v>
      </c>
      <c r="R197" s="1" t="s">
        <v>543</v>
      </c>
      <c r="S197" s="1"/>
      <c r="T197" s="1"/>
      <c r="U197" s="1" t="s">
        <v>543</v>
      </c>
      <c r="V197" s="3" t="s">
        <v>6</v>
      </c>
      <c r="W197" s="3" t="s">
        <v>14</v>
      </c>
      <c r="X197" s="3" t="s">
        <v>35</v>
      </c>
      <c r="Y197" s="4">
        <v>5</v>
      </c>
      <c r="Z197" s="3" t="s">
        <v>36</v>
      </c>
      <c r="AA197" s="3" t="s">
        <v>525</v>
      </c>
    </row>
    <row r="198" spans="2:27" ht="14.25" customHeight="1" x14ac:dyDescent="0.2">
      <c r="B198" s="21">
        <f t="shared" si="26"/>
        <v>1028</v>
      </c>
      <c r="C198" s="4">
        <v>1</v>
      </c>
      <c r="D198" s="4">
        <v>2005</v>
      </c>
      <c r="E198" s="4">
        <v>7</v>
      </c>
      <c r="F198" s="3" t="s">
        <v>1</v>
      </c>
      <c r="G198" s="5">
        <v>28</v>
      </c>
      <c r="H198" s="7">
        <v>1160.3584000000001</v>
      </c>
      <c r="I198" s="20">
        <v>331154.87840000005</v>
      </c>
      <c r="J198" s="20" t="s">
        <v>4</v>
      </c>
      <c r="K198" s="20"/>
      <c r="L198" s="3" t="s">
        <v>174</v>
      </c>
      <c r="M198" s="3" t="s">
        <v>181</v>
      </c>
      <c r="N198" s="11" t="s">
        <v>518</v>
      </c>
      <c r="O198" s="11" t="s">
        <v>479</v>
      </c>
      <c r="P198" s="1" t="s">
        <v>543</v>
      </c>
      <c r="Q198" s="1" t="s">
        <v>543</v>
      </c>
      <c r="R198" s="1" t="s">
        <v>543</v>
      </c>
      <c r="S198" s="1"/>
      <c r="T198" s="1"/>
      <c r="U198" s="1" t="s">
        <v>543</v>
      </c>
      <c r="V198" s="3" t="s">
        <v>6</v>
      </c>
      <c r="W198" s="3" t="s">
        <v>14</v>
      </c>
      <c r="X198" s="3" t="s">
        <v>35</v>
      </c>
      <c r="Y198" s="4">
        <v>5</v>
      </c>
      <c r="Z198" s="3" t="s">
        <v>36</v>
      </c>
      <c r="AA198" s="3" t="s">
        <v>525</v>
      </c>
    </row>
    <row r="199" spans="2:27" ht="14.25" customHeight="1" x14ac:dyDescent="0.2">
      <c r="B199" s="21">
        <f t="shared" si="26"/>
        <v>1034</v>
      </c>
      <c r="C199" s="4">
        <v>1</v>
      </c>
      <c r="D199" s="4">
        <v>2005</v>
      </c>
      <c r="E199" s="4">
        <v>7</v>
      </c>
      <c r="F199" s="3" t="s">
        <v>1</v>
      </c>
      <c r="G199" s="5">
        <v>34</v>
      </c>
      <c r="H199" s="7">
        <v>625.80160000000001</v>
      </c>
      <c r="I199" s="20">
        <v>204434.6784</v>
      </c>
      <c r="J199" s="20" t="s">
        <v>4</v>
      </c>
      <c r="K199" s="20"/>
      <c r="L199" s="3" t="s">
        <v>174</v>
      </c>
      <c r="M199" s="3" t="s">
        <v>181</v>
      </c>
      <c r="N199" s="11" t="s">
        <v>518</v>
      </c>
      <c r="O199" s="11" t="s">
        <v>479</v>
      </c>
      <c r="P199" s="1" t="s">
        <v>543</v>
      </c>
      <c r="Q199" s="1" t="s">
        <v>543</v>
      </c>
      <c r="R199" s="1" t="s">
        <v>543</v>
      </c>
      <c r="S199" s="1"/>
      <c r="T199" s="1"/>
      <c r="U199" s="1" t="s">
        <v>543</v>
      </c>
      <c r="V199" s="3" t="s">
        <v>6</v>
      </c>
      <c r="W199" s="3" t="s">
        <v>14</v>
      </c>
      <c r="X199" s="3" t="s">
        <v>35</v>
      </c>
      <c r="Y199" s="4">
        <v>5</v>
      </c>
      <c r="Z199" s="3" t="s">
        <v>36</v>
      </c>
      <c r="AA199" s="3" t="s">
        <v>525</v>
      </c>
    </row>
    <row r="200" spans="2:27" ht="14.25" customHeight="1" x14ac:dyDescent="0.2">
      <c r="B200" s="21">
        <f t="shared" si="26"/>
        <v>1037</v>
      </c>
      <c r="C200" s="4">
        <v>1</v>
      </c>
      <c r="D200" s="4">
        <v>2005</v>
      </c>
      <c r="E200" s="4">
        <v>7</v>
      </c>
      <c r="F200" s="3" t="s">
        <v>1</v>
      </c>
      <c r="G200" s="5">
        <v>37</v>
      </c>
      <c r="H200" s="7">
        <v>756.21280000000002</v>
      </c>
      <c r="I200" s="20">
        <v>189194.30720000001</v>
      </c>
      <c r="J200" s="20" t="s">
        <v>4</v>
      </c>
      <c r="K200" s="20"/>
      <c r="L200" s="3" t="s">
        <v>174</v>
      </c>
      <c r="M200" s="3" t="s">
        <v>181</v>
      </c>
      <c r="N200" s="11" t="s">
        <v>518</v>
      </c>
      <c r="O200" s="11" t="s">
        <v>479</v>
      </c>
      <c r="P200" s="1" t="s">
        <v>543</v>
      </c>
      <c r="Q200" s="1" t="s">
        <v>543</v>
      </c>
      <c r="R200" s="1" t="s">
        <v>543</v>
      </c>
      <c r="S200" s="1"/>
      <c r="T200" s="1"/>
      <c r="U200" s="1" t="s">
        <v>543</v>
      </c>
      <c r="V200" s="3" t="s">
        <v>6</v>
      </c>
      <c r="W200" s="3" t="s">
        <v>14</v>
      </c>
      <c r="X200" s="3" t="s">
        <v>35</v>
      </c>
      <c r="Y200" s="4">
        <v>5</v>
      </c>
      <c r="Z200" s="3" t="s">
        <v>36</v>
      </c>
      <c r="AA200" s="3" t="s">
        <v>525</v>
      </c>
    </row>
    <row r="201" spans="2:27" ht="14.25" customHeight="1" x14ac:dyDescent="0.2">
      <c r="B201" s="21">
        <f t="shared" si="26"/>
        <v>1042</v>
      </c>
      <c r="C201" s="4">
        <v>1</v>
      </c>
      <c r="D201" s="4">
        <v>2005</v>
      </c>
      <c r="E201" s="4">
        <v>7</v>
      </c>
      <c r="F201" s="3" t="s">
        <v>1</v>
      </c>
      <c r="G201" s="5">
        <v>42</v>
      </c>
      <c r="H201" s="7">
        <v>625.80160000000001</v>
      </c>
      <c r="I201" s="20">
        <v>204027.0912</v>
      </c>
      <c r="J201" s="20" t="s">
        <v>4</v>
      </c>
      <c r="K201" s="20"/>
      <c r="L201" s="3" t="s">
        <v>174</v>
      </c>
      <c r="M201" s="3" t="s">
        <v>181</v>
      </c>
      <c r="N201" s="11" t="s">
        <v>518</v>
      </c>
      <c r="O201" s="11" t="s">
        <v>479</v>
      </c>
      <c r="P201" s="1" t="s">
        <v>543</v>
      </c>
      <c r="Q201" s="1" t="s">
        <v>543</v>
      </c>
      <c r="R201" s="1" t="s">
        <v>543</v>
      </c>
      <c r="S201" s="1"/>
      <c r="T201" s="1"/>
      <c r="U201" s="1" t="s">
        <v>543</v>
      </c>
      <c r="V201" s="3" t="s">
        <v>6</v>
      </c>
      <c r="W201" s="3" t="s">
        <v>14</v>
      </c>
      <c r="X201" s="3" t="s">
        <v>35</v>
      </c>
      <c r="Y201" s="4">
        <v>5</v>
      </c>
      <c r="Z201" s="3" t="s">
        <v>36</v>
      </c>
      <c r="AA201" s="3" t="s">
        <v>525</v>
      </c>
    </row>
    <row r="202" spans="2:27" ht="14.25" customHeight="1" x14ac:dyDescent="0.2">
      <c r="B202" s="21">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
      <c r="B203" s="21">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
      <c r="B204" s="21">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
      <c r="B205" s="21">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
      <c r="B206" s="21">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
      <c r="B207" s="21">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
      <c r="B208" s="21">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
      <c r="B209" s="21">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
      <c r="B210" s="21">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
      <c r="B211" s="21">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
      <c r="B212" s="21">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
      <c r="B213" s="21">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
      <c r="B214" s="21">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
      <c r="B215" s="21">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
      <c r="B216" s="21">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
      <c r="B217" s="21">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
      <c r="B218" s="21">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
      <c r="B219" s="21">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
      <c r="B220" s="21">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
      <c r="B221" s="21">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
      <c r="B222" s="21">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
      <c r="B223" s="21">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
      <c r="B224" s="21">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
      <c r="B225" s="21">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
      <c r="B226" s="21">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
      <c r="B227" s="21">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
      <c r="B228" s="21">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
      <c r="B229" s="21">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
      <c r="B230" s="21">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
      <c r="B231" s="21">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
      <c r="B232" s="21">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
      <c r="B233" s="21">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
      <c r="B234" s="21">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
      <c r="B235" s="21">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
      <c r="B236" s="21">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
      <c r="B237" s="21">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
      <c r="B238" s="21">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
      <c r="B239" s="21">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
      <c r="B240" s="21">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
      <c r="B241" s="21">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
      <c r="B242" s="21">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
      <c r="B243" s="21">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
      <c r="B244" s="21">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
      <c r="B245" s="21">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
      <c r="B246" s="21">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
      <c r="B247" s="21">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
      <c r="B248" s="21">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
      <c r="B249" s="21">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
      <c r="B250" s="21">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
      <c r="B251" s="21">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
      <c r="B252" s="21">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
      <c r="B253" s="21">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
      <c r="B254" s="21">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
      <c r="B255" s="21">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
      <c r="B256" s="21">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
      <c r="B257" s="21">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
      <c r="B258" s="21">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
      <c r="B259" s="21">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
      <c r="B260" s="21">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
      <c r="B261" s="21">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
      <c r="B262" s="21">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
      <c r="B263" s="21">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
      <c r="B264" s="21">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
      <c r="B265" s="21">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
      <c r="B266" s="21">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
      <c r="B267" s="21">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
      <c r="B268" s="21">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
      <c r="B269" s="21">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
      <c r="B270" s="21">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
      <c r="B271" s="21">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
      <c r="B272" s="21">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
      <c r="A275" s="1"/>
      <c r="B275" s="24"/>
      <c r="C275" s="25" t="s">
        <v>548</v>
      </c>
      <c r="E275" s="11"/>
      <c r="L275" s="11"/>
      <c r="M275" s="11"/>
      <c r="P275" s="11"/>
      <c r="Q275" s="11"/>
      <c r="R275" s="7"/>
      <c r="S275" s="17"/>
      <c r="T275" s="4"/>
      <c r="U275" s="3"/>
      <c r="V275" s="3"/>
      <c r="W275" s="3"/>
      <c r="X275" s="3"/>
      <c r="Y275" s="3"/>
      <c r="Z275" s="3"/>
      <c r="AA275" s="3"/>
    </row>
    <row r="276" spans="1:27" ht="14.25" customHeight="1" x14ac:dyDescent="0.2">
      <c r="A276" s="1"/>
      <c r="B276" s="1"/>
      <c r="C276" s="26" t="s">
        <v>549</v>
      </c>
      <c r="D276" s="26"/>
      <c r="E276" s="26"/>
      <c r="F276" s="26"/>
      <c r="G276" s="26"/>
      <c r="H276" s="26"/>
      <c r="I276" s="26"/>
      <c r="J276" s="26"/>
      <c r="K276" s="26"/>
      <c r="L276" s="26"/>
      <c r="M276" s="26"/>
      <c r="N276" s="26"/>
      <c r="O276" s="26"/>
      <c r="P276" s="26"/>
      <c r="Q276" s="26"/>
      <c r="R276" s="26"/>
      <c r="S276" s="26"/>
      <c r="T276" s="26"/>
      <c r="U276" s="26"/>
      <c r="V276" s="26"/>
      <c r="W276" s="26"/>
      <c r="X276" s="26"/>
      <c r="Y276" s="1"/>
      <c r="Z276" s="1"/>
      <c r="AA276" s="1"/>
    </row>
    <row r="277" spans="1:27" ht="14.25" customHeight="1" x14ac:dyDescent="0.2">
      <c r="A277" s="1"/>
      <c r="B277" s="1"/>
      <c r="C277" s="51" t="s">
        <v>593</v>
      </c>
      <c r="D277" s="51"/>
      <c r="E277" s="51"/>
      <c r="F277" s="51"/>
      <c r="G277" s="51"/>
      <c r="H277" s="51"/>
      <c r="I277" s="51"/>
      <c r="J277" s="51"/>
      <c r="K277" s="51"/>
      <c r="L277" s="51"/>
      <c r="M277" s="51"/>
      <c r="N277" s="51"/>
      <c r="O277" s="51"/>
      <c r="P277" s="51"/>
      <c r="Q277" s="51"/>
      <c r="R277" s="51"/>
      <c r="S277" s="51"/>
      <c r="T277" s="51"/>
      <c r="U277" s="51"/>
      <c r="V277" s="51"/>
      <c r="W277" s="1"/>
      <c r="X277" s="1"/>
      <c r="Y277" s="1"/>
      <c r="Z277" s="1"/>
      <c r="AA277" s="1"/>
    </row>
    <row r="278" spans="1:27" ht="14.25" customHeight="1" x14ac:dyDescent="0.2">
      <c r="A278" s="1"/>
      <c r="B278" s="1"/>
      <c r="C278" s="3" t="s">
        <v>595</v>
      </c>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customHeight="1" x14ac:dyDescent="0.2">
      <c r="A279" s="1"/>
      <c r="B279" s="1"/>
      <c r="C279" s="27" t="s">
        <v>550</v>
      </c>
      <c r="D279" s="27" t="s">
        <v>561</v>
      </c>
      <c r="E279" s="27" t="s">
        <v>551</v>
      </c>
      <c r="F279" s="27" t="s">
        <v>552</v>
      </c>
      <c r="G279" s="1"/>
      <c r="H279" s="1"/>
      <c r="I279" s="1"/>
      <c r="J279" s="1"/>
      <c r="K279" s="1"/>
      <c r="L279" s="1"/>
      <c r="M279" s="1"/>
      <c r="N279" s="1"/>
      <c r="O279" s="1"/>
      <c r="P279" s="1"/>
      <c r="Q279" s="1"/>
      <c r="R279" s="1"/>
      <c r="S279" s="1"/>
      <c r="T279" s="1"/>
      <c r="U279" s="1"/>
      <c r="V279" s="1"/>
      <c r="W279" s="1"/>
      <c r="X279" s="1"/>
      <c r="Y279" s="1"/>
      <c r="Z279" s="1"/>
      <c r="AA279" s="1"/>
    </row>
    <row r="280" spans="1:27" ht="14.25" customHeight="1" x14ac:dyDescent="0.2">
      <c r="A280" s="1"/>
      <c r="B280" s="1"/>
      <c r="C280" s="29" t="s">
        <v>179</v>
      </c>
      <c r="D280" s="29" t="s">
        <v>562</v>
      </c>
      <c r="E280" s="29" t="s">
        <v>581</v>
      </c>
      <c r="F280" s="29" t="s">
        <v>582</v>
      </c>
      <c r="G280" s="1"/>
      <c r="H280" s="1"/>
      <c r="I280" s="1"/>
      <c r="J280" s="1"/>
      <c r="K280" s="1"/>
      <c r="L280" s="1"/>
      <c r="M280" s="1"/>
      <c r="N280" s="1"/>
      <c r="O280" s="1"/>
      <c r="P280" s="1"/>
      <c r="Q280" s="1"/>
      <c r="R280" s="1"/>
      <c r="S280" s="1"/>
      <c r="T280" s="1"/>
      <c r="U280" s="1"/>
      <c r="V280" s="1"/>
      <c r="W280" s="1"/>
      <c r="X280" s="1"/>
      <c r="Y280" s="1"/>
      <c r="Z280" s="1"/>
      <c r="AA280" s="1"/>
    </row>
    <row r="281" spans="1:27" ht="14.25" customHeight="1" x14ac:dyDescent="0.2">
      <c r="A281" s="1"/>
      <c r="B281" s="1"/>
      <c r="C281" s="29" t="s">
        <v>544</v>
      </c>
      <c r="D281" s="29" t="s">
        <v>563</v>
      </c>
      <c r="E281" s="29" t="s">
        <v>581</v>
      </c>
      <c r="F281" s="29" t="s">
        <v>583</v>
      </c>
      <c r="G281" s="1"/>
      <c r="H281" s="1"/>
      <c r="I281" s="1"/>
      <c r="J281" s="1"/>
      <c r="K281" s="1"/>
      <c r="L281" s="1"/>
      <c r="M281" s="1"/>
      <c r="N281" s="1"/>
      <c r="O281" s="1"/>
      <c r="P281" s="1"/>
      <c r="Q281" s="1"/>
      <c r="R281" s="1"/>
      <c r="S281" s="1"/>
      <c r="T281" s="1"/>
      <c r="U281" s="1"/>
      <c r="V281" s="1"/>
      <c r="W281" s="1"/>
      <c r="X281" s="1"/>
      <c r="Y281" s="1"/>
      <c r="Z281" s="1"/>
      <c r="AA281" s="1"/>
    </row>
    <row r="282" spans="1:27" ht="14.25" customHeight="1" x14ac:dyDescent="0.2">
      <c r="A282" s="1"/>
      <c r="B282" s="1"/>
      <c r="C282" s="29" t="s">
        <v>553</v>
      </c>
      <c r="D282" s="29" t="s">
        <v>559</v>
      </c>
      <c r="E282" s="29" t="s">
        <v>584</v>
      </c>
      <c r="F282" s="29" t="s">
        <v>587</v>
      </c>
      <c r="G282" s="30" t="s">
        <v>588</v>
      </c>
      <c r="H282" s="1"/>
      <c r="I282" s="3" t="s">
        <v>589</v>
      </c>
      <c r="J282" s="1"/>
      <c r="K282" s="1"/>
      <c r="L282" s="1"/>
      <c r="M282" s="1"/>
      <c r="N282" s="1"/>
      <c r="O282" s="1"/>
      <c r="P282" s="1"/>
      <c r="Q282" s="1"/>
      <c r="R282" s="1"/>
      <c r="S282" s="1"/>
      <c r="T282" s="1"/>
      <c r="U282" s="1"/>
      <c r="V282" s="1"/>
      <c r="W282" s="1"/>
      <c r="X282" s="1"/>
      <c r="Y282" s="1"/>
      <c r="Z282" s="1"/>
      <c r="AA282" s="1"/>
    </row>
    <row r="283" spans="1:27" ht="14.25" customHeight="1" x14ac:dyDescent="0.2">
      <c r="A283" s="1"/>
      <c r="B283" s="1"/>
      <c r="C283" s="29" t="s">
        <v>554</v>
      </c>
      <c r="D283" s="29" t="s">
        <v>564</v>
      </c>
      <c r="E283" s="29" t="s">
        <v>581</v>
      </c>
      <c r="F283" s="29" t="s">
        <v>583</v>
      </c>
      <c r="G283" s="1"/>
      <c r="H283" s="1"/>
      <c r="I283" s="3" t="s">
        <v>590</v>
      </c>
      <c r="J283" s="1"/>
      <c r="K283" s="1"/>
      <c r="L283" s="1"/>
      <c r="M283" s="1"/>
      <c r="N283" s="1"/>
      <c r="O283" s="1"/>
      <c r="P283" s="1"/>
      <c r="Q283" s="1"/>
      <c r="R283" s="1"/>
      <c r="S283" s="1"/>
      <c r="T283" s="1"/>
      <c r="U283" s="1"/>
      <c r="V283" s="1"/>
      <c r="W283" s="1"/>
      <c r="X283" s="1"/>
      <c r="Y283" s="1"/>
      <c r="Z283" s="1"/>
      <c r="AA283" s="1"/>
    </row>
    <row r="284" spans="1:27" ht="14.25" customHeight="1" x14ac:dyDescent="0.2">
      <c r="A284" s="1"/>
      <c r="B284" s="1"/>
      <c r="C284" s="29" t="s">
        <v>555</v>
      </c>
      <c r="D284" s="29" t="s">
        <v>565</v>
      </c>
      <c r="E284" s="29" t="s">
        <v>581</v>
      </c>
      <c r="F284" s="29" t="s">
        <v>582</v>
      </c>
      <c r="G284" s="1"/>
      <c r="H284" s="1"/>
      <c r="I284" s="1"/>
      <c r="J284" s="1"/>
      <c r="K284" s="1"/>
      <c r="L284" s="1"/>
      <c r="M284" s="1"/>
      <c r="N284" s="1"/>
      <c r="O284" s="1"/>
      <c r="P284" s="1"/>
      <c r="Q284" s="1"/>
      <c r="R284" s="1"/>
      <c r="S284" s="1"/>
      <c r="T284" s="1"/>
      <c r="U284" s="1"/>
      <c r="V284" s="1"/>
      <c r="W284" s="1"/>
      <c r="X284" s="1"/>
      <c r="Y284" s="1"/>
      <c r="Z284" s="1"/>
      <c r="AA284" s="1"/>
    </row>
    <row r="285" spans="1:27" ht="14.25" customHeight="1" x14ac:dyDescent="0.2">
      <c r="A285" s="1"/>
      <c r="B285" s="1"/>
      <c r="C285" s="29" t="s">
        <v>558</v>
      </c>
      <c r="D285" s="29" t="s">
        <v>556</v>
      </c>
      <c r="E285" s="29" t="s">
        <v>581</v>
      </c>
      <c r="F285" s="29" t="s">
        <v>583</v>
      </c>
      <c r="G285" s="1"/>
      <c r="H285" s="1"/>
      <c r="I285" s="1"/>
      <c r="J285" s="1"/>
      <c r="K285" s="1"/>
      <c r="L285" s="1"/>
      <c r="M285" s="1"/>
      <c r="N285" s="1"/>
      <c r="O285" s="1"/>
      <c r="P285" s="1"/>
      <c r="Q285" s="1"/>
      <c r="R285" s="1"/>
      <c r="S285" s="1"/>
      <c r="T285" s="1"/>
      <c r="U285" s="1"/>
      <c r="V285" s="1"/>
      <c r="W285" s="1"/>
      <c r="X285" s="1"/>
      <c r="Y285" s="1"/>
      <c r="Z285" s="1"/>
      <c r="AA285" s="1"/>
    </row>
    <row r="286" spans="1:27" ht="14.25" customHeight="1" x14ac:dyDescent="0.2">
      <c r="A286" s="1"/>
      <c r="B286" s="1"/>
      <c r="C286" s="29" t="s">
        <v>557</v>
      </c>
      <c r="D286" s="29" t="s">
        <v>592</v>
      </c>
      <c r="E286" s="29" t="s">
        <v>585</v>
      </c>
      <c r="F286" s="29" t="s">
        <v>586</v>
      </c>
      <c r="G286" s="1"/>
      <c r="H286" s="1"/>
      <c r="I286" s="1"/>
      <c r="J286" s="1"/>
      <c r="K286" s="1"/>
      <c r="L286" s="1"/>
      <c r="M286" s="1"/>
      <c r="N286" s="1"/>
      <c r="O286" s="1"/>
      <c r="P286" s="1"/>
      <c r="Q286" s="1"/>
      <c r="R286" s="1"/>
      <c r="S286" s="1"/>
      <c r="T286" s="1"/>
      <c r="U286" s="1"/>
      <c r="V286" s="1"/>
      <c r="W286" s="1"/>
      <c r="X286" s="1"/>
      <c r="Y286" s="1"/>
      <c r="Z286" s="1"/>
      <c r="AA286" s="1"/>
    </row>
    <row r="287" spans="1:27" ht="14.25" customHeight="1" x14ac:dyDescent="0.2">
      <c r="A287" s="1"/>
      <c r="B287" s="1"/>
      <c r="C287" s="29" t="s">
        <v>519</v>
      </c>
      <c r="D287" s="29" t="s">
        <v>566</v>
      </c>
      <c r="E287" s="29" t="s">
        <v>585</v>
      </c>
      <c r="F287" s="29" t="s">
        <v>586</v>
      </c>
      <c r="G287" s="1"/>
      <c r="H287" s="1"/>
      <c r="I287" s="1"/>
      <c r="J287" s="1"/>
      <c r="K287" s="1"/>
      <c r="L287" s="1"/>
      <c r="M287" s="1"/>
      <c r="N287" s="1"/>
      <c r="O287" s="1"/>
      <c r="P287" s="1"/>
      <c r="Q287" s="1"/>
      <c r="R287" s="1"/>
      <c r="S287" s="1"/>
      <c r="T287" s="1"/>
      <c r="U287" s="1"/>
      <c r="V287" s="1"/>
      <c r="W287" s="1"/>
      <c r="X287" s="1"/>
      <c r="Y287" s="1"/>
      <c r="Z287" s="1"/>
      <c r="AA287" s="1"/>
    </row>
    <row r="288" spans="1:27" ht="14.25" customHeight="1" x14ac:dyDescent="0.2">
      <c r="A288" s="1"/>
      <c r="B288" s="1"/>
      <c r="C288" s="29" t="s">
        <v>3</v>
      </c>
      <c r="D288" s="29" t="s">
        <v>567</v>
      </c>
      <c r="E288" s="29" t="s">
        <v>581</v>
      </c>
      <c r="F288" s="29" t="s">
        <v>582</v>
      </c>
      <c r="G288" s="1"/>
      <c r="H288" s="1"/>
      <c r="I288" s="1"/>
      <c r="J288" s="1"/>
      <c r="K288" s="1"/>
      <c r="L288" s="1"/>
      <c r="M288" s="1"/>
      <c r="N288" s="1"/>
      <c r="O288" s="1"/>
      <c r="P288" s="1"/>
      <c r="Q288" s="1"/>
      <c r="R288" s="1"/>
      <c r="S288" s="1"/>
      <c r="T288" s="1"/>
      <c r="U288" s="1"/>
      <c r="V288" s="1"/>
      <c r="W288" s="1"/>
      <c r="X288" s="1"/>
      <c r="Y288" s="1"/>
      <c r="Z288" s="1"/>
      <c r="AA288" s="1"/>
    </row>
    <row r="289" spans="1:27" ht="14.25" customHeight="1" x14ac:dyDescent="0.2">
      <c r="A289" s="1"/>
      <c r="B289" s="1"/>
      <c r="C289" s="29"/>
      <c r="D289" s="29"/>
      <c r="E289" s="29"/>
      <c r="F289" s="29"/>
      <c r="G289" s="1"/>
      <c r="H289" s="1"/>
      <c r="I289" s="1"/>
      <c r="J289" s="1"/>
      <c r="K289" s="1"/>
      <c r="L289" s="1"/>
      <c r="M289" s="1"/>
      <c r="N289" s="1"/>
      <c r="O289" s="1"/>
      <c r="P289" s="1"/>
      <c r="Q289" s="1"/>
      <c r="R289" s="1"/>
      <c r="S289" s="1"/>
      <c r="T289" s="1"/>
      <c r="U289" s="1"/>
      <c r="V289" s="1"/>
      <c r="W289" s="1"/>
      <c r="X289" s="1"/>
      <c r="Y289" s="1"/>
      <c r="Z289" s="1"/>
      <c r="AA289" s="1"/>
    </row>
    <row r="290" spans="1:27" ht="14.25" customHeight="1" x14ac:dyDescent="0.2">
      <c r="A290" s="1"/>
      <c r="B290" s="1"/>
      <c r="C290" s="29" t="s">
        <v>29</v>
      </c>
      <c r="D290" s="29" t="s">
        <v>568</v>
      </c>
      <c r="E290" s="29" t="s">
        <v>581</v>
      </c>
      <c r="F290" s="29" t="s">
        <v>582</v>
      </c>
      <c r="G290" s="1"/>
      <c r="H290" s="1"/>
      <c r="I290" s="1"/>
      <c r="J290" s="1"/>
      <c r="K290" s="1"/>
      <c r="L290" s="1"/>
      <c r="M290" s="1"/>
      <c r="N290" s="1"/>
      <c r="O290" s="1"/>
      <c r="P290" s="1"/>
      <c r="Q290" s="1"/>
      <c r="R290" s="1"/>
      <c r="S290" s="1"/>
      <c r="T290" s="1"/>
      <c r="U290" s="1"/>
      <c r="V290" s="1"/>
      <c r="W290" s="1"/>
      <c r="X290" s="1"/>
      <c r="Y290" s="1"/>
      <c r="Z290" s="1"/>
      <c r="AA290" s="1"/>
    </row>
    <row r="291" spans="1:27" ht="14.25" customHeight="1" x14ac:dyDescent="0.2">
      <c r="A291" s="1"/>
      <c r="B291" s="1"/>
      <c r="C291" s="29" t="s">
        <v>521</v>
      </c>
      <c r="D291" s="29" t="s">
        <v>569</v>
      </c>
      <c r="E291" s="29" t="s">
        <v>581</v>
      </c>
      <c r="F291" s="29" t="s">
        <v>582</v>
      </c>
      <c r="G291" s="1"/>
      <c r="H291" s="1"/>
      <c r="I291" s="1"/>
      <c r="J291" s="1"/>
      <c r="K291" s="1"/>
      <c r="L291" s="1"/>
      <c r="M291" s="1"/>
      <c r="N291" s="1"/>
      <c r="O291" s="1"/>
      <c r="P291" s="1"/>
      <c r="Q291" s="1"/>
      <c r="R291" s="1"/>
      <c r="S291" s="1"/>
      <c r="T291" s="1"/>
      <c r="U291" s="1"/>
      <c r="V291" s="1"/>
      <c r="W291" s="1"/>
      <c r="X291" s="1"/>
      <c r="Y291" s="1"/>
      <c r="Z291" s="1"/>
      <c r="AA291" s="1"/>
    </row>
    <row r="292" spans="1:27" ht="14.25" customHeight="1" x14ac:dyDescent="0.2">
      <c r="A292" s="1"/>
      <c r="B292" s="1"/>
      <c r="C292" s="29" t="s">
        <v>23</v>
      </c>
      <c r="D292" s="29" t="s">
        <v>570</v>
      </c>
      <c r="E292" s="29" t="s">
        <v>581</v>
      </c>
      <c r="F292" s="29" t="s">
        <v>582</v>
      </c>
      <c r="G292" s="1"/>
      <c r="H292" s="1"/>
      <c r="I292" s="1"/>
      <c r="J292" s="1"/>
      <c r="K292" s="1"/>
      <c r="L292" s="1"/>
      <c r="M292" s="1"/>
      <c r="N292" s="1"/>
      <c r="O292" s="1"/>
      <c r="P292" s="1"/>
      <c r="Q292" s="1"/>
      <c r="R292" s="1"/>
      <c r="S292" s="1"/>
      <c r="T292" s="1"/>
      <c r="U292" s="1"/>
      <c r="V292" s="1"/>
      <c r="W292" s="1"/>
      <c r="X292" s="1"/>
      <c r="Y292" s="1"/>
      <c r="Z292" s="1"/>
      <c r="AA292" s="1"/>
    </row>
    <row r="293" spans="1:27" ht="14.25" customHeight="1" x14ac:dyDescent="0.2">
      <c r="A293" s="1"/>
      <c r="B293" s="1"/>
      <c r="C293" s="29" t="s">
        <v>24</v>
      </c>
      <c r="D293" s="29" t="s">
        <v>571</v>
      </c>
      <c r="E293" s="29" t="s">
        <v>581</v>
      </c>
      <c r="F293" s="29" t="s">
        <v>582</v>
      </c>
      <c r="G293" s="1"/>
      <c r="H293" s="1"/>
      <c r="I293" s="1"/>
      <c r="J293" s="1"/>
      <c r="K293" s="1"/>
      <c r="L293" s="1"/>
      <c r="M293" s="1"/>
      <c r="N293" s="1"/>
      <c r="O293" s="1"/>
      <c r="P293" s="1"/>
      <c r="Q293" s="1"/>
      <c r="R293" s="1"/>
      <c r="S293" s="1"/>
      <c r="T293" s="1"/>
      <c r="U293" s="1"/>
      <c r="V293" s="1"/>
      <c r="W293" s="1"/>
      <c r="X293" s="1"/>
      <c r="Y293" s="1"/>
      <c r="Z293" s="1"/>
      <c r="AA293" s="1"/>
    </row>
    <row r="294" spans="1:27" ht="14.25" customHeight="1" x14ac:dyDescent="0.2">
      <c r="A294" s="1"/>
      <c r="B294" s="1"/>
      <c r="C294" s="29" t="s">
        <v>522</v>
      </c>
      <c r="D294" s="29" t="s">
        <v>572</v>
      </c>
      <c r="E294" s="29" t="s">
        <v>584</v>
      </c>
      <c r="F294" s="29" t="s">
        <v>598</v>
      </c>
      <c r="G294" s="30" t="s">
        <v>594</v>
      </c>
      <c r="H294" s="1"/>
      <c r="I294" s="1"/>
      <c r="J294" s="3" t="s">
        <v>596</v>
      </c>
      <c r="K294" s="1"/>
      <c r="L294" s="1"/>
      <c r="M294" s="1"/>
      <c r="N294" s="1"/>
      <c r="O294" s="1"/>
      <c r="P294" s="1"/>
      <c r="Q294" s="1"/>
      <c r="R294" s="1"/>
      <c r="S294" s="1"/>
      <c r="T294" s="1"/>
      <c r="U294" s="1"/>
      <c r="V294" s="1"/>
      <c r="W294" s="1"/>
      <c r="X294" s="1"/>
      <c r="Y294" s="1"/>
      <c r="Z294" s="1"/>
      <c r="AA294" s="1"/>
    </row>
    <row r="295" spans="1:27" ht="14.25" customHeight="1" x14ac:dyDescent="0.2">
      <c r="A295" s="1"/>
      <c r="B295" s="1"/>
      <c r="C295" s="29" t="s">
        <v>523</v>
      </c>
      <c r="D295" s="29" t="s">
        <v>573</v>
      </c>
      <c r="E295" s="29" t="s">
        <v>581</v>
      </c>
      <c r="F295" s="29" t="s">
        <v>583</v>
      </c>
      <c r="G295" s="1"/>
      <c r="H295" s="1"/>
      <c r="I295" s="1"/>
      <c r="J295" s="3" t="s">
        <v>597</v>
      </c>
      <c r="K295" s="1"/>
      <c r="L295" s="1"/>
      <c r="M295" s="1"/>
      <c r="N295" s="1"/>
      <c r="O295" s="1"/>
      <c r="P295" s="1"/>
      <c r="Q295" s="1"/>
      <c r="R295" s="1"/>
      <c r="S295" s="1"/>
      <c r="T295" s="1"/>
      <c r="U295" s="1"/>
      <c r="V295" s="1"/>
      <c r="W295" s="1"/>
      <c r="X295" s="1"/>
      <c r="Y295" s="1"/>
      <c r="Z295" s="1"/>
      <c r="AA295" s="1"/>
    </row>
    <row r="296" spans="1:27" ht="14.25" customHeight="1" x14ac:dyDescent="0.2">
      <c r="A296" s="1"/>
      <c r="B296" s="1"/>
      <c r="C296" s="29" t="s">
        <v>559</v>
      </c>
      <c r="D296" s="29" t="s">
        <v>574</v>
      </c>
      <c r="E296" s="29" t="s">
        <v>584</v>
      </c>
      <c r="F296" s="29" t="s">
        <v>587</v>
      </c>
      <c r="G296" s="1"/>
      <c r="H296" s="1"/>
      <c r="I296" s="1"/>
      <c r="J296" s="1"/>
      <c r="K296" s="1"/>
      <c r="L296" s="1"/>
      <c r="M296" s="1"/>
      <c r="N296" s="1"/>
      <c r="O296" s="1"/>
      <c r="P296" s="1"/>
      <c r="Q296" s="1"/>
      <c r="R296" s="1"/>
      <c r="S296" s="1"/>
      <c r="T296" s="1"/>
      <c r="U296" s="1"/>
      <c r="V296" s="1"/>
      <c r="W296" s="1"/>
      <c r="X296" s="1"/>
      <c r="Y296" s="1"/>
      <c r="Z296" s="1"/>
      <c r="AA296" s="1"/>
    </row>
    <row r="297" spans="1:27" ht="14.25" customHeight="1" x14ac:dyDescent="0.2">
      <c r="A297" s="1"/>
      <c r="B297" s="1"/>
      <c r="C297" s="29" t="s">
        <v>25</v>
      </c>
      <c r="D297" s="29" t="s">
        <v>25</v>
      </c>
      <c r="E297" s="29" t="s">
        <v>581</v>
      </c>
      <c r="F297" s="29" t="s">
        <v>591</v>
      </c>
      <c r="G297" s="1"/>
      <c r="H297" s="1"/>
      <c r="I297" s="1"/>
      <c r="J297" s="1"/>
      <c r="K297" s="1"/>
      <c r="L297" s="1"/>
      <c r="M297" s="1"/>
      <c r="N297" s="1"/>
      <c r="O297" s="1"/>
      <c r="P297" s="1"/>
      <c r="Q297" s="1"/>
      <c r="R297" s="1"/>
      <c r="S297" s="1"/>
      <c r="T297" s="1"/>
      <c r="U297" s="1"/>
      <c r="V297" s="1"/>
      <c r="W297" s="1"/>
      <c r="X297" s="1"/>
      <c r="Y297" s="1"/>
      <c r="Z297" s="1"/>
      <c r="AA297" s="1"/>
    </row>
    <row r="298" spans="1:27" ht="14.25" customHeight="1" x14ac:dyDescent="0.2">
      <c r="A298" s="1"/>
      <c r="B298" s="1"/>
      <c r="C298" s="29" t="s">
        <v>26</v>
      </c>
      <c r="D298" s="29" t="s">
        <v>575</v>
      </c>
      <c r="E298" s="29" t="s">
        <v>581</v>
      </c>
      <c r="F298" s="29" t="s">
        <v>582</v>
      </c>
      <c r="G298" s="1"/>
      <c r="H298" s="1"/>
      <c r="I298" s="1"/>
      <c r="J298" s="1"/>
      <c r="K298" s="1"/>
      <c r="L298" s="1"/>
      <c r="M298" s="1"/>
      <c r="N298" s="1"/>
      <c r="O298" s="1"/>
      <c r="P298" s="1"/>
      <c r="Q298" s="1"/>
      <c r="R298" s="1"/>
      <c r="S298" s="1"/>
      <c r="T298" s="1"/>
      <c r="U298" s="1"/>
      <c r="V298" s="1"/>
      <c r="W298" s="1"/>
      <c r="X298" s="1"/>
      <c r="Y298" s="1"/>
      <c r="Z298" s="1"/>
      <c r="AA298" s="1"/>
    </row>
    <row r="299" spans="1:27" ht="14.25" customHeight="1" x14ac:dyDescent="0.2">
      <c r="A299" s="1"/>
      <c r="B299" s="1"/>
      <c r="C299" s="29" t="s">
        <v>13</v>
      </c>
      <c r="D299" s="29" t="s">
        <v>576</v>
      </c>
      <c r="E299" s="29" t="s">
        <v>581</v>
      </c>
      <c r="F299" s="29" t="s">
        <v>582</v>
      </c>
      <c r="G299" s="1"/>
      <c r="H299" s="1"/>
      <c r="I299" s="1"/>
      <c r="J299" s="1"/>
      <c r="K299" s="1"/>
      <c r="L299" s="1"/>
      <c r="M299" s="1"/>
      <c r="N299" s="1"/>
      <c r="O299" s="1"/>
      <c r="P299" s="1"/>
      <c r="Q299" s="1"/>
      <c r="R299" s="1"/>
      <c r="S299" s="1"/>
      <c r="T299" s="1"/>
      <c r="U299" s="1"/>
      <c r="V299" s="1"/>
      <c r="W299" s="1"/>
      <c r="X299" s="1"/>
      <c r="Y299" s="1"/>
      <c r="Z299" s="1"/>
      <c r="AA299" s="1"/>
    </row>
    <row r="300" spans="1:27" ht="14.25" customHeight="1" x14ac:dyDescent="0.2">
      <c r="A300" s="1"/>
      <c r="B300" s="1"/>
      <c r="C300" s="29" t="s">
        <v>41</v>
      </c>
      <c r="D300" s="29" t="s">
        <v>577</v>
      </c>
      <c r="E300" s="29" t="s">
        <v>581</v>
      </c>
      <c r="F300" s="29" t="s">
        <v>582</v>
      </c>
      <c r="G300" s="1"/>
      <c r="H300" s="1"/>
      <c r="I300" s="1"/>
      <c r="J300" s="1"/>
      <c r="K300" s="1"/>
      <c r="L300" s="1"/>
      <c r="M300" s="1"/>
      <c r="N300" s="1"/>
      <c r="O300" s="1"/>
      <c r="P300" s="1"/>
      <c r="Q300" s="1"/>
      <c r="R300" s="1"/>
      <c r="S300" s="1"/>
      <c r="T300" s="1"/>
      <c r="U300" s="1"/>
      <c r="V300" s="1"/>
      <c r="W300" s="1"/>
      <c r="X300" s="1"/>
      <c r="Y300" s="1"/>
      <c r="Z300" s="1"/>
      <c r="AA300" s="1"/>
    </row>
    <row r="301" spans="1:27" ht="14.25" customHeight="1" x14ac:dyDescent="0.2">
      <c r="A301" s="1"/>
      <c r="B301" s="1"/>
      <c r="C301" s="29" t="s">
        <v>560</v>
      </c>
      <c r="D301" s="29" t="s">
        <v>578</v>
      </c>
      <c r="E301" s="29" t="s">
        <v>581</v>
      </c>
      <c r="F301" s="29" t="s">
        <v>583</v>
      </c>
      <c r="G301" s="1"/>
      <c r="H301" s="1"/>
      <c r="I301" s="1"/>
      <c r="J301" s="1"/>
      <c r="K301" s="1"/>
      <c r="L301" s="1"/>
      <c r="M301" s="1"/>
      <c r="N301" s="1"/>
      <c r="O301" s="1"/>
      <c r="P301" s="1"/>
      <c r="Q301" s="1"/>
      <c r="R301" s="1"/>
      <c r="S301" s="1"/>
      <c r="T301" s="1"/>
      <c r="U301" s="1"/>
      <c r="V301" s="1"/>
      <c r="W301" s="1"/>
      <c r="X301" s="1"/>
      <c r="Y301" s="1"/>
      <c r="Z301" s="1"/>
      <c r="AA301" s="1"/>
    </row>
    <row r="302" spans="1:27" ht="14.25" customHeight="1" x14ac:dyDescent="0.2">
      <c r="A302" s="1"/>
      <c r="B302" s="1"/>
      <c r="C302" s="29" t="s">
        <v>38</v>
      </c>
      <c r="D302" s="29" t="s">
        <v>579</v>
      </c>
      <c r="E302" s="29" t="s">
        <v>581</v>
      </c>
      <c r="F302" s="29" t="s">
        <v>582</v>
      </c>
      <c r="G302" s="1"/>
      <c r="H302" s="1"/>
      <c r="I302" s="1"/>
      <c r="J302" s="1"/>
      <c r="K302" s="1"/>
      <c r="L302" s="1"/>
      <c r="M302" s="1"/>
      <c r="N302" s="1"/>
      <c r="O302" s="1"/>
      <c r="P302" s="1"/>
      <c r="Q302" s="1"/>
      <c r="R302" s="1"/>
      <c r="S302" s="1"/>
      <c r="T302" s="1"/>
      <c r="U302" s="1"/>
      <c r="V302" s="1"/>
      <c r="W302" s="1"/>
      <c r="X302" s="1"/>
      <c r="Y302" s="1"/>
      <c r="Z302" s="1"/>
      <c r="AA302" s="1"/>
    </row>
    <row r="303" spans="1:27" ht="14.25" customHeight="1" x14ac:dyDescent="0.2">
      <c r="A303" s="1"/>
      <c r="B303" s="1"/>
      <c r="C303" s="29" t="s">
        <v>39</v>
      </c>
      <c r="D303" s="29" t="s">
        <v>580</v>
      </c>
      <c r="E303" s="29" t="s">
        <v>581</v>
      </c>
      <c r="F303" s="29" t="s">
        <v>582</v>
      </c>
      <c r="G303" s="1"/>
      <c r="H303" s="1"/>
      <c r="I303" s="1"/>
      <c r="J303" s="1"/>
      <c r="K303" s="1"/>
      <c r="L303" s="1"/>
      <c r="M303" s="1"/>
      <c r="N303" s="1"/>
      <c r="O303" s="1"/>
      <c r="P303" s="1"/>
      <c r="Q303" s="1"/>
      <c r="R303" s="1"/>
      <c r="S303" s="1"/>
      <c r="T303" s="1"/>
      <c r="U303" s="1"/>
      <c r="V303" s="1"/>
      <c r="W303" s="1"/>
      <c r="X303" s="1"/>
      <c r="Y303" s="1"/>
      <c r="Z303" s="1"/>
      <c r="AA303" s="1"/>
    </row>
    <row r="304" spans="1:27" ht="14.25" customHeight="1" x14ac:dyDescent="0.2">
      <c r="A304" s="1"/>
      <c r="B304" s="1"/>
      <c r="C304" s="28"/>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customHeight="1" x14ac:dyDescent="0.2">
      <c r="A305" s="1"/>
      <c r="B305" s="1"/>
      <c r="C305" s="30" t="s">
        <v>599</v>
      </c>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customHeight="1" x14ac:dyDescent="0.2">
      <c r="A308" s="1"/>
      <c r="B308" s="1"/>
      <c r="C308" s="32" t="s">
        <v>600</v>
      </c>
      <c r="D308" s="28"/>
      <c r="E308" s="28"/>
      <c r="F308" s="1"/>
      <c r="G308" s="1"/>
      <c r="H308" s="1"/>
      <c r="I308" s="1"/>
      <c r="J308" s="1"/>
      <c r="K308" s="1"/>
      <c r="L308" s="1"/>
      <c r="M308" s="1"/>
      <c r="N308" s="1"/>
      <c r="O308" s="1"/>
      <c r="P308" s="1"/>
      <c r="Q308" s="1"/>
      <c r="R308" s="1"/>
      <c r="S308" s="1"/>
      <c r="T308" s="1"/>
      <c r="U308" s="1"/>
      <c r="V308" s="1"/>
      <c r="W308" s="1"/>
      <c r="X308" s="1"/>
      <c r="Y308" s="1"/>
      <c r="Z308" s="1"/>
      <c r="AA308" s="1"/>
    </row>
    <row r="309" spans="1:27" ht="14.25" customHeight="1" x14ac:dyDescent="0.2">
      <c r="A309" s="1"/>
      <c r="B309" s="1"/>
      <c r="C309" s="28"/>
      <c r="D309" s="28" t="s">
        <v>601</v>
      </c>
      <c r="E309" s="28"/>
      <c r="F309" s="1"/>
      <c r="G309" s="1"/>
      <c r="H309" s="1"/>
      <c r="I309" s="1"/>
      <c r="J309" s="1"/>
      <c r="K309" s="1"/>
      <c r="L309" s="1"/>
      <c r="M309" s="1"/>
      <c r="N309" s="1"/>
      <c r="O309" s="1"/>
      <c r="P309" s="1"/>
      <c r="Q309" s="1"/>
      <c r="R309" s="1"/>
      <c r="S309" s="1"/>
      <c r="T309" s="1"/>
      <c r="U309" s="1"/>
      <c r="V309" s="1"/>
      <c r="W309" s="1"/>
      <c r="X309" s="1"/>
      <c r="Y309" s="1"/>
      <c r="Z309" s="1"/>
      <c r="AA309" s="1"/>
    </row>
    <row r="310" spans="1:27" ht="14.25" customHeight="1" x14ac:dyDescent="0.2">
      <c r="A310" s="1"/>
      <c r="B310" s="1"/>
      <c r="C310" s="28"/>
      <c r="D310" s="27" t="s">
        <v>25</v>
      </c>
      <c r="E310" s="27" t="s">
        <v>527</v>
      </c>
      <c r="F310" s="27" t="s">
        <v>602</v>
      </c>
      <c r="G310" s="1"/>
      <c r="H310" s="3" t="s">
        <v>603</v>
      </c>
      <c r="I310" s="3"/>
      <c r="J310" s="1"/>
      <c r="K310" s="1"/>
      <c r="L310" s="1"/>
      <c r="M310" s="1"/>
      <c r="N310" s="1"/>
      <c r="O310" s="1"/>
      <c r="P310" s="1"/>
      <c r="Q310" s="1"/>
      <c r="R310" s="1"/>
      <c r="S310" s="1"/>
      <c r="T310" s="1"/>
      <c r="U310" s="1"/>
      <c r="V310" s="1"/>
      <c r="W310" s="1"/>
      <c r="X310" s="1"/>
      <c r="Y310" s="1"/>
      <c r="Z310" s="1"/>
      <c r="AA310" s="1"/>
    </row>
    <row r="311" spans="1:27" ht="14.25" customHeight="1" x14ac:dyDescent="0.2">
      <c r="A311" s="1"/>
      <c r="B311" s="1"/>
      <c r="C311" s="28"/>
      <c r="D311" s="29" t="s">
        <v>176</v>
      </c>
      <c r="E311" s="29">
        <f>COUNTIF(U6:U272,"M")</f>
        <v>108</v>
      </c>
      <c r="F311" s="29">
        <f>(E311/$E$314)*100</f>
        <v>55.670103092783506</v>
      </c>
      <c r="G311" s="1"/>
      <c r="H311" s="1"/>
      <c r="I311" s="1"/>
      <c r="J311" s="1"/>
      <c r="K311" s="1"/>
      <c r="L311" s="1"/>
      <c r="M311" s="1"/>
      <c r="N311" s="1"/>
      <c r="O311" s="1"/>
      <c r="P311" s="1"/>
      <c r="Q311" s="1"/>
      <c r="R311" s="1"/>
      <c r="S311" s="1"/>
      <c r="T311" s="1"/>
      <c r="U311" s="1"/>
      <c r="V311" s="1"/>
      <c r="W311" s="1"/>
      <c r="X311" s="1"/>
      <c r="Y311" s="1"/>
      <c r="Z311" s="1"/>
      <c r="AA311" s="1"/>
    </row>
    <row r="312" spans="1:27" ht="14.25" customHeight="1" x14ac:dyDescent="0.2">
      <c r="A312" s="1"/>
      <c r="B312" s="1"/>
      <c r="C312" s="28"/>
      <c r="D312" s="29" t="s">
        <v>178</v>
      </c>
      <c r="E312" s="29">
        <f>COUNTIF(U7:U273,"F")</f>
        <v>69</v>
      </c>
      <c r="F312" s="29">
        <f t="shared" ref="F312:F314" si="31">(E312/$E$314)*100</f>
        <v>35.567010309278352</v>
      </c>
      <c r="G312" s="1"/>
      <c r="H312" s="3" t="s">
        <v>604</v>
      </c>
      <c r="I312" s="1"/>
      <c r="J312" s="1"/>
      <c r="K312" s="1"/>
      <c r="L312" s="1"/>
      <c r="M312" s="1"/>
      <c r="N312" s="1"/>
      <c r="O312" s="1"/>
      <c r="P312" s="1"/>
      <c r="Q312" s="1"/>
      <c r="R312" s="1"/>
      <c r="S312" s="1"/>
      <c r="T312" s="1"/>
      <c r="U312" s="1"/>
      <c r="V312" s="1"/>
      <c r="W312" s="1"/>
      <c r="X312" s="1"/>
      <c r="Y312" s="1"/>
      <c r="Z312" s="1"/>
      <c r="AA312" s="1"/>
    </row>
    <row r="313" spans="1:27" ht="14.25" customHeight="1" x14ac:dyDescent="0.2">
      <c r="A313" s="1"/>
      <c r="B313" s="1"/>
      <c r="C313" s="28"/>
      <c r="D313" s="29" t="s">
        <v>531</v>
      </c>
      <c r="E313" s="29">
        <f>COUNTIF(U8:U274,"N/A")</f>
        <v>17</v>
      </c>
      <c r="F313" s="29">
        <f t="shared" si="31"/>
        <v>8.7628865979381434</v>
      </c>
      <c r="G313" s="1"/>
      <c r="H313" s="1"/>
      <c r="I313" s="1"/>
      <c r="J313" s="1"/>
      <c r="K313" s="1"/>
      <c r="L313" s="1"/>
      <c r="M313" s="1"/>
      <c r="N313" s="1"/>
      <c r="O313" s="1"/>
      <c r="P313" s="1"/>
      <c r="Q313" s="1"/>
      <c r="R313" s="1"/>
      <c r="S313" s="1"/>
      <c r="T313" s="1"/>
      <c r="U313" s="1"/>
      <c r="V313" s="1"/>
      <c r="W313" s="1"/>
      <c r="X313" s="1"/>
      <c r="Y313" s="1"/>
      <c r="Z313" s="1"/>
      <c r="AA313" s="1"/>
    </row>
    <row r="314" spans="1:27" ht="14.25" customHeight="1" x14ac:dyDescent="0.2">
      <c r="A314" s="1"/>
      <c r="B314" s="1"/>
      <c r="C314" s="28"/>
      <c r="D314" s="27" t="s">
        <v>528</v>
      </c>
      <c r="E314" s="27">
        <f>SUM(E311:E313)</f>
        <v>194</v>
      </c>
      <c r="F314" s="29">
        <f t="shared" si="31"/>
        <v>100</v>
      </c>
      <c r="G314" s="1"/>
      <c r="H314" s="1"/>
      <c r="I314" s="1"/>
      <c r="J314" s="1"/>
      <c r="K314" s="1"/>
      <c r="L314" s="1"/>
      <c r="M314" s="1"/>
      <c r="N314" s="1"/>
      <c r="O314" s="1"/>
      <c r="P314" s="1"/>
      <c r="Q314" s="1"/>
      <c r="R314" s="1"/>
      <c r="S314" s="1"/>
      <c r="T314" s="1"/>
      <c r="U314" s="1"/>
      <c r="V314" s="1"/>
      <c r="W314" s="1"/>
      <c r="X314" s="1"/>
      <c r="Y314" s="1"/>
      <c r="Z314" s="1"/>
      <c r="AA314" s="1"/>
    </row>
    <row r="315" spans="1:27" ht="14.25" customHeight="1" x14ac:dyDescent="0.2">
      <c r="A315" s="1"/>
      <c r="B315" s="1"/>
      <c r="C315" s="1"/>
      <c r="D315" s="1"/>
      <c r="E315" s="1"/>
      <c r="F315" s="1"/>
      <c r="G315" s="3"/>
      <c r="H315" s="3" t="s">
        <v>605</v>
      </c>
      <c r="I315" s="3"/>
      <c r="J315" s="1"/>
      <c r="K315" s="1"/>
      <c r="L315" s="1"/>
      <c r="M315" s="1"/>
      <c r="N315" s="1"/>
      <c r="O315" s="1"/>
      <c r="P315" s="1"/>
      <c r="Q315" s="1"/>
      <c r="R315" s="1"/>
      <c r="S315" s="1"/>
      <c r="T315" s="1"/>
      <c r="U315" s="1"/>
      <c r="V315" s="1"/>
      <c r="W315" s="1"/>
      <c r="X315" s="1"/>
      <c r="Y315" s="1"/>
      <c r="Z315" s="1"/>
      <c r="AA315" s="1"/>
    </row>
    <row r="316" spans="1:27" ht="14.25" customHeight="1" x14ac:dyDescent="0.2">
      <c r="A316" s="1"/>
      <c r="B316" s="1"/>
      <c r="C316" s="1"/>
      <c r="D316" s="1"/>
      <c r="E316" s="1"/>
      <c r="F316" s="1"/>
      <c r="G316" s="1"/>
      <c r="H316" s="3"/>
      <c r="I316" s="3" t="s">
        <v>606</v>
      </c>
      <c r="J316" s="1"/>
      <c r="K316" s="1"/>
      <c r="L316" s="1"/>
      <c r="M316" s="1"/>
      <c r="N316" s="1"/>
      <c r="O316" s="1"/>
      <c r="P316" s="1"/>
      <c r="Q316" s="1"/>
      <c r="R316" s="1"/>
      <c r="S316" s="1"/>
      <c r="T316" s="1"/>
      <c r="U316" s="1"/>
      <c r="V316" s="1"/>
      <c r="W316" s="1"/>
      <c r="X316" s="1"/>
      <c r="Y316" s="1"/>
      <c r="Z316" s="1"/>
      <c r="AA316" s="1"/>
    </row>
    <row r="317" spans="1:27"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customHeight="1" x14ac:dyDescent="0.2">
      <c r="A333" s="1"/>
      <c r="B333" s="1"/>
      <c r="C333" s="32" t="s">
        <v>607</v>
      </c>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customHeight="1" x14ac:dyDescent="0.2">
      <c r="A335" s="1"/>
      <c r="B335" s="1"/>
      <c r="C335" s="1"/>
      <c r="D335" s="28" t="s">
        <v>601</v>
      </c>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customHeight="1" x14ac:dyDescent="0.2">
      <c r="A336" s="1"/>
      <c r="B336" s="1"/>
      <c r="C336" s="1"/>
      <c r="D336" s="27" t="s">
        <v>608</v>
      </c>
      <c r="E336" s="27" t="s">
        <v>527</v>
      </c>
      <c r="F336" s="27" t="s">
        <v>602</v>
      </c>
      <c r="G336" s="27" t="s">
        <v>612</v>
      </c>
      <c r="H336" s="1"/>
      <c r="I336" s="3" t="s">
        <v>611</v>
      </c>
      <c r="J336" s="1"/>
      <c r="K336" s="1"/>
      <c r="L336" s="1"/>
      <c r="M336" s="1"/>
      <c r="N336" s="1"/>
      <c r="O336" s="1"/>
      <c r="P336" s="1"/>
      <c r="Q336" s="1"/>
      <c r="R336" s="1"/>
      <c r="S336" s="1"/>
      <c r="T336" s="1"/>
      <c r="U336" s="1"/>
      <c r="V336" s="1"/>
      <c r="W336" s="1"/>
      <c r="X336" s="1"/>
      <c r="Y336" s="1"/>
      <c r="Z336" s="1"/>
      <c r="AA336" s="1"/>
    </row>
    <row r="337" spans="1:27" ht="14.25" customHeight="1" x14ac:dyDescent="0.2">
      <c r="A337" s="1"/>
      <c r="B337" s="1"/>
      <c r="C337" s="1"/>
      <c r="D337" s="29" t="s">
        <v>14</v>
      </c>
      <c r="E337" s="29">
        <f>COUNTIF($W$6:$W$272,"California")</f>
        <v>119</v>
      </c>
      <c r="F337" s="29">
        <f t="shared" ref="F337:F347" si="32">(E337/$E$347)*100</f>
        <v>65.745856353591165</v>
      </c>
      <c r="G337" s="29">
        <f>F337</f>
        <v>65.745856353591165</v>
      </c>
      <c r="H337" s="1"/>
      <c r="I337" s="1"/>
      <c r="J337" s="1"/>
      <c r="K337" s="1"/>
      <c r="L337" s="1"/>
      <c r="M337" s="1"/>
      <c r="N337" s="1"/>
      <c r="O337" s="1"/>
      <c r="P337" s="1"/>
      <c r="Q337" s="1"/>
      <c r="R337" s="1"/>
      <c r="S337" s="1"/>
      <c r="T337" s="1"/>
      <c r="U337" s="1"/>
      <c r="V337" s="1"/>
      <c r="W337" s="1"/>
      <c r="X337" s="1"/>
      <c r="Y337" s="1"/>
      <c r="Z337" s="1"/>
      <c r="AA337" s="1"/>
    </row>
    <row r="338" spans="1:27" ht="14.25" customHeight="1" x14ac:dyDescent="0.2">
      <c r="A338" s="1"/>
      <c r="B338" s="1"/>
      <c r="C338" s="1"/>
      <c r="D338" s="29" t="s">
        <v>15</v>
      </c>
      <c r="E338" s="29">
        <f>COUNTIF($W$6:$W$272,D338)</f>
        <v>17</v>
      </c>
      <c r="F338" s="29">
        <f t="shared" si="32"/>
        <v>9.3922651933701662</v>
      </c>
      <c r="G338" s="29">
        <f>G337+F338</f>
        <v>75.138121546961329</v>
      </c>
      <c r="H338" s="1"/>
      <c r="I338" s="3" t="s">
        <v>613</v>
      </c>
      <c r="J338" s="1"/>
      <c r="K338" s="1"/>
      <c r="L338" s="1"/>
      <c r="M338" s="1"/>
      <c r="N338" s="1"/>
      <c r="O338" s="1"/>
      <c r="P338" s="1"/>
      <c r="Q338" s="1"/>
      <c r="R338" s="1"/>
      <c r="S338" s="1"/>
      <c r="T338" s="1"/>
      <c r="U338" s="1"/>
      <c r="V338" s="1"/>
      <c r="W338" s="1"/>
      <c r="X338" s="1"/>
      <c r="Y338" s="1"/>
      <c r="Z338" s="1"/>
      <c r="AA338" s="1"/>
    </row>
    <row r="339" spans="1:27" ht="14.25" customHeight="1" x14ac:dyDescent="0.2">
      <c r="A339" s="1"/>
      <c r="B339" s="1"/>
      <c r="C339" s="1"/>
      <c r="D339" s="29" t="s">
        <v>609</v>
      </c>
      <c r="E339" s="29">
        <f>COUNTIF($W$6:$W$272,"Arizona")</f>
        <v>11</v>
      </c>
      <c r="F339" s="29">
        <f t="shared" si="32"/>
        <v>6.0773480662983426</v>
      </c>
      <c r="G339" s="29">
        <f>G338+F339</f>
        <v>81.215469613259671</v>
      </c>
      <c r="H339" s="1"/>
      <c r="I339" s="1"/>
      <c r="J339" s="1"/>
      <c r="K339" s="1"/>
      <c r="L339" s="1"/>
      <c r="M339" s="1"/>
      <c r="N339" s="1"/>
      <c r="O339" s="1"/>
      <c r="P339" s="1"/>
      <c r="Q339" s="1"/>
      <c r="R339" s="1"/>
      <c r="S339" s="1"/>
      <c r="T339" s="1"/>
      <c r="U339" s="1"/>
      <c r="V339" s="1"/>
      <c r="W339" s="1"/>
      <c r="X339" s="1"/>
      <c r="Y339" s="1"/>
      <c r="Z339" s="1"/>
      <c r="AA339" s="1"/>
    </row>
    <row r="340" spans="1:27" ht="14.25" customHeight="1" x14ac:dyDescent="0.2">
      <c r="A340" s="1"/>
      <c r="B340" s="1"/>
      <c r="C340" s="1"/>
      <c r="D340" s="29" t="s">
        <v>20</v>
      </c>
      <c r="E340" s="29">
        <f t="shared" ref="E340:E345" si="33">COUNTIF($W$6:$W$272,D340)</f>
        <v>11</v>
      </c>
      <c r="F340" s="29">
        <f t="shared" si="32"/>
        <v>6.0773480662983426</v>
      </c>
      <c r="G340" s="29">
        <f t="shared" ref="G340:G344" si="34">G339+F340</f>
        <v>87.292817679558013</v>
      </c>
      <c r="H340" s="1"/>
      <c r="I340" s="1"/>
      <c r="J340" s="1"/>
      <c r="K340" s="1"/>
      <c r="L340" s="1"/>
      <c r="M340" s="1"/>
      <c r="N340" s="1"/>
      <c r="O340" s="1"/>
      <c r="P340" s="1"/>
      <c r="Q340" s="1"/>
      <c r="R340" s="1"/>
      <c r="S340" s="1"/>
      <c r="T340" s="1"/>
      <c r="U340" s="1"/>
      <c r="V340" s="1"/>
      <c r="W340" s="1"/>
      <c r="X340" s="1"/>
      <c r="Y340" s="1"/>
      <c r="Z340" s="1"/>
      <c r="AA340" s="1"/>
    </row>
    <row r="341" spans="1:27" ht="14.25" customHeight="1" x14ac:dyDescent="0.2">
      <c r="A341" s="1"/>
      <c r="B341" s="1"/>
      <c r="C341" s="1"/>
      <c r="D341" s="29" t="s">
        <v>19</v>
      </c>
      <c r="E341" s="29">
        <f t="shared" si="33"/>
        <v>11</v>
      </c>
      <c r="F341" s="29">
        <f t="shared" si="32"/>
        <v>6.0773480662983426</v>
      </c>
      <c r="G341" s="29">
        <f t="shared" si="34"/>
        <v>93.370165745856355</v>
      </c>
      <c r="H341" s="1"/>
      <c r="I341" s="1"/>
      <c r="J341" s="1"/>
      <c r="K341" s="1"/>
      <c r="L341" s="1"/>
      <c r="M341" s="1"/>
      <c r="N341" s="1"/>
      <c r="O341" s="1"/>
      <c r="P341" s="1"/>
      <c r="Q341" s="1"/>
      <c r="R341" s="1"/>
      <c r="S341" s="1"/>
      <c r="T341" s="1"/>
      <c r="U341" s="1"/>
      <c r="V341" s="1"/>
      <c r="W341" s="1"/>
      <c r="X341" s="1"/>
      <c r="Y341" s="1"/>
      <c r="Z341" s="1"/>
      <c r="AA341" s="1"/>
    </row>
    <row r="342" spans="1:27" ht="14.25" customHeight="1" x14ac:dyDescent="0.2">
      <c r="A342" s="1"/>
      <c r="B342" s="1"/>
      <c r="C342" s="1"/>
      <c r="D342" s="29" t="s">
        <v>18</v>
      </c>
      <c r="E342" s="29">
        <f t="shared" si="33"/>
        <v>6</v>
      </c>
      <c r="F342" s="29">
        <f t="shared" si="32"/>
        <v>3.3149171270718232</v>
      </c>
      <c r="G342" s="29">
        <f t="shared" si="34"/>
        <v>96.685082872928177</v>
      </c>
      <c r="H342" s="1"/>
      <c r="I342" s="1"/>
      <c r="J342" s="1"/>
      <c r="K342" s="1"/>
      <c r="L342" s="1"/>
      <c r="M342" s="1"/>
      <c r="N342" s="1"/>
      <c r="O342" s="1"/>
      <c r="P342" s="1"/>
      <c r="Q342" s="1"/>
      <c r="R342" s="1"/>
      <c r="S342" s="1"/>
      <c r="T342" s="1"/>
      <c r="U342" s="1"/>
      <c r="V342" s="1"/>
      <c r="W342" s="1"/>
      <c r="X342" s="1"/>
      <c r="Y342" s="1"/>
      <c r="Z342" s="1"/>
      <c r="AA342" s="1"/>
    </row>
    <row r="343" spans="1:27" ht="14.25" customHeight="1" x14ac:dyDescent="0.2">
      <c r="A343" s="1"/>
      <c r="B343" s="1"/>
      <c r="C343" s="1"/>
      <c r="D343" s="29" t="s">
        <v>17</v>
      </c>
      <c r="E343" s="29">
        <f t="shared" si="33"/>
        <v>4</v>
      </c>
      <c r="F343" s="29">
        <f t="shared" si="32"/>
        <v>2.2099447513812152</v>
      </c>
      <c r="G343" s="29">
        <f t="shared" si="34"/>
        <v>98.895027624309392</v>
      </c>
      <c r="H343" s="1"/>
      <c r="I343" s="1"/>
      <c r="J343" s="1"/>
      <c r="K343" s="1"/>
      <c r="L343" s="1"/>
      <c r="M343" s="1"/>
      <c r="N343" s="1"/>
      <c r="O343" s="1"/>
      <c r="P343" s="1"/>
      <c r="Q343" s="1"/>
      <c r="R343" s="1"/>
      <c r="S343" s="1"/>
      <c r="T343" s="1"/>
      <c r="U343" s="1"/>
      <c r="V343" s="1"/>
      <c r="W343" s="1"/>
      <c r="X343" s="1"/>
      <c r="Y343" s="1"/>
      <c r="Z343" s="1"/>
      <c r="AA343" s="1"/>
    </row>
    <row r="344" spans="1:27" ht="14.25" customHeight="1" x14ac:dyDescent="0.2">
      <c r="A344" s="1"/>
      <c r="B344" s="1"/>
      <c r="C344" s="1"/>
      <c r="D344" s="29" t="s">
        <v>22</v>
      </c>
      <c r="E344" s="29">
        <f t="shared" si="33"/>
        <v>1</v>
      </c>
      <c r="F344" s="29">
        <f t="shared" si="32"/>
        <v>0.55248618784530379</v>
      </c>
      <c r="G344" s="29">
        <f t="shared" si="34"/>
        <v>99.447513812154696</v>
      </c>
      <c r="H344" s="1"/>
      <c r="I344" s="1"/>
      <c r="J344" s="1"/>
      <c r="K344" s="1"/>
      <c r="L344" s="1"/>
      <c r="M344" s="1"/>
      <c r="N344" s="1"/>
      <c r="O344" s="1"/>
      <c r="P344" s="1"/>
      <c r="Q344" s="1"/>
      <c r="R344" s="1"/>
      <c r="S344" s="1"/>
      <c r="T344" s="1"/>
      <c r="U344" s="1"/>
      <c r="V344" s="1"/>
      <c r="W344" s="1"/>
      <c r="X344" s="1"/>
      <c r="Y344" s="1"/>
      <c r="Z344" s="1"/>
      <c r="AA344" s="1"/>
    </row>
    <row r="345" spans="1:27" ht="14.25" customHeight="1" x14ac:dyDescent="0.2">
      <c r="A345" s="1"/>
      <c r="B345" s="1"/>
      <c r="C345" s="1"/>
      <c r="D345" s="29" t="s">
        <v>21</v>
      </c>
      <c r="E345" s="29">
        <f t="shared" si="33"/>
        <v>1</v>
      </c>
      <c r="F345" s="29">
        <f t="shared" si="32"/>
        <v>0.55248618784530379</v>
      </c>
      <c r="G345" s="29">
        <f>G344+F345</f>
        <v>100</v>
      </c>
      <c r="H345" s="1"/>
      <c r="I345" s="1"/>
      <c r="J345" s="1"/>
      <c r="K345" s="1"/>
      <c r="L345" s="1"/>
      <c r="M345" s="1"/>
      <c r="N345" s="1"/>
      <c r="O345" s="1"/>
      <c r="P345" s="1"/>
      <c r="Q345" s="1"/>
      <c r="R345" s="1"/>
      <c r="S345" s="1"/>
      <c r="T345" s="1"/>
      <c r="U345" s="1"/>
      <c r="V345" s="1"/>
      <c r="W345" s="1"/>
      <c r="X345" s="1"/>
      <c r="Y345" s="1"/>
      <c r="Z345" s="1"/>
      <c r="AA345" s="1"/>
    </row>
    <row r="346" spans="1:27" ht="14.25" customHeight="1" x14ac:dyDescent="0.2">
      <c r="A346" s="1"/>
      <c r="B346" s="1"/>
      <c r="C346" s="1"/>
      <c r="D346" s="29" t="s">
        <v>610</v>
      </c>
      <c r="E346" s="29">
        <f>COUNTIF($W$6:$W$272,"")</f>
        <v>86</v>
      </c>
      <c r="F346" s="29">
        <f t="shared" si="32"/>
        <v>47.513812154696133</v>
      </c>
      <c r="G346" s="29">
        <f>F337+$F$346</f>
        <v>113.25966850828729</v>
      </c>
      <c r="H346" s="1"/>
      <c r="I346" s="1"/>
      <c r="J346" s="1"/>
      <c r="K346" s="1"/>
      <c r="L346" s="1"/>
      <c r="M346" s="1"/>
      <c r="N346" s="1"/>
      <c r="O346" s="1"/>
      <c r="P346" s="1"/>
      <c r="Q346" s="1"/>
      <c r="R346" s="1"/>
      <c r="S346" s="1"/>
      <c r="T346" s="1"/>
      <c r="U346" s="1"/>
      <c r="V346" s="1"/>
      <c r="W346" s="1"/>
      <c r="X346" s="1"/>
      <c r="Y346" s="1"/>
      <c r="Z346" s="1"/>
      <c r="AA346" s="1"/>
    </row>
    <row r="347" spans="1:27" ht="14.25" customHeight="1" x14ac:dyDescent="0.2">
      <c r="A347" s="1"/>
      <c r="B347" s="1"/>
      <c r="C347" s="1"/>
      <c r="D347" s="27" t="s">
        <v>528</v>
      </c>
      <c r="E347" s="27">
        <f>SUM(E337:E345)</f>
        <v>181</v>
      </c>
      <c r="F347" s="27">
        <f t="shared" si="32"/>
        <v>100</v>
      </c>
      <c r="G347" s="29"/>
      <c r="H347" s="1"/>
      <c r="I347" s="1"/>
      <c r="J347" s="1"/>
      <c r="K347" s="1"/>
      <c r="L347" s="1"/>
      <c r="M347" s="1"/>
      <c r="N347" s="1"/>
      <c r="O347" s="1"/>
      <c r="P347" s="1"/>
      <c r="Q347" s="1"/>
      <c r="R347" s="1"/>
      <c r="S347" s="1"/>
      <c r="T347" s="1"/>
      <c r="U347" s="1"/>
      <c r="V347" s="1"/>
      <c r="W347" s="1"/>
      <c r="X347" s="1"/>
      <c r="Y347" s="1"/>
      <c r="Z347" s="1"/>
      <c r="AA347" s="1"/>
    </row>
    <row r="348" spans="1:27"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customHeight="1" x14ac:dyDescent="0.2">
      <c r="A365" s="1"/>
      <c r="B365" s="1"/>
      <c r="C365" s="32" t="s">
        <v>614</v>
      </c>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customHeight="1" x14ac:dyDescent="0.2">
      <c r="A366" s="1"/>
      <c r="B366" s="1"/>
      <c r="C366" s="1"/>
      <c r="D366" s="28" t="s">
        <v>601</v>
      </c>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customHeight="1" x14ac:dyDescent="0.2">
      <c r="A367" s="1"/>
      <c r="B367" s="1"/>
      <c r="C367" s="1"/>
      <c r="D367" s="27" t="s">
        <v>39</v>
      </c>
      <c r="E367" s="27" t="s">
        <v>527</v>
      </c>
      <c r="F367" s="27" t="s">
        <v>602</v>
      </c>
      <c r="G367" s="1"/>
      <c r="H367" s="1"/>
      <c r="I367" s="1"/>
      <c r="J367" s="1"/>
      <c r="K367" s="1"/>
      <c r="L367" s="1"/>
      <c r="M367" s="1"/>
      <c r="N367" s="1"/>
      <c r="O367" s="1"/>
      <c r="P367" s="1"/>
      <c r="Q367" s="1"/>
      <c r="R367" s="1"/>
      <c r="S367" s="1"/>
      <c r="T367" s="1"/>
      <c r="U367" s="1"/>
      <c r="V367" s="1"/>
      <c r="W367" s="1"/>
      <c r="X367" s="1"/>
      <c r="Y367" s="1"/>
      <c r="Z367" s="1"/>
      <c r="AA367" s="1"/>
    </row>
    <row r="368" spans="1:27" ht="14.25" customHeight="1" x14ac:dyDescent="0.2">
      <c r="A368" s="1"/>
      <c r="B368" s="1"/>
      <c r="C368" s="1"/>
      <c r="D368" s="29" t="s">
        <v>615</v>
      </c>
      <c r="E368" s="29">
        <f>COUNTIF(AA6:AA272,"Agency")</f>
        <v>59</v>
      </c>
      <c r="F368" s="29">
        <f>(E368/$E$371)*100</f>
        <v>30.412371134020617</v>
      </c>
      <c r="G368" s="1"/>
      <c r="H368" s="1"/>
      <c r="I368" s="1"/>
      <c r="J368" s="1"/>
      <c r="K368" s="1"/>
      <c r="L368" s="1"/>
      <c r="M368" s="1"/>
      <c r="N368" s="1"/>
      <c r="O368" s="1"/>
      <c r="P368" s="1"/>
      <c r="Q368" s="1"/>
      <c r="R368" s="1"/>
      <c r="S368" s="1"/>
      <c r="T368" s="1"/>
      <c r="U368" s="1"/>
      <c r="V368" s="1"/>
      <c r="W368" s="1"/>
      <c r="X368" s="1"/>
      <c r="Y368" s="1"/>
      <c r="Z368" s="1"/>
      <c r="AA368" s="1"/>
    </row>
    <row r="369" spans="1:27" ht="14.25" customHeight="1" x14ac:dyDescent="0.2">
      <c r="A369" s="1"/>
      <c r="B369" s="1"/>
      <c r="C369" s="1"/>
      <c r="D369" s="29" t="s">
        <v>616</v>
      </c>
      <c r="E369" s="29">
        <f>COUNTIF(AA7:AA273,"Website")</f>
        <v>118</v>
      </c>
      <c r="F369" s="29">
        <f>(E369/$E$371)*100</f>
        <v>60.824742268041234</v>
      </c>
      <c r="G369" s="1"/>
      <c r="H369" s="1"/>
      <c r="I369" s="1"/>
      <c r="J369" s="1"/>
      <c r="K369" s="1"/>
      <c r="L369" s="1"/>
      <c r="M369" s="1"/>
      <c r="N369" s="1"/>
      <c r="O369" s="1"/>
      <c r="P369" s="1"/>
      <c r="Q369" s="1"/>
      <c r="R369" s="1"/>
      <c r="S369" s="1"/>
      <c r="T369" s="1"/>
      <c r="U369" s="1"/>
      <c r="V369" s="1"/>
      <c r="W369" s="1"/>
      <c r="X369" s="1"/>
      <c r="Y369" s="1"/>
      <c r="Z369" s="1"/>
      <c r="AA369" s="1"/>
    </row>
    <row r="370" spans="1:27" ht="14.25" customHeight="1" x14ac:dyDescent="0.2">
      <c r="A370" s="1"/>
      <c r="B370" s="1"/>
      <c r="C370" s="1"/>
      <c r="D370" s="29" t="s">
        <v>182</v>
      </c>
      <c r="E370" s="29">
        <f>COUNTIF(AA8:AA274,"Client")</f>
        <v>17</v>
      </c>
      <c r="F370" s="29">
        <f>(E370/$E$371)*100</f>
        <v>8.7628865979381434</v>
      </c>
      <c r="G370" s="1"/>
      <c r="H370" s="1"/>
      <c r="I370" s="1"/>
      <c r="J370" s="1"/>
      <c r="K370" s="1"/>
      <c r="L370" s="1"/>
      <c r="M370" s="1"/>
      <c r="N370" s="1"/>
      <c r="O370" s="1"/>
      <c r="P370" s="1"/>
      <c r="Q370" s="1"/>
      <c r="R370" s="1"/>
      <c r="S370" s="1"/>
      <c r="T370" s="1"/>
      <c r="U370" s="1"/>
      <c r="V370" s="1"/>
      <c r="W370" s="1"/>
      <c r="X370" s="1"/>
      <c r="Y370" s="1"/>
      <c r="Z370" s="1"/>
      <c r="AA370" s="1"/>
    </row>
    <row r="371" spans="1:27" ht="14.25" customHeight="1" x14ac:dyDescent="0.2">
      <c r="A371" s="1"/>
      <c r="B371" s="1"/>
      <c r="C371" s="1"/>
      <c r="D371" s="31" t="s">
        <v>528</v>
      </c>
      <c r="E371" s="29">
        <f>SUM(E368:E370)</f>
        <v>194</v>
      </c>
      <c r="F371" s="29">
        <f>(E371/$E$371)*100</f>
        <v>100</v>
      </c>
      <c r="G371" s="1"/>
      <c r="H371" s="1"/>
      <c r="I371" s="1"/>
      <c r="J371" s="1"/>
      <c r="K371" s="1"/>
      <c r="L371" s="1"/>
      <c r="M371" s="1"/>
      <c r="N371" s="1"/>
      <c r="O371" s="1"/>
      <c r="P371" s="1"/>
      <c r="Q371" s="1"/>
      <c r="R371" s="1"/>
      <c r="S371" s="1"/>
      <c r="T371" s="1"/>
      <c r="U371" s="1"/>
      <c r="V371" s="1"/>
      <c r="W371" s="1"/>
      <c r="X371" s="1"/>
      <c r="Y371" s="1"/>
      <c r="Z371" s="1"/>
      <c r="AA371" s="1"/>
    </row>
    <row r="372" spans="1:27"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customHeight="1" x14ac:dyDescent="0.2">
      <c r="A373" s="1"/>
      <c r="B373" s="1"/>
      <c r="C373" s="1"/>
      <c r="D373" s="1"/>
      <c r="E373" s="1"/>
      <c r="F373" s="1"/>
      <c r="G373" s="1"/>
      <c r="H373" s="3" t="s">
        <v>617</v>
      </c>
      <c r="I373" s="1"/>
      <c r="J373" s="1"/>
      <c r="K373" s="1"/>
      <c r="L373" s="1"/>
      <c r="M373" s="1"/>
      <c r="N373" s="1"/>
      <c r="O373" s="1"/>
      <c r="P373" s="1"/>
      <c r="Q373" s="1"/>
      <c r="R373" s="1"/>
      <c r="S373" s="1"/>
      <c r="T373" s="1"/>
      <c r="U373" s="1"/>
      <c r="V373" s="1"/>
      <c r="W373" s="1"/>
      <c r="X373" s="1"/>
      <c r="Y373" s="1"/>
      <c r="Z373" s="1"/>
      <c r="AA373" s="1"/>
    </row>
    <row r="374" spans="1:27" ht="14.25" customHeight="1" x14ac:dyDescent="0.2">
      <c r="A374" s="1"/>
      <c r="B374" s="1"/>
      <c r="C374" s="1"/>
      <c r="D374" s="1"/>
      <c r="E374" s="1"/>
      <c r="F374" s="1"/>
      <c r="G374" s="1"/>
      <c r="H374" s="3" t="s">
        <v>618</v>
      </c>
      <c r="I374" s="1"/>
      <c r="J374" s="1"/>
      <c r="K374" s="1"/>
      <c r="L374" s="1"/>
      <c r="M374" s="1"/>
      <c r="N374" s="1"/>
      <c r="O374" s="1"/>
      <c r="P374" s="1"/>
      <c r="Q374" s="1"/>
      <c r="R374" s="1"/>
      <c r="S374" s="1"/>
      <c r="T374" s="1"/>
      <c r="U374" s="1"/>
      <c r="V374" s="1"/>
      <c r="W374" s="1"/>
      <c r="X374" s="1"/>
      <c r="Y374" s="1"/>
      <c r="Z374" s="1"/>
      <c r="AA374" s="1"/>
    </row>
    <row r="375" spans="1:27" ht="14.25" customHeight="1" x14ac:dyDescent="0.2">
      <c r="A375" s="1"/>
      <c r="B375" s="1"/>
      <c r="C375" s="1"/>
      <c r="D375" s="1"/>
      <c r="E375" s="1"/>
      <c r="F375" s="1"/>
      <c r="G375" s="1"/>
      <c r="H375" s="1"/>
      <c r="I375" s="3"/>
      <c r="J375" s="1"/>
      <c r="K375" s="1"/>
      <c r="L375" s="1"/>
      <c r="M375" s="1"/>
      <c r="N375" s="1"/>
      <c r="O375" s="1"/>
      <c r="P375" s="1"/>
      <c r="Q375" s="1"/>
      <c r="R375" s="1"/>
      <c r="S375" s="1"/>
      <c r="T375" s="1"/>
      <c r="U375" s="1"/>
      <c r="V375" s="1"/>
      <c r="W375" s="1"/>
      <c r="X375" s="1"/>
      <c r="Y375" s="1"/>
      <c r="Z375" s="1"/>
      <c r="AA375" s="1"/>
    </row>
    <row r="376" spans="1:27"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customHeight="1" x14ac:dyDescent="0.2">
      <c r="A390" s="1"/>
      <c r="B390" s="1"/>
      <c r="C390" s="28" t="s">
        <v>621</v>
      </c>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customHeight="1" x14ac:dyDescent="0.2">
      <c r="A392" s="1"/>
      <c r="B392" s="1"/>
      <c r="C392" s="33" t="s">
        <v>620</v>
      </c>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customHeight="1" x14ac:dyDescent="0.2">
      <c r="A394" s="1"/>
      <c r="B394" s="1"/>
      <c r="C394" s="1"/>
      <c r="D394" s="28" t="s">
        <v>601</v>
      </c>
      <c r="E394" s="28"/>
      <c r="F394" s="1"/>
      <c r="G394" s="1"/>
      <c r="H394" s="35" t="s">
        <v>624</v>
      </c>
      <c r="I394" s="29"/>
      <c r="J394" s="1"/>
      <c r="K394" s="1"/>
      <c r="L394" s="1"/>
      <c r="M394" s="1"/>
      <c r="N394" s="1"/>
      <c r="O394" s="1"/>
      <c r="P394" s="1"/>
      <c r="Q394" s="1"/>
      <c r="R394" s="1"/>
      <c r="S394" s="1"/>
      <c r="T394" s="1"/>
      <c r="U394" s="1"/>
      <c r="V394" s="1"/>
      <c r="W394" s="1"/>
      <c r="X394" s="1"/>
      <c r="Y394" s="1"/>
      <c r="Z394" s="1"/>
      <c r="AA394" s="1"/>
    </row>
    <row r="395" spans="1:27" ht="14.25" customHeight="1" x14ac:dyDescent="0.2">
      <c r="A395" s="1"/>
      <c r="B395" s="1"/>
      <c r="C395" s="1"/>
      <c r="D395" s="27" t="s">
        <v>523</v>
      </c>
      <c r="E395" s="27" t="s">
        <v>527</v>
      </c>
      <c r="F395" s="27" t="s">
        <v>602</v>
      </c>
      <c r="G395" s="1"/>
      <c r="H395" s="27" t="s">
        <v>622</v>
      </c>
      <c r="I395" s="29">
        <f>AVERAGE(P6:P183)</f>
        <v>46.151685393258425</v>
      </c>
      <c r="J395" s="1"/>
      <c r="K395" s="1"/>
      <c r="L395" s="3" t="s">
        <v>628</v>
      </c>
      <c r="M395" s="1"/>
      <c r="N395" s="1"/>
      <c r="O395" s="1"/>
      <c r="P395" s="1"/>
      <c r="Q395" s="1"/>
      <c r="R395" s="1"/>
      <c r="S395" s="1"/>
      <c r="T395" s="1"/>
      <c r="U395" s="1"/>
      <c r="V395" s="1"/>
      <c r="W395" s="1"/>
      <c r="X395" s="1"/>
      <c r="Y395" s="1"/>
      <c r="Z395" s="1"/>
      <c r="AA395" s="1"/>
    </row>
    <row r="396" spans="1:27" ht="14.25" customHeight="1" x14ac:dyDescent="0.2">
      <c r="A396" s="1"/>
      <c r="B396" s="1"/>
      <c r="C396" s="1"/>
      <c r="D396" s="29" t="s">
        <v>537</v>
      </c>
      <c r="E396" s="29">
        <f>COUNTIF(Q6:Q272,"18-25")</f>
        <v>5</v>
      </c>
      <c r="F396" s="29">
        <f>(E396/$E$403)*100</f>
        <v>2.5641025641025639</v>
      </c>
      <c r="G396" s="1"/>
      <c r="H396" s="27" t="s">
        <v>623</v>
      </c>
      <c r="I396" s="29">
        <f>MEDIAN(P6:P183)</f>
        <v>45</v>
      </c>
      <c r="J396" s="1"/>
      <c r="K396" s="1"/>
      <c r="L396" s="1"/>
      <c r="M396" s="1"/>
      <c r="N396" s="1"/>
      <c r="O396" s="1"/>
      <c r="P396" s="1"/>
      <c r="Q396" s="1"/>
      <c r="R396" s="1"/>
      <c r="S396" s="1"/>
      <c r="T396" s="1"/>
      <c r="U396" s="1"/>
      <c r="V396" s="1"/>
      <c r="W396" s="1"/>
      <c r="X396" s="1"/>
      <c r="Y396" s="1"/>
      <c r="Z396" s="1"/>
      <c r="AA396" s="1"/>
    </row>
    <row r="397" spans="1:27" ht="14.25" customHeight="1" x14ac:dyDescent="0.2">
      <c r="A397" s="1"/>
      <c r="B397" s="1"/>
      <c r="C397" s="1"/>
      <c r="D397" s="29" t="s">
        <v>535</v>
      </c>
      <c r="E397" s="29">
        <f>COUNTIF(Q7:Q273,"26-35")</f>
        <v>36</v>
      </c>
      <c r="F397" s="29">
        <f t="shared" ref="F397:F402" si="35">(E397/$E$403)*100</f>
        <v>18.461538461538463</v>
      </c>
      <c r="G397" s="1"/>
      <c r="H397" s="27" t="s">
        <v>538</v>
      </c>
      <c r="I397" s="29">
        <f>MODE(P6:P183)</f>
        <v>48</v>
      </c>
      <c r="J397" s="1"/>
      <c r="K397" s="1"/>
      <c r="L397" s="1"/>
      <c r="M397" s="1"/>
      <c r="N397" s="1"/>
      <c r="O397" s="1"/>
      <c r="P397" s="1"/>
      <c r="Q397" s="1"/>
      <c r="R397" s="1"/>
      <c r="S397" s="1"/>
      <c r="T397" s="1"/>
      <c r="U397" s="1"/>
      <c r="V397" s="1"/>
      <c r="W397" s="1"/>
      <c r="X397" s="1"/>
      <c r="Y397" s="1"/>
      <c r="Z397" s="1"/>
      <c r="AA397" s="1"/>
    </row>
    <row r="398" spans="1:27" ht="14.25" customHeight="1" x14ac:dyDescent="0.2">
      <c r="A398" s="1"/>
      <c r="B398" s="1"/>
      <c r="C398" s="1"/>
      <c r="D398" s="29" t="s">
        <v>534</v>
      </c>
      <c r="E398" s="29">
        <f>COUNTIF(Q8:Q274,"36-45")</f>
        <v>52</v>
      </c>
      <c r="F398" s="29">
        <f t="shared" si="35"/>
        <v>26.666666666666668</v>
      </c>
      <c r="G398" s="1"/>
      <c r="H398" s="1"/>
      <c r="I398" s="1"/>
      <c r="J398" s="1"/>
      <c r="K398" s="1"/>
      <c r="L398" s="1"/>
      <c r="M398" s="1"/>
      <c r="N398" s="1"/>
      <c r="O398" s="1"/>
      <c r="P398" s="1"/>
      <c r="Q398" s="1"/>
      <c r="R398" s="1"/>
      <c r="S398" s="1"/>
      <c r="T398" s="1"/>
      <c r="U398" s="1"/>
      <c r="V398" s="1"/>
      <c r="W398" s="1"/>
      <c r="X398" s="1"/>
      <c r="Y398" s="1"/>
      <c r="Z398" s="1"/>
      <c r="AA398" s="1"/>
    </row>
    <row r="399" spans="1:27" ht="14.25" customHeight="1" x14ac:dyDescent="0.2">
      <c r="A399" s="1"/>
      <c r="B399" s="1"/>
      <c r="C399" s="1"/>
      <c r="D399" s="29" t="s">
        <v>536</v>
      </c>
      <c r="E399" s="29">
        <f>COUNTIF(Q9:Q275,"46-55")</f>
        <v>41</v>
      </c>
      <c r="F399" s="29">
        <f t="shared" si="35"/>
        <v>21.025641025641026</v>
      </c>
      <c r="G399" s="1"/>
      <c r="H399" s="35" t="s">
        <v>626</v>
      </c>
      <c r="I399" s="29"/>
      <c r="J399" s="1"/>
      <c r="K399" s="1"/>
      <c r="L399" s="1"/>
      <c r="M399" s="1"/>
      <c r="N399" s="1"/>
      <c r="O399" s="1"/>
      <c r="P399" s="1"/>
      <c r="Q399" s="1"/>
      <c r="R399" s="1"/>
      <c r="S399" s="1"/>
      <c r="T399" s="1"/>
      <c r="U399" s="1"/>
      <c r="V399" s="1"/>
      <c r="W399" s="1"/>
      <c r="X399" s="1"/>
      <c r="Y399" s="1"/>
      <c r="Z399" s="1"/>
      <c r="AA399" s="1"/>
    </row>
    <row r="400" spans="1:27" ht="14.25" customHeight="1" x14ac:dyDescent="0.2">
      <c r="A400" s="1"/>
      <c r="B400" s="1"/>
      <c r="C400" s="1"/>
      <c r="D400" s="29" t="s">
        <v>532</v>
      </c>
      <c r="E400" s="29">
        <f>COUNTIF(Q10:Q276,"56-65")</f>
        <v>26</v>
      </c>
      <c r="F400" s="29">
        <f t="shared" si="35"/>
        <v>13.333333333333334</v>
      </c>
      <c r="G400" s="1"/>
      <c r="H400" s="27" t="s">
        <v>540</v>
      </c>
      <c r="I400" s="29">
        <f>SKEW(P6:P183)</f>
        <v>0.23853812208261232</v>
      </c>
      <c r="J400" s="1"/>
      <c r="K400" s="1"/>
      <c r="L400" s="3" t="s">
        <v>629</v>
      </c>
      <c r="M400" s="1"/>
      <c r="N400" s="1"/>
      <c r="O400" s="1"/>
      <c r="P400" s="1"/>
      <c r="Q400" s="3"/>
      <c r="R400" s="3"/>
      <c r="S400" s="1"/>
      <c r="T400" s="1"/>
      <c r="U400" s="1"/>
      <c r="V400" s="1"/>
      <c r="W400" s="1"/>
      <c r="X400" s="1"/>
      <c r="Y400" s="1"/>
      <c r="Z400" s="1"/>
      <c r="AA400" s="1"/>
    </row>
    <row r="401" spans="1:27" ht="14.25" customHeight="1" x14ac:dyDescent="0.2">
      <c r="A401" s="1"/>
      <c r="B401" s="1"/>
      <c r="C401" s="1"/>
      <c r="D401" s="29" t="s">
        <v>533</v>
      </c>
      <c r="E401" s="29">
        <f>COUNTIF(Q11:Q277,"65+")</f>
        <v>18</v>
      </c>
      <c r="F401" s="29">
        <f t="shared" si="35"/>
        <v>9.2307692307692317</v>
      </c>
      <c r="G401" s="1"/>
      <c r="H401" s="28"/>
      <c r="I401" s="1"/>
      <c r="J401" s="1"/>
      <c r="K401" s="1"/>
      <c r="L401" s="3" t="s">
        <v>630</v>
      </c>
      <c r="M401" s="1"/>
      <c r="N401" s="1"/>
      <c r="O401" s="1"/>
      <c r="P401" s="1"/>
      <c r="Q401" s="1"/>
      <c r="R401" s="1"/>
      <c r="S401" s="1"/>
      <c r="T401" s="1"/>
      <c r="U401" s="1"/>
      <c r="V401" s="1"/>
      <c r="W401" s="1"/>
      <c r="X401" s="1"/>
      <c r="Y401" s="1"/>
      <c r="Z401" s="1"/>
      <c r="AA401" s="1"/>
    </row>
    <row r="402" spans="1:27" ht="14.25" customHeight="1" x14ac:dyDescent="0.2">
      <c r="A402" s="1"/>
      <c r="B402" s="1"/>
      <c r="C402" s="1"/>
      <c r="D402" s="29" t="s">
        <v>619</v>
      </c>
      <c r="E402" s="29">
        <f>COUNTIF(Q12:Q278,"N/A")</f>
        <v>17</v>
      </c>
      <c r="F402" s="29">
        <f t="shared" si="35"/>
        <v>8.7179487179487172</v>
      </c>
      <c r="G402" s="1"/>
      <c r="H402" s="35" t="s">
        <v>627</v>
      </c>
      <c r="I402" s="29"/>
      <c r="J402" s="1"/>
      <c r="K402" s="1"/>
      <c r="L402" s="1"/>
      <c r="M402" s="1"/>
      <c r="N402" s="1"/>
      <c r="O402" s="1"/>
      <c r="P402" s="1"/>
      <c r="Q402" s="1"/>
      <c r="R402" s="1"/>
      <c r="S402" s="1"/>
      <c r="T402" s="1"/>
      <c r="U402" s="1"/>
      <c r="V402" s="1"/>
      <c r="W402" s="1"/>
      <c r="X402" s="1"/>
      <c r="Y402" s="1"/>
      <c r="Z402" s="1"/>
      <c r="AA402" s="1"/>
    </row>
    <row r="403" spans="1:27" ht="14.25" customHeight="1" x14ac:dyDescent="0.2">
      <c r="A403" s="1"/>
      <c r="B403" s="1"/>
      <c r="C403" s="1"/>
      <c r="D403" s="29" t="s">
        <v>528</v>
      </c>
      <c r="E403" s="29">
        <f>SUM(E396:E402)</f>
        <v>195</v>
      </c>
      <c r="F403" s="29">
        <f>(E403/$E$403)*100</f>
        <v>100</v>
      </c>
      <c r="G403" s="1"/>
      <c r="H403" s="27" t="s">
        <v>539</v>
      </c>
      <c r="I403" s="29">
        <f>VAR('Descriptive Statistics'!P6:P183)</f>
        <v>164.90906494001149</v>
      </c>
      <c r="J403" s="1"/>
      <c r="K403" s="1"/>
      <c r="L403" s="1"/>
      <c r="M403" s="1"/>
      <c r="N403" s="1"/>
      <c r="O403" s="1"/>
      <c r="P403" s="1"/>
      <c r="Q403" s="1"/>
      <c r="R403" s="1"/>
      <c r="S403" s="1"/>
      <c r="T403" s="1"/>
      <c r="U403" s="1"/>
      <c r="V403" s="1"/>
      <c r="W403" s="1"/>
      <c r="X403" s="1"/>
      <c r="Y403" s="1"/>
      <c r="Z403" s="1"/>
      <c r="AA403" s="1"/>
    </row>
    <row r="404" spans="1:27" ht="14.25" customHeight="1" x14ac:dyDescent="0.2">
      <c r="A404" s="1"/>
      <c r="B404" s="1"/>
      <c r="C404" s="1"/>
      <c r="D404" s="1"/>
      <c r="E404" s="1"/>
      <c r="F404" s="1"/>
      <c r="G404" s="1"/>
      <c r="H404" s="35" t="s">
        <v>625</v>
      </c>
      <c r="I404" s="29">
        <f>SQRT(I403)</f>
        <v>12.841692448427953</v>
      </c>
      <c r="J404" s="1"/>
      <c r="K404" s="1"/>
      <c r="L404" s="1"/>
      <c r="M404" s="1"/>
      <c r="N404" s="1"/>
      <c r="O404" s="1"/>
      <c r="P404" s="1"/>
      <c r="Q404" s="1"/>
      <c r="R404" s="1"/>
      <c r="S404" s="1"/>
      <c r="T404" s="1"/>
      <c r="U404" s="1"/>
      <c r="V404" s="1"/>
      <c r="W404" s="1"/>
      <c r="X404" s="1"/>
      <c r="Y404" s="1"/>
      <c r="Z404" s="1"/>
      <c r="AA404" s="1"/>
    </row>
    <row r="405" spans="1:27"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customHeight="1" x14ac:dyDescent="0.2">
      <c r="A406" s="1"/>
      <c r="B406" s="1"/>
      <c r="C406" s="1"/>
      <c r="D406" s="34"/>
      <c r="E406" s="34"/>
      <c r="F406" s="1"/>
      <c r="G406" s="1"/>
      <c r="H406" s="1"/>
      <c r="I406" s="1"/>
      <c r="J406" s="1"/>
      <c r="K406" s="1"/>
      <c r="L406" s="1"/>
      <c r="M406" s="1"/>
      <c r="N406" s="1"/>
      <c r="O406" s="1"/>
      <c r="P406" s="1"/>
      <c r="Q406" s="1"/>
      <c r="R406" s="1"/>
      <c r="S406" s="1"/>
      <c r="T406" s="1"/>
      <c r="U406" s="1"/>
      <c r="V406" s="1"/>
      <c r="W406" s="1"/>
      <c r="X406" s="1"/>
      <c r="Y406" s="1"/>
      <c r="Z406" s="1"/>
      <c r="AA406" s="1"/>
    </row>
    <row r="407" spans="1:27" ht="14.25" customHeight="1" x14ac:dyDescent="0.2">
      <c r="A407" s="1"/>
      <c r="B407" s="1"/>
      <c r="C407" s="1"/>
      <c r="D407"/>
      <c r="E407"/>
      <c r="F407" s="1"/>
      <c r="G407" s="1"/>
      <c r="H407" s="1"/>
      <c r="I407" s="1"/>
      <c r="J407" s="1"/>
      <c r="K407" s="1"/>
      <c r="L407" s="1"/>
      <c r="M407" s="1"/>
      <c r="N407" s="1"/>
      <c r="O407" s="1"/>
      <c r="P407" s="1"/>
      <c r="Q407" s="1"/>
      <c r="R407" s="1"/>
      <c r="S407" s="1"/>
      <c r="T407" s="1"/>
      <c r="U407" s="1"/>
      <c r="V407" s="1"/>
      <c r="W407" s="1"/>
      <c r="X407" s="1"/>
      <c r="Y407" s="1"/>
      <c r="Z407" s="1"/>
      <c r="AA407" s="1"/>
    </row>
    <row r="408" spans="1:27" ht="14.25" customHeight="1" x14ac:dyDescent="0.2">
      <c r="A408" s="1"/>
      <c r="B408" s="1"/>
      <c r="C408" s="1"/>
      <c r="D408"/>
      <c r="E408"/>
      <c r="F408" s="1"/>
      <c r="G408" s="1"/>
      <c r="H408" s="1"/>
      <c r="I408" s="1"/>
      <c r="J408" s="1"/>
      <c r="K408" s="1"/>
      <c r="L408" s="1"/>
      <c r="M408" s="1"/>
      <c r="N408" s="1"/>
      <c r="O408" s="1"/>
      <c r="P408" s="1"/>
      <c r="Q408" s="1"/>
      <c r="R408" s="1"/>
      <c r="S408" s="1"/>
      <c r="T408" s="1"/>
      <c r="U408" s="1"/>
      <c r="V408" s="1"/>
      <c r="W408" s="1"/>
      <c r="X408" s="1"/>
      <c r="Y408" s="1"/>
      <c r="Z408" s="1"/>
      <c r="AA408" s="1"/>
    </row>
    <row r="409" spans="1:27" ht="14.25" customHeight="1" x14ac:dyDescent="0.2">
      <c r="A409" s="1"/>
      <c r="B409" s="1"/>
      <c r="C409" s="1"/>
      <c r="D409"/>
      <c r="E409"/>
      <c r="F409" s="1"/>
      <c r="G409" s="1"/>
      <c r="H409" s="1"/>
      <c r="I409" s="3" t="s">
        <v>631</v>
      </c>
      <c r="J409" s="3"/>
      <c r="K409" s="1"/>
      <c r="L409" s="1"/>
      <c r="M409" s="1"/>
      <c r="N409" s="1"/>
      <c r="O409" s="1"/>
      <c r="P409" s="1"/>
      <c r="Q409" s="1"/>
      <c r="R409" s="1"/>
      <c r="S409" s="1"/>
      <c r="T409" s="1"/>
      <c r="U409" s="1"/>
      <c r="V409" s="1"/>
      <c r="W409" s="1"/>
      <c r="X409" s="1"/>
      <c r="Y409" s="1"/>
      <c r="Z409" s="1"/>
      <c r="AA409" s="1"/>
    </row>
    <row r="410" spans="1:27" ht="14.25" customHeight="1" x14ac:dyDescent="0.2">
      <c r="A410" s="1"/>
      <c r="B410" s="1"/>
      <c r="C410" s="1"/>
      <c r="D410"/>
      <c r="E410"/>
      <c r="F410" s="1"/>
      <c r="G410" s="1"/>
      <c r="H410" s="1"/>
      <c r="I410" s="1"/>
      <c r="J410" s="1"/>
      <c r="K410" s="1"/>
      <c r="L410" s="1"/>
      <c r="M410" s="1"/>
      <c r="N410" s="1"/>
      <c r="O410" s="1"/>
      <c r="P410" s="1"/>
      <c r="Q410" s="1"/>
      <c r="R410" s="1"/>
      <c r="S410" s="1"/>
      <c r="T410" s="1"/>
      <c r="U410" s="1"/>
      <c r="V410" s="1"/>
      <c r="W410" s="1"/>
      <c r="X410" s="1"/>
      <c r="Y410" s="1"/>
      <c r="Z410" s="1"/>
      <c r="AA410" s="1"/>
    </row>
    <row r="411" spans="1:27" ht="14.25" customHeight="1" x14ac:dyDescent="0.2">
      <c r="A411" s="1"/>
      <c r="B411" s="1"/>
      <c r="C411" s="1"/>
      <c r="D411"/>
      <c r="E411"/>
      <c r="F411" s="1"/>
      <c r="G411" s="1"/>
      <c r="H411" s="1"/>
      <c r="I411" s="1"/>
      <c r="J411" s="1"/>
      <c r="K411" s="1"/>
      <c r="L411" s="1"/>
      <c r="M411" s="1"/>
      <c r="N411" s="1"/>
      <c r="O411" s="1"/>
      <c r="P411" s="1"/>
      <c r="Q411" s="1"/>
      <c r="R411" s="1"/>
      <c r="S411" s="1"/>
      <c r="T411" s="1"/>
      <c r="U411" s="1"/>
      <c r="V411" s="1"/>
      <c r="W411" s="1"/>
      <c r="X411" s="1"/>
      <c r="Y411" s="1"/>
      <c r="Z411" s="1"/>
      <c r="AA411" s="1"/>
    </row>
    <row r="412" spans="1:27" ht="14.25" customHeight="1" x14ac:dyDescent="0.2">
      <c r="A412" s="1"/>
      <c r="B412" s="1"/>
      <c r="C412" s="1"/>
      <c r="D412"/>
      <c r="E412"/>
      <c r="F412" s="1"/>
      <c r="G412" s="1"/>
      <c r="H412" s="1"/>
      <c r="I412" s="1"/>
      <c r="J412" s="1"/>
      <c r="K412" s="1"/>
      <c r="L412" s="1"/>
      <c r="M412" s="1"/>
      <c r="N412" s="1"/>
      <c r="O412" s="1"/>
      <c r="P412" s="1"/>
      <c r="Q412" s="1"/>
      <c r="R412" s="1"/>
      <c r="S412" s="1"/>
      <c r="T412" s="1"/>
      <c r="U412" s="1"/>
      <c r="V412" s="1"/>
      <c r="W412" s="1"/>
      <c r="X412" s="1"/>
      <c r="Y412" s="1"/>
      <c r="Z412" s="1"/>
      <c r="AA412" s="1"/>
    </row>
    <row r="413" spans="1:27"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customHeight="1" x14ac:dyDescent="0.2">
      <c r="A424" s="1"/>
      <c r="B424" s="1"/>
      <c r="C424" s="30" t="s">
        <v>632</v>
      </c>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customHeight="1" x14ac:dyDescent="0.2">
      <c r="A426" s="1"/>
      <c r="B426" s="1"/>
      <c r="C426" s="3" t="s">
        <v>633</v>
      </c>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customHeight="1" x14ac:dyDescent="0.2">
      <c r="A428" s="1"/>
      <c r="B428" s="1"/>
      <c r="C428" s="1"/>
      <c r="D428" s="1"/>
      <c r="E428" s="1"/>
      <c r="F428" s="1"/>
      <c r="G428" s="53" t="s">
        <v>634</v>
      </c>
      <c r="H428" s="54"/>
      <c r="I428" s="1"/>
      <c r="J428" s="1"/>
      <c r="K428" s="1"/>
      <c r="L428" s="1"/>
      <c r="M428" s="1"/>
      <c r="N428" s="1"/>
      <c r="O428" s="1"/>
      <c r="P428" s="1"/>
      <c r="Q428" s="1"/>
      <c r="R428" s="1"/>
      <c r="S428" s="1"/>
      <c r="T428" s="1"/>
      <c r="U428" s="1"/>
      <c r="V428" s="1"/>
      <c r="W428" s="1"/>
      <c r="X428" s="1"/>
      <c r="Y428" s="1"/>
      <c r="Z428" s="1"/>
      <c r="AA428" s="1"/>
    </row>
    <row r="429" spans="1:27" ht="14.25" customHeight="1" x14ac:dyDescent="0.2">
      <c r="A429" s="1"/>
      <c r="B429" s="1"/>
      <c r="C429" s="1"/>
      <c r="D429" s="1"/>
      <c r="E429" s="1"/>
      <c r="F429" s="1"/>
      <c r="G429" s="29" t="s">
        <v>541</v>
      </c>
      <c r="H429" s="29">
        <f>_xlfn.COVARIANCE.S('Descriptive Statistics'!I6:I272,'Descriptive Statistics'!P6:P272)</f>
        <v>-176361.87100999182</v>
      </c>
      <c r="I429" s="3" t="s">
        <v>636</v>
      </c>
      <c r="J429" s="1"/>
      <c r="K429" s="1"/>
      <c r="L429" s="1"/>
      <c r="M429" s="1"/>
      <c r="N429" s="1"/>
      <c r="O429" s="1"/>
      <c r="P429" s="1"/>
      <c r="Q429" s="1"/>
      <c r="R429" s="1"/>
      <c r="S429" s="1"/>
      <c r="T429" s="1"/>
      <c r="U429" s="1"/>
      <c r="V429" s="1"/>
      <c r="W429" s="1"/>
      <c r="X429" s="1"/>
      <c r="Y429" s="1"/>
      <c r="Z429" s="1"/>
      <c r="AA429" s="1"/>
    </row>
    <row r="430" spans="1:27" ht="14.25" customHeight="1" x14ac:dyDescent="0.2">
      <c r="A430" s="1"/>
      <c r="B430" s="1"/>
      <c r="C430" s="1"/>
      <c r="D430" s="1"/>
      <c r="E430" s="1"/>
      <c r="F430" s="1"/>
      <c r="G430" s="29" t="s">
        <v>635</v>
      </c>
      <c r="H430" s="29">
        <f>CORREL('Descriptive Statistics'!I6:I272,'Descriptive Statistics'!P6:P272)</f>
        <v>-0.17489349098612006</v>
      </c>
      <c r="I430" s="3" t="s">
        <v>637</v>
      </c>
      <c r="J430" s="1"/>
      <c r="K430" s="1"/>
      <c r="L430" s="1"/>
      <c r="M430" s="1"/>
      <c r="N430" s="1"/>
      <c r="O430" s="1"/>
      <c r="P430" s="1"/>
      <c r="Q430" s="1"/>
      <c r="R430" s="1"/>
      <c r="S430" s="1"/>
      <c r="T430" s="1"/>
      <c r="U430" s="1"/>
      <c r="V430" s="1"/>
      <c r="W430" s="1"/>
      <c r="X430" s="1"/>
      <c r="Y430" s="1"/>
      <c r="Z430" s="1"/>
      <c r="AA430" s="1"/>
    </row>
    <row r="431" spans="1:27"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customHeight="1" x14ac:dyDescent="0.2">
      <c r="A433" s="1"/>
      <c r="B433" s="1"/>
      <c r="C433" s="1"/>
      <c r="D433" s="1"/>
      <c r="E433" s="1"/>
      <c r="F433" s="1"/>
      <c r="G433" s="3" t="s">
        <v>638</v>
      </c>
      <c r="H433" s="1"/>
      <c r="I433" s="1"/>
      <c r="J433" s="1"/>
      <c r="K433" s="1"/>
      <c r="L433" s="1"/>
      <c r="M433" s="1"/>
      <c r="N433" s="1"/>
      <c r="O433" s="1"/>
      <c r="P433" s="1"/>
      <c r="Q433" s="1"/>
      <c r="R433" s="1"/>
      <c r="S433" s="1"/>
      <c r="T433" s="1"/>
      <c r="U433" s="1"/>
      <c r="V433" s="1"/>
      <c r="W433" s="1"/>
      <c r="X433" s="1"/>
      <c r="Y433" s="1"/>
      <c r="Z433" s="1"/>
      <c r="AA433" s="1"/>
    </row>
    <row r="434" spans="1:27"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customHeight="1" x14ac:dyDescent="0.2">
      <c r="A445" s="1"/>
      <c r="B445" s="1"/>
      <c r="C445" s="30" t="s">
        <v>639</v>
      </c>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customHeight="1" x14ac:dyDescent="0.2">
      <c r="A446" s="1"/>
      <c r="B446" s="1"/>
      <c r="C446" s="3" t="s">
        <v>640</v>
      </c>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customHeight="1" x14ac:dyDescent="0.2">
      <c r="A447" s="1"/>
      <c r="B447" s="1"/>
      <c r="C447" s="3" t="s">
        <v>641</v>
      </c>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customHeight="1" x14ac:dyDescent="0.2">
      <c r="A448" s="1"/>
      <c r="B448" s="1"/>
      <c r="C448" s="3" t="s">
        <v>642</v>
      </c>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customHeight="1" x14ac:dyDescent="0.2">
      <c r="A449" s="1"/>
      <c r="B449" s="1"/>
      <c r="C449" s="3" t="s">
        <v>643</v>
      </c>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customHeight="1" x14ac:dyDescent="0.2">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row r="921" spans="1:27" ht="14.25" customHeight="1" x14ac:dyDescent="0.2">
      <c r="A921" s="1"/>
      <c r="B921" s="1"/>
      <c r="C921" s="1"/>
      <c r="D921" s="1"/>
      <c r="E921" s="4"/>
      <c r="F921" s="1"/>
      <c r="G921" s="1"/>
      <c r="H921" s="2"/>
      <c r="I921" s="2"/>
      <c r="J921" s="2"/>
      <c r="K921" s="2"/>
      <c r="L921" s="8"/>
      <c r="M921" s="8"/>
      <c r="N921" s="2"/>
      <c r="O921" s="3"/>
      <c r="P921" s="4"/>
      <c r="Q921" s="4"/>
      <c r="R921" s="4"/>
      <c r="S921" s="4"/>
      <c r="T921" s="4"/>
      <c r="U921" s="3"/>
      <c r="V921" s="3"/>
      <c r="W921" s="3"/>
      <c r="X921" s="3"/>
      <c r="Y921" s="3"/>
      <c r="Z921" s="3"/>
      <c r="AA921" s="3"/>
    </row>
    <row r="922" spans="1:27" ht="14.25" customHeight="1" x14ac:dyDescent="0.2">
      <c r="A922" s="1"/>
      <c r="B922" s="1"/>
      <c r="C922" s="1"/>
      <c r="D922" s="1"/>
      <c r="E922" s="4"/>
      <c r="F922" s="1"/>
      <c r="G922" s="1"/>
      <c r="H922" s="2"/>
      <c r="I922" s="2"/>
      <c r="J922" s="2"/>
      <c r="K922" s="2"/>
      <c r="L922" s="8"/>
      <c r="M922" s="8"/>
      <c r="N922" s="2"/>
      <c r="O922" s="3"/>
      <c r="P922" s="4"/>
      <c r="Q922" s="4"/>
      <c r="R922" s="4"/>
      <c r="S922" s="4"/>
      <c r="T922" s="4"/>
      <c r="U922" s="3"/>
      <c r="V922" s="3"/>
      <c r="W922" s="3"/>
      <c r="X922" s="3"/>
      <c r="Y922" s="3"/>
      <c r="Z922" s="3"/>
      <c r="AA922" s="3"/>
    </row>
  </sheetData>
  <autoFilter ref="D368:F370" xr:uid="{00000000-0001-0000-0000-000000000000}"/>
  <sortState xmlns:xlrd2="http://schemas.microsoft.com/office/spreadsheetml/2017/richdata2" ref="D408:D411">
    <sortCondition ref="D407"/>
  </sortState>
  <mergeCells count="4">
    <mergeCell ref="C277:V277"/>
    <mergeCell ref="B4:J4"/>
    <mergeCell ref="L4:AA4"/>
    <mergeCell ref="G428:H428"/>
  </mergeCells>
  <conditionalFormatting sqref="F79">
    <cfRule type="notContainsBlanks" dxfId="0" priority="1">
      <formula>LEN(TRIM(F79))&gt;0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FAD96-BA77-4849-B6ED-85156AF56C73}">
  <dimension ref="B1:H200"/>
  <sheetViews>
    <sheetView workbookViewId="0">
      <selection activeCell="B25" sqref="B25:G28"/>
    </sheetView>
  </sheetViews>
  <sheetFormatPr baseColWidth="10" defaultColWidth="8.83203125" defaultRowHeight="12" x14ac:dyDescent="0.15"/>
  <cols>
    <col min="1" max="1" width="2" style="36" customWidth="1"/>
    <col min="2" max="2" width="8.83203125" style="36"/>
    <col min="3" max="3" width="9.1640625" style="36" bestFit="1" customWidth="1"/>
    <col min="4" max="4" width="15.83203125" style="36" bestFit="1" customWidth="1"/>
    <col min="5" max="16384" width="8.83203125" style="36"/>
  </cols>
  <sheetData>
    <row r="1" spans="2:8" ht="16" x14ac:dyDescent="0.15">
      <c r="B1" s="50" t="s">
        <v>651</v>
      </c>
    </row>
    <row r="2" spans="2:8" x14ac:dyDescent="0.15">
      <c r="B2" s="49" t="s">
        <v>650</v>
      </c>
    </row>
    <row r="4" spans="2:8" x14ac:dyDescent="0.15">
      <c r="B4" s="49" t="s">
        <v>649</v>
      </c>
    </row>
    <row r="6" spans="2:8" ht="13" thickBot="1" x14ac:dyDescent="0.2">
      <c r="B6" s="48"/>
      <c r="C6" s="47" t="s">
        <v>527</v>
      </c>
      <c r="D6" s="47" t="s">
        <v>648</v>
      </c>
    </row>
    <row r="7" spans="2:8" x14ac:dyDescent="0.15">
      <c r="B7" s="36" t="s">
        <v>537</v>
      </c>
      <c r="C7" s="43">
        <f>COUNTIF('[1]365RE'!$Q$6:$Q$272,B7)</f>
        <v>5</v>
      </c>
      <c r="D7" s="40">
        <f t="shared" ref="D7:D12" si="0">C7/$C$13</f>
        <v>2.8089887640449437E-2</v>
      </c>
    </row>
    <row r="8" spans="2:8" x14ac:dyDescent="0.15">
      <c r="B8" s="36" t="s">
        <v>535</v>
      </c>
      <c r="C8" s="43">
        <f>COUNTIF('[1]365RE'!$Q$6:$Q$272,B8)</f>
        <v>36</v>
      </c>
      <c r="D8" s="40">
        <f t="shared" si="0"/>
        <v>0.20224719101123595</v>
      </c>
    </row>
    <row r="9" spans="2:8" x14ac:dyDescent="0.15">
      <c r="B9" s="36" t="s">
        <v>534</v>
      </c>
      <c r="C9" s="43">
        <f>COUNTIF('[1]365RE'!$Q$6:$Q$272,B9)</f>
        <v>52</v>
      </c>
      <c r="D9" s="40">
        <f t="shared" si="0"/>
        <v>0.29213483146067415</v>
      </c>
    </row>
    <row r="10" spans="2:8" x14ac:dyDescent="0.15">
      <c r="B10" s="36" t="s">
        <v>536</v>
      </c>
      <c r="C10" s="43">
        <f>COUNTIF('[1]365RE'!$Q$6:$Q$272,B10)</f>
        <v>41</v>
      </c>
      <c r="D10" s="40">
        <f t="shared" si="0"/>
        <v>0.2303370786516854</v>
      </c>
    </row>
    <row r="11" spans="2:8" x14ac:dyDescent="0.15">
      <c r="B11" s="36" t="s">
        <v>532</v>
      </c>
      <c r="C11" s="43">
        <f>COUNTIF('[1]365RE'!$Q$6:$Q$272,B11)</f>
        <v>26</v>
      </c>
      <c r="D11" s="40">
        <f t="shared" si="0"/>
        <v>0.14606741573033707</v>
      </c>
    </row>
    <row r="12" spans="2:8" ht="13" thickBot="1" x14ac:dyDescent="0.2">
      <c r="B12" s="36" t="s">
        <v>533</v>
      </c>
      <c r="C12" s="43">
        <f>COUNTIF('[1]365RE'!$Q$6:$Q$272,B12)</f>
        <v>18</v>
      </c>
      <c r="D12" s="40">
        <f t="shared" si="0"/>
        <v>0.10112359550561797</v>
      </c>
    </row>
    <row r="13" spans="2:8" ht="13" thickBot="1" x14ac:dyDescent="0.2">
      <c r="B13" s="46" t="s">
        <v>528</v>
      </c>
      <c r="C13" s="46">
        <f>SUM(C7:C12)</f>
        <v>178</v>
      </c>
      <c r="D13" s="45">
        <f>SUM(D7:D12)</f>
        <v>1</v>
      </c>
    </row>
    <row r="14" spans="2:8" ht="16" thickTop="1" x14ac:dyDescent="0.2">
      <c r="B14" s="44"/>
      <c r="C14" s="43"/>
      <c r="D14" s="40"/>
      <c r="H14" s="37"/>
    </row>
    <row r="15" spans="2:8" ht="15" x14ac:dyDescent="0.2">
      <c r="B15" s="41" t="s">
        <v>647</v>
      </c>
      <c r="C15" s="38">
        <f>AVERAGE('[1]365RE'!$P$6:$P$200)</f>
        <v>46.151685393258425</v>
      </c>
      <c r="D15" s="42"/>
      <c r="H15" s="37"/>
    </row>
    <row r="16" spans="2:8" ht="15" x14ac:dyDescent="0.2">
      <c r="B16" s="41" t="s">
        <v>646</v>
      </c>
      <c r="C16" s="38">
        <f>MEDIAN('[1]365RE'!$P$6:$P$200)</f>
        <v>45</v>
      </c>
      <c r="D16" s="40"/>
      <c r="H16" s="37"/>
    </row>
    <row r="17" spans="2:8" ht="15" x14ac:dyDescent="0.2">
      <c r="B17" s="39" t="s">
        <v>538</v>
      </c>
      <c r="C17" s="38">
        <f>_xlfn.MODE.SNGL('[1]365RE'!$P$6:$P$200)</f>
        <v>48</v>
      </c>
      <c r="H17" s="37"/>
    </row>
    <row r="18" spans="2:8" ht="15" x14ac:dyDescent="0.2">
      <c r="B18" s="39" t="s">
        <v>540</v>
      </c>
      <c r="C18" s="38">
        <f>SKEW('[1]365RE'!$P$6:$P$200)</f>
        <v>0.23853812208261232</v>
      </c>
      <c r="H18" s="37"/>
    </row>
    <row r="19" spans="2:8" ht="15" x14ac:dyDescent="0.2">
      <c r="B19" s="39" t="s">
        <v>539</v>
      </c>
      <c r="C19" s="38">
        <f>_xlfn.VAR.S('[1]365RE'!$P$6:$P$200)</f>
        <v>164.90906494001149</v>
      </c>
      <c r="H19" s="37"/>
    </row>
    <row r="20" spans="2:8" ht="15" x14ac:dyDescent="0.2">
      <c r="B20" s="39" t="s">
        <v>645</v>
      </c>
      <c r="C20" s="38">
        <f>_xlfn.STDEV.S('[1]365RE'!$P$6:$P$200)</f>
        <v>12.841692448427953</v>
      </c>
      <c r="H20" s="37"/>
    </row>
    <row r="21" spans="2:8" ht="15" x14ac:dyDescent="0.2">
      <c r="H21" s="37"/>
    </row>
    <row r="22" spans="2:8" ht="15" x14ac:dyDescent="0.2">
      <c r="H22" s="37"/>
    </row>
    <row r="23" spans="2:8" ht="15" x14ac:dyDescent="0.2">
      <c r="H23" s="37"/>
    </row>
    <row r="24" spans="2:8" ht="15" x14ac:dyDescent="0.2">
      <c r="H24" s="37"/>
    </row>
    <row r="25" spans="2:8" ht="15" x14ac:dyDescent="0.2">
      <c r="H25" s="37"/>
    </row>
    <row r="26" spans="2:8" ht="15" x14ac:dyDescent="0.2">
      <c r="H26" s="37"/>
    </row>
    <row r="27" spans="2:8" ht="15" x14ac:dyDescent="0.2">
      <c r="H27" s="37"/>
    </row>
    <row r="28" spans="2:8" ht="15" x14ac:dyDescent="0.2">
      <c r="H28" s="37"/>
    </row>
    <row r="29" spans="2:8" ht="15" x14ac:dyDescent="0.2">
      <c r="H29" s="37"/>
    </row>
    <row r="30" spans="2:8" ht="15" x14ac:dyDescent="0.2">
      <c r="H30" s="37"/>
    </row>
    <row r="31" spans="2:8" ht="15" x14ac:dyDescent="0.2">
      <c r="H31" s="37"/>
    </row>
    <row r="32" spans="2:8" ht="15" x14ac:dyDescent="0.2">
      <c r="H32" s="37"/>
    </row>
    <row r="33" spans="8:8" ht="15" x14ac:dyDescent="0.2">
      <c r="H33" s="37"/>
    </row>
    <row r="34" spans="8:8" ht="15" x14ac:dyDescent="0.2">
      <c r="H34" s="37"/>
    </row>
    <row r="35" spans="8:8" ht="15" x14ac:dyDescent="0.2">
      <c r="H35" s="37"/>
    </row>
    <row r="36" spans="8:8" ht="15" x14ac:dyDescent="0.2">
      <c r="H36" s="37"/>
    </row>
    <row r="37" spans="8:8" ht="15" x14ac:dyDescent="0.2">
      <c r="H37" s="37"/>
    </row>
    <row r="38" spans="8:8" ht="15" x14ac:dyDescent="0.2">
      <c r="H38" s="37"/>
    </row>
    <row r="39" spans="8:8" ht="15" x14ac:dyDescent="0.2">
      <c r="H39" s="37"/>
    </row>
    <row r="40" spans="8:8" ht="15" x14ac:dyDescent="0.2">
      <c r="H40" s="37"/>
    </row>
    <row r="41" spans="8:8" ht="15" x14ac:dyDescent="0.2">
      <c r="H41" s="37"/>
    </row>
    <row r="42" spans="8:8" ht="15" x14ac:dyDescent="0.2">
      <c r="H42" s="37"/>
    </row>
    <row r="43" spans="8:8" ht="15" x14ac:dyDescent="0.2">
      <c r="H43" s="37"/>
    </row>
    <row r="44" spans="8:8" ht="15" x14ac:dyDescent="0.2">
      <c r="H44" s="37"/>
    </row>
    <row r="45" spans="8:8" ht="15" x14ac:dyDescent="0.2">
      <c r="H45" s="37"/>
    </row>
    <row r="46" spans="8:8" ht="15" x14ac:dyDescent="0.2">
      <c r="H46" s="37"/>
    </row>
    <row r="47" spans="8:8" ht="15" x14ac:dyDescent="0.2">
      <c r="H47" s="37"/>
    </row>
    <row r="48" spans="8:8" ht="15" x14ac:dyDescent="0.2">
      <c r="H48" s="37"/>
    </row>
    <row r="49" spans="8:8" ht="15" x14ac:dyDescent="0.2">
      <c r="H49" s="37"/>
    </row>
    <row r="50" spans="8:8" ht="15" x14ac:dyDescent="0.2">
      <c r="H50" s="37"/>
    </row>
    <row r="51" spans="8:8" ht="15" x14ac:dyDescent="0.2">
      <c r="H51" s="37"/>
    </row>
    <row r="52" spans="8:8" ht="15" x14ac:dyDescent="0.2">
      <c r="H52" s="37"/>
    </row>
    <row r="53" spans="8:8" ht="15" x14ac:dyDescent="0.2">
      <c r="H53" s="37"/>
    </row>
    <row r="54" spans="8:8" ht="15" x14ac:dyDescent="0.2">
      <c r="H54" s="37"/>
    </row>
    <row r="55" spans="8:8" ht="15" x14ac:dyDescent="0.2">
      <c r="H55" s="37"/>
    </row>
    <row r="56" spans="8:8" ht="15" x14ac:dyDescent="0.2">
      <c r="H56" s="37"/>
    </row>
    <row r="57" spans="8:8" ht="15" x14ac:dyDescent="0.2">
      <c r="H57" s="37"/>
    </row>
    <row r="58" spans="8:8" ht="15" x14ac:dyDescent="0.2">
      <c r="H58" s="37"/>
    </row>
    <row r="59" spans="8:8" ht="15" x14ac:dyDescent="0.2">
      <c r="H59" s="37"/>
    </row>
    <row r="60" spans="8:8" ht="15" x14ac:dyDescent="0.2">
      <c r="H60" s="37"/>
    </row>
    <row r="61" spans="8:8" ht="15" x14ac:dyDescent="0.2">
      <c r="H61" s="37"/>
    </row>
    <row r="62" spans="8:8" ht="15" x14ac:dyDescent="0.2">
      <c r="H62" s="37"/>
    </row>
    <row r="63" spans="8:8" ht="15" x14ac:dyDescent="0.2">
      <c r="H63" s="37"/>
    </row>
    <row r="64" spans="8:8" ht="15" x14ac:dyDescent="0.2">
      <c r="H64" s="37"/>
    </row>
    <row r="65" spans="8:8" ht="15" x14ac:dyDescent="0.2">
      <c r="H65" s="37"/>
    </row>
    <row r="66" spans="8:8" ht="15" x14ac:dyDescent="0.2">
      <c r="H66" s="37"/>
    </row>
    <row r="67" spans="8:8" ht="15" x14ac:dyDescent="0.2">
      <c r="H67" s="37"/>
    </row>
    <row r="68" spans="8:8" ht="15" x14ac:dyDescent="0.2">
      <c r="H68" s="37"/>
    </row>
    <row r="69" spans="8:8" ht="15" x14ac:dyDescent="0.2">
      <c r="H69" s="37"/>
    </row>
    <row r="70" spans="8:8" ht="15" x14ac:dyDescent="0.2">
      <c r="H70" s="37"/>
    </row>
    <row r="71" spans="8:8" ht="15" x14ac:dyDescent="0.2">
      <c r="H71" s="37"/>
    </row>
    <row r="72" spans="8:8" ht="15" x14ac:dyDescent="0.2">
      <c r="H72" s="37"/>
    </row>
    <row r="73" spans="8:8" ht="15" x14ac:dyDescent="0.2">
      <c r="H73" s="37"/>
    </row>
    <row r="74" spans="8:8" ht="15" x14ac:dyDescent="0.2">
      <c r="H74" s="37"/>
    </row>
    <row r="75" spans="8:8" ht="15" x14ac:dyDescent="0.2">
      <c r="H75" s="37"/>
    </row>
    <row r="76" spans="8:8" ht="15" x14ac:dyDescent="0.2">
      <c r="H76" s="37"/>
    </row>
    <row r="77" spans="8:8" ht="15" x14ac:dyDescent="0.2">
      <c r="H77" s="37"/>
    </row>
    <row r="78" spans="8:8" ht="15" x14ac:dyDescent="0.2">
      <c r="H78" s="37"/>
    </row>
    <row r="79" spans="8:8" ht="15" x14ac:dyDescent="0.2">
      <c r="H79" s="37"/>
    </row>
    <row r="80" spans="8:8" ht="15" x14ac:dyDescent="0.2">
      <c r="H80" s="37"/>
    </row>
    <row r="81" spans="8:8" ht="15" x14ac:dyDescent="0.2">
      <c r="H81" s="37"/>
    </row>
    <row r="82" spans="8:8" ht="15" x14ac:dyDescent="0.2">
      <c r="H82" s="37"/>
    </row>
    <row r="83" spans="8:8" ht="15" x14ac:dyDescent="0.2">
      <c r="H83" s="37"/>
    </row>
    <row r="84" spans="8:8" ht="15" x14ac:dyDescent="0.2">
      <c r="H84" s="37"/>
    </row>
    <row r="85" spans="8:8" ht="15" x14ac:dyDescent="0.2">
      <c r="H85" s="37"/>
    </row>
    <row r="86" spans="8:8" ht="15" x14ac:dyDescent="0.2">
      <c r="H86" s="37"/>
    </row>
    <row r="87" spans="8:8" ht="15" x14ac:dyDescent="0.2">
      <c r="H87" s="37"/>
    </row>
    <row r="88" spans="8:8" ht="15" x14ac:dyDescent="0.2">
      <c r="H88" s="37"/>
    </row>
    <row r="89" spans="8:8" ht="15" x14ac:dyDescent="0.2">
      <c r="H89" s="37"/>
    </row>
    <row r="90" spans="8:8" ht="15" x14ac:dyDescent="0.2">
      <c r="H90" s="37"/>
    </row>
    <row r="91" spans="8:8" ht="15" x14ac:dyDescent="0.2">
      <c r="H91" s="37"/>
    </row>
    <row r="92" spans="8:8" ht="15" x14ac:dyDescent="0.2">
      <c r="H92" s="37"/>
    </row>
    <row r="93" spans="8:8" ht="15" x14ac:dyDescent="0.2">
      <c r="H93" s="37"/>
    </row>
    <row r="94" spans="8:8" ht="15" x14ac:dyDescent="0.2">
      <c r="H94" s="37"/>
    </row>
    <row r="95" spans="8:8" ht="15" x14ac:dyDescent="0.2">
      <c r="H95" s="37"/>
    </row>
    <row r="96" spans="8:8" ht="15" x14ac:dyDescent="0.2">
      <c r="H96" s="37"/>
    </row>
    <row r="97" spans="8:8" ht="15" x14ac:dyDescent="0.2">
      <c r="H97" s="37"/>
    </row>
    <row r="98" spans="8:8" ht="15" x14ac:dyDescent="0.2">
      <c r="H98" s="37"/>
    </row>
    <row r="99" spans="8:8" ht="15" x14ac:dyDescent="0.2">
      <c r="H99" s="37"/>
    </row>
    <row r="100" spans="8:8" ht="15" x14ac:dyDescent="0.2">
      <c r="H100" s="37"/>
    </row>
    <row r="101" spans="8:8" ht="15" x14ac:dyDescent="0.2">
      <c r="H101" s="37"/>
    </row>
    <row r="102" spans="8:8" ht="15" x14ac:dyDescent="0.2">
      <c r="H102" s="37"/>
    </row>
    <row r="103" spans="8:8" ht="15" x14ac:dyDescent="0.2">
      <c r="H103" s="37"/>
    </row>
    <row r="104" spans="8:8" ht="15" x14ac:dyDescent="0.2">
      <c r="H104" s="37"/>
    </row>
    <row r="105" spans="8:8" ht="15" x14ac:dyDescent="0.2">
      <c r="H105" s="37"/>
    </row>
    <row r="106" spans="8:8" ht="15" x14ac:dyDescent="0.2">
      <c r="H106" s="37"/>
    </row>
    <row r="107" spans="8:8" ht="15" x14ac:dyDescent="0.2">
      <c r="H107" s="37"/>
    </row>
    <row r="108" spans="8:8" ht="15" x14ac:dyDescent="0.2">
      <c r="H108" s="37"/>
    </row>
    <row r="109" spans="8:8" ht="15" x14ac:dyDescent="0.2">
      <c r="H109" s="37"/>
    </row>
    <row r="110" spans="8:8" ht="15" x14ac:dyDescent="0.2">
      <c r="H110" s="37"/>
    </row>
    <row r="111" spans="8:8" ht="15" x14ac:dyDescent="0.2">
      <c r="H111" s="37"/>
    </row>
    <row r="112" spans="8:8" ht="15" x14ac:dyDescent="0.2">
      <c r="H112" s="37"/>
    </row>
    <row r="113" spans="8:8" ht="15" x14ac:dyDescent="0.2">
      <c r="H113" s="37"/>
    </row>
    <row r="114" spans="8:8" ht="15" x14ac:dyDescent="0.2">
      <c r="H114" s="37"/>
    </row>
    <row r="115" spans="8:8" ht="15" x14ac:dyDescent="0.2">
      <c r="H115" s="37"/>
    </row>
    <row r="116" spans="8:8" ht="15" x14ac:dyDescent="0.2">
      <c r="H116" s="37"/>
    </row>
    <row r="117" spans="8:8" ht="15" x14ac:dyDescent="0.2">
      <c r="H117" s="37"/>
    </row>
    <row r="118" spans="8:8" ht="15" x14ac:dyDescent="0.2">
      <c r="H118" s="37"/>
    </row>
    <row r="119" spans="8:8" ht="15" x14ac:dyDescent="0.2">
      <c r="H119" s="37"/>
    </row>
    <row r="120" spans="8:8" ht="15" x14ac:dyDescent="0.2">
      <c r="H120" s="37"/>
    </row>
    <row r="121" spans="8:8" ht="15" x14ac:dyDescent="0.2">
      <c r="H121" s="37"/>
    </row>
    <row r="122" spans="8:8" ht="15" x14ac:dyDescent="0.2">
      <c r="H122" s="37"/>
    </row>
    <row r="123" spans="8:8" ht="15" x14ac:dyDescent="0.2">
      <c r="H123" s="37"/>
    </row>
    <row r="124" spans="8:8" ht="15" x14ac:dyDescent="0.2">
      <c r="H124" s="37"/>
    </row>
    <row r="125" spans="8:8" ht="15" x14ac:dyDescent="0.2">
      <c r="H125" s="37"/>
    </row>
    <row r="126" spans="8:8" ht="15" x14ac:dyDescent="0.2">
      <c r="H126" s="37"/>
    </row>
    <row r="127" spans="8:8" ht="15" x14ac:dyDescent="0.2">
      <c r="H127" s="37"/>
    </row>
    <row r="128" spans="8:8" ht="15" x14ac:dyDescent="0.2">
      <c r="H128" s="37"/>
    </row>
    <row r="129" spans="8:8" ht="15" x14ac:dyDescent="0.2">
      <c r="H129" s="37"/>
    </row>
    <row r="130" spans="8:8" ht="15" x14ac:dyDescent="0.2">
      <c r="H130" s="37"/>
    </row>
    <row r="131" spans="8:8" ht="15" x14ac:dyDescent="0.2">
      <c r="H131" s="37"/>
    </row>
    <row r="132" spans="8:8" ht="15" x14ac:dyDescent="0.2">
      <c r="H132" s="37"/>
    </row>
    <row r="133" spans="8:8" ht="15" x14ac:dyDescent="0.2">
      <c r="H133" s="37"/>
    </row>
    <row r="134" spans="8:8" ht="15" x14ac:dyDescent="0.2">
      <c r="H134" s="37"/>
    </row>
    <row r="135" spans="8:8" ht="15" x14ac:dyDescent="0.2">
      <c r="H135" s="37"/>
    </row>
    <row r="136" spans="8:8" ht="15" x14ac:dyDescent="0.2">
      <c r="H136" s="37"/>
    </row>
    <row r="137" spans="8:8" ht="15" x14ac:dyDescent="0.2">
      <c r="H137" s="37"/>
    </row>
    <row r="138" spans="8:8" ht="15" x14ac:dyDescent="0.2">
      <c r="H138" s="37"/>
    </row>
    <row r="139" spans="8:8" ht="15" x14ac:dyDescent="0.2">
      <c r="H139" s="37"/>
    </row>
    <row r="140" spans="8:8" ht="15" x14ac:dyDescent="0.2">
      <c r="H140" s="37"/>
    </row>
    <row r="141" spans="8:8" ht="15" x14ac:dyDescent="0.2">
      <c r="H141" s="37"/>
    </row>
    <row r="142" spans="8:8" ht="15" x14ac:dyDescent="0.2">
      <c r="H142" s="37"/>
    </row>
    <row r="143" spans="8:8" ht="15" x14ac:dyDescent="0.2">
      <c r="H143" s="37"/>
    </row>
    <row r="144" spans="8:8" ht="15" x14ac:dyDescent="0.2">
      <c r="H144" s="37"/>
    </row>
    <row r="145" spans="8:8" ht="15" x14ac:dyDescent="0.2">
      <c r="H145" s="37"/>
    </row>
    <row r="146" spans="8:8" ht="15" x14ac:dyDescent="0.2">
      <c r="H146" s="37"/>
    </row>
    <row r="147" spans="8:8" ht="15" x14ac:dyDescent="0.2">
      <c r="H147" s="37"/>
    </row>
    <row r="148" spans="8:8" ht="15" x14ac:dyDescent="0.2">
      <c r="H148" s="37"/>
    </row>
    <row r="149" spans="8:8" ht="15" x14ac:dyDescent="0.2">
      <c r="H149" s="37"/>
    </row>
    <row r="150" spans="8:8" ht="15" x14ac:dyDescent="0.2">
      <c r="H150" s="37"/>
    </row>
    <row r="151" spans="8:8" ht="15" x14ac:dyDescent="0.2">
      <c r="H151" s="37"/>
    </row>
    <row r="152" spans="8:8" ht="15" x14ac:dyDescent="0.2">
      <c r="H152" s="37"/>
    </row>
    <row r="153" spans="8:8" ht="15" x14ac:dyDescent="0.2">
      <c r="H153" s="37"/>
    </row>
    <row r="154" spans="8:8" ht="15" x14ac:dyDescent="0.2">
      <c r="H154" s="37"/>
    </row>
    <row r="155" spans="8:8" ht="15" x14ac:dyDescent="0.2">
      <c r="H155" s="37"/>
    </row>
    <row r="156" spans="8:8" ht="15" x14ac:dyDescent="0.2">
      <c r="H156" s="37"/>
    </row>
    <row r="157" spans="8:8" ht="15" x14ac:dyDescent="0.2">
      <c r="H157" s="37"/>
    </row>
    <row r="158" spans="8:8" ht="15" x14ac:dyDescent="0.2">
      <c r="H158" s="37"/>
    </row>
    <row r="159" spans="8:8" ht="15" x14ac:dyDescent="0.2">
      <c r="H159" s="37"/>
    </row>
    <row r="160" spans="8:8" ht="15" x14ac:dyDescent="0.2">
      <c r="H160" s="37"/>
    </row>
    <row r="161" spans="8:8" ht="15" x14ac:dyDescent="0.2">
      <c r="H161" s="37"/>
    </row>
    <row r="162" spans="8:8" ht="15" x14ac:dyDescent="0.2">
      <c r="H162" s="37"/>
    </row>
    <row r="163" spans="8:8" ht="15" x14ac:dyDescent="0.2">
      <c r="H163" s="37"/>
    </row>
    <row r="164" spans="8:8" ht="15" x14ac:dyDescent="0.2">
      <c r="H164" s="37"/>
    </row>
    <row r="165" spans="8:8" ht="15" x14ac:dyDescent="0.2">
      <c r="H165" s="37"/>
    </row>
    <row r="166" spans="8:8" ht="15" x14ac:dyDescent="0.2">
      <c r="H166" s="37"/>
    </row>
    <row r="167" spans="8:8" ht="15" x14ac:dyDescent="0.2">
      <c r="H167" s="37"/>
    </row>
    <row r="168" spans="8:8" ht="15" x14ac:dyDescent="0.2">
      <c r="H168" s="37"/>
    </row>
    <row r="169" spans="8:8" ht="15" x14ac:dyDescent="0.2">
      <c r="H169" s="37"/>
    </row>
    <row r="170" spans="8:8" ht="15" x14ac:dyDescent="0.2">
      <c r="H170" s="37"/>
    </row>
    <row r="171" spans="8:8" ht="15" x14ac:dyDescent="0.2">
      <c r="H171" s="37"/>
    </row>
    <row r="172" spans="8:8" ht="15" x14ac:dyDescent="0.2">
      <c r="H172" s="37"/>
    </row>
    <row r="173" spans="8:8" ht="15" x14ac:dyDescent="0.2">
      <c r="H173" s="37"/>
    </row>
    <row r="174" spans="8:8" ht="15" x14ac:dyDescent="0.2">
      <c r="H174" s="37"/>
    </row>
    <row r="175" spans="8:8" ht="15" x14ac:dyDescent="0.2">
      <c r="H175" s="37"/>
    </row>
    <row r="176" spans="8:8" ht="15" x14ac:dyDescent="0.2">
      <c r="H176" s="37"/>
    </row>
    <row r="177" spans="8:8" ht="15" x14ac:dyDescent="0.2">
      <c r="H177" s="37"/>
    </row>
    <row r="178" spans="8:8" ht="15" x14ac:dyDescent="0.2">
      <c r="H178" s="37"/>
    </row>
    <row r="179" spans="8:8" ht="15" x14ac:dyDescent="0.2">
      <c r="H179" s="37"/>
    </row>
    <row r="180" spans="8:8" ht="15" x14ac:dyDescent="0.2">
      <c r="H180" s="37"/>
    </row>
    <row r="181" spans="8:8" ht="15" x14ac:dyDescent="0.2">
      <c r="H181" s="37"/>
    </row>
    <row r="182" spans="8:8" ht="15" x14ac:dyDescent="0.2">
      <c r="H182" s="37"/>
    </row>
    <row r="183" spans="8:8" ht="15" x14ac:dyDescent="0.2">
      <c r="H183" s="37"/>
    </row>
    <row r="184" spans="8:8" ht="15" x14ac:dyDescent="0.2">
      <c r="H184" s="37"/>
    </row>
    <row r="185" spans="8:8" ht="15" x14ac:dyDescent="0.2">
      <c r="H185" s="37"/>
    </row>
    <row r="186" spans="8:8" ht="15" x14ac:dyDescent="0.2">
      <c r="H186" s="37"/>
    </row>
    <row r="187" spans="8:8" ht="15" x14ac:dyDescent="0.2">
      <c r="H187" s="37"/>
    </row>
    <row r="188" spans="8:8" ht="15" x14ac:dyDescent="0.2">
      <c r="H188" s="37"/>
    </row>
    <row r="189" spans="8:8" ht="15" x14ac:dyDescent="0.2">
      <c r="H189" s="37"/>
    </row>
    <row r="190" spans="8:8" ht="15" x14ac:dyDescent="0.2">
      <c r="H190" s="37"/>
    </row>
    <row r="191" spans="8:8" ht="15" x14ac:dyDescent="0.2">
      <c r="H191" s="37"/>
    </row>
    <row r="192" spans="8:8" ht="15" x14ac:dyDescent="0.2">
      <c r="H192" s="37"/>
    </row>
    <row r="193" spans="8:8" ht="15" x14ac:dyDescent="0.2">
      <c r="H193" s="37"/>
    </row>
    <row r="194" spans="8:8" ht="15" x14ac:dyDescent="0.2">
      <c r="H194" s="37"/>
    </row>
    <row r="195" spans="8:8" ht="15" x14ac:dyDescent="0.2">
      <c r="H195" s="37"/>
    </row>
    <row r="196" spans="8:8" ht="15" x14ac:dyDescent="0.2">
      <c r="H196" s="37"/>
    </row>
    <row r="197" spans="8:8" ht="15" x14ac:dyDescent="0.2">
      <c r="H197" s="37"/>
    </row>
    <row r="198" spans="8:8" ht="15" x14ac:dyDescent="0.2">
      <c r="H198" s="37"/>
    </row>
    <row r="199" spans="8:8" ht="15" x14ac:dyDescent="0.2">
      <c r="H199" s="37"/>
    </row>
    <row r="200" spans="8:8" ht="15" x14ac:dyDescent="0.2">
      <c r="H200" s="37"/>
    </row>
  </sheetData>
  <dataValidations count="1">
    <dataValidation allowBlank="1" showErrorMessage="1" sqref="B4 B1:B2" xr:uid="{00000000-0002-0000-03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Descriptive Statistics</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Megha Udaybhai Jotangiya</cp:lastModifiedBy>
  <dcterms:created xsi:type="dcterms:W3CDTF">2017-06-08T15:05:34Z</dcterms:created>
  <dcterms:modified xsi:type="dcterms:W3CDTF">2024-08-19T19:19:45Z</dcterms:modified>
</cp:coreProperties>
</file>