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rretoLab\AppData\Local\Box\Box Edit\Documents\ul0eyxR6ukG9W3rw5i2OQQ==\"/>
    </mc:Choice>
  </mc:AlternateContent>
  <xr:revisionPtr revIDLastSave="0" documentId="13_ncr:1_{D5901454-C8FC-4B2B-B825-3172FBE10274}" xr6:coauthVersionLast="36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1" l="1"/>
  <c r="M42" i="1"/>
  <c r="K49" i="1" l="1"/>
  <c r="K14" i="1"/>
  <c r="E7" i="1" l="1"/>
  <c r="C18" i="1" s="1"/>
  <c r="C20" i="1" s="1"/>
  <c r="J27" i="1" s="1"/>
  <c r="K27" i="1" s="1"/>
  <c r="C10" i="1"/>
  <c r="C12" i="1" s="1"/>
  <c r="H43" i="1" l="1"/>
  <c r="H42" i="1"/>
  <c r="J37" i="1"/>
  <c r="K37" i="1" s="1"/>
  <c r="J35" i="1"/>
  <c r="K35" i="1" s="1"/>
  <c r="J34" i="1"/>
  <c r="K34" i="1" s="1"/>
  <c r="J44" i="1"/>
  <c r="H41" i="1"/>
  <c r="H40" i="1"/>
  <c r="H39" i="1"/>
  <c r="H38" i="1"/>
  <c r="J39" i="1"/>
  <c r="K39" i="1" s="1"/>
  <c r="J38" i="1"/>
  <c r="K38" i="1" s="1"/>
  <c r="J36" i="1"/>
  <c r="K36" i="1" s="1"/>
  <c r="H37" i="1"/>
  <c r="H36" i="1"/>
  <c r="H28" i="1"/>
  <c r="H27" i="1"/>
  <c r="H44" i="1"/>
  <c r="J42" i="1"/>
  <c r="K42" i="1" s="1"/>
  <c r="J41" i="1"/>
  <c r="K41" i="1" s="1"/>
  <c r="J43" i="1"/>
  <c r="J40" i="1"/>
  <c r="K40" i="1" s="1"/>
  <c r="H35" i="1"/>
  <c r="J33" i="1"/>
  <c r="K33" i="1" s="1"/>
  <c r="J32" i="1"/>
  <c r="K32" i="1" s="1"/>
  <c r="J31" i="1"/>
  <c r="K31" i="1" s="1"/>
  <c r="J30" i="1"/>
  <c r="K30" i="1" s="1"/>
  <c r="J29" i="1"/>
  <c r="K29" i="1" s="1"/>
  <c r="H30" i="1"/>
  <c r="J28" i="1"/>
  <c r="H34" i="1"/>
  <c r="H33" i="1"/>
  <c r="H32" i="1"/>
  <c r="H31" i="1"/>
  <c r="H29" i="1"/>
  <c r="J19" i="1"/>
  <c r="K19" i="1" s="1"/>
  <c r="H22" i="1"/>
  <c r="J25" i="1"/>
  <c r="K25" i="1" s="1"/>
  <c r="J20" i="1"/>
  <c r="K20" i="1" s="1"/>
  <c r="H15" i="1"/>
  <c r="H23" i="1"/>
  <c r="H18" i="1"/>
  <c r="J17" i="1"/>
  <c r="K17" i="1" s="1"/>
  <c r="H14" i="1"/>
  <c r="J21" i="1"/>
  <c r="K21" i="1" s="1"/>
  <c r="H16" i="1"/>
  <c r="H24" i="1"/>
  <c r="J22" i="1"/>
  <c r="K22" i="1" s="1"/>
  <c r="H17" i="1"/>
  <c r="H25" i="1"/>
  <c r="H19" i="1"/>
  <c r="J15" i="1"/>
  <c r="K15" i="1" s="1"/>
  <c r="J23" i="1"/>
  <c r="K23" i="1" s="1"/>
  <c r="H20" i="1"/>
  <c r="H21" i="1"/>
  <c r="J16" i="1"/>
  <c r="K16" i="1" s="1"/>
  <c r="J24" i="1"/>
  <c r="K24" i="1" s="1"/>
  <c r="J18" i="1"/>
  <c r="K18" i="1" s="1"/>
  <c r="K28" i="1" l="1"/>
  <c r="H49" i="1"/>
  <c r="J14" i="1"/>
  <c r="L42" i="1" l="1"/>
  <c r="J50" i="1"/>
</calcChain>
</file>

<file path=xl/sharedStrings.xml><?xml version="1.0" encoding="utf-8"?>
<sst xmlns="http://schemas.openxmlformats.org/spreadsheetml/2006/main" count="55" uniqueCount="55">
  <si>
    <t>CGRB requests ~30 uL at 10nM.  When pooling, best to overshoot a bit to be safe.</t>
  </si>
  <si>
    <r>
      <t xml:space="preserve">Median fragment size (bp) </t>
    </r>
    <r>
      <rPr>
        <sz val="12"/>
        <color rgb="FFFF0000"/>
        <rFont val="Calibri (Body)"/>
      </rPr>
      <t>[ENTER]</t>
    </r>
  </si>
  <si>
    <t>ng needed in 33uL</t>
  </si>
  <si>
    <r>
      <t xml:space="preserve">Final library concentration (ng/ul) </t>
    </r>
    <r>
      <rPr>
        <sz val="12"/>
        <color rgb="FFFF0000"/>
        <rFont val="Calibri (Body)"/>
      </rPr>
      <t>[ENTER]</t>
    </r>
  </si>
  <si>
    <t>-&gt;</t>
  </si>
  <si>
    <r>
      <t xml:space="preserve">Conversion constant (g/mol per bp) </t>
    </r>
    <r>
      <rPr>
        <sz val="12"/>
        <color rgb="FFFF0000"/>
        <rFont val="Calibri (Body)"/>
      </rPr>
      <t>[don't change]</t>
    </r>
  </si>
  <si>
    <r>
      <t xml:space="preserve">Library mol. weight (g/mol) </t>
    </r>
    <r>
      <rPr>
        <sz val="12"/>
        <color rgb="FFFF0000"/>
        <rFont val="Calibri (Body)"/>
      </rPr>
      <t>[don't change]</t>
    </r>
  </si>
  <si>
    <t>Lowest volume in column J = 0.4 so multiplied by 4 to get min volume of 1.5 uL</t>
  </si>
  <si>
    <t>Molarity (nM) of library</t>
  </si>
  <si>
    <t>Enter library concentration</t>
  </si>
  <si>
    <t>Sample</t>
  </si>
  <si>
    <t>ng</t>
  </si>
  <si>
    <t>ng/ul</t>
  </si>
  <si>
    <t>uL needed</t>
  </si>
  <si>
    <t>uL adjusted for pipetting</t>
  </si>
  <si>
    <t>R-5</t>
  </si>
  <si>
    <t>R-4</t>
  </si>
  <si>
    <t>C-6</t>
  </si>
  <si>
    <t>A-6</t>
  </si>
  <si>
    <t>total ng aimed for</t>
  </si>
  <si>
    <t>A-4</t>
  </si>
  <si>
    <r>
      <t xml:space="preserve">no. samples </t>
    </r>
    <r>
      <rPr>
        <sz val="12"/>
        <color rgb="FFFF0000"/>
        <rFont val="Calibri (Body)"/>
      </rPr>
      <t>[ENTER]</t>
    </r>
  </si>
  <si>
    <t>0.5-6</t>
  </si>
  <si>
    <t>ng needed per sample</t>
  </si>
  <si>
    <t>R-6</t>
  </si>
  <si>
    <t>0.5-5</t>
  </si>
  <si>
    <t>3.5-6</t>
  </si>
  <si>
    <t>A-5</t>
  </si>
  <si>
    <t>C-2</t>
  </si>
  <si>
    <t>0.5-4</t>
  </si>
  <si>
    <t>R-1</t>
  </si>
  <si>
    <t>A-3</t>
  </si>
  <si>
    <t>C-4</t>
  </si>
  <si>
    <t>0.5-3</t>
  </si>
  <si>
    <t>C-1</t>
  </si>
  <si>
    <t>C-3</t>
  </si>
  <si>
    <t>C-5</t>
  </si>
  <si>
    <t>3.5-4</t>
  </si>
  <si>
    <t>3.5-3</t>
  </si>
  <si>
    <t>R-2</t>
  </si>
  <si>
    <t>R-3</t>
  </si>
  <si>
    <t>3.5-5</t>
  </si>
  <si>
    <t>3.5-1</t>
  </si>
  <si>
    <t>0.5-2</t>
  </si>
  <si>
    <t>0.5-1</t>
  </si>
  <si>
    <t>Aliquot vol</t>
  </si>
  <si>
    <t>A-1</t>
  </si>
  <si>
    <t>A-2</t>
  </si>
  <si>
    <t>3.5-2</t>
  </si>
  <si>
    <t>total ng</t>
  </si>
  <si>
    <t>total uL</t>
  </si>
  <si>
    <t>total uL adjusted</t>
  </si>
  <si>
    <t>drag cells according to number of samples -&gt;</t>
  </si>
  <si>
    <t>EB vol -&gt;</t>
  </si>
  <si>
    <t>Aliquot plus A-2 and 3.5-2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</si>
</sst>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164" fontId="0" fillId="4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zoomScale="85" zoomScaleNormal="85" zoomScalePageLayoutView="125" workbookViewId="0">
      <selection activeCell="J50" sqref="J50"/>
    </sheetView>
  </sheetViews>
  <sheetFormatPr defaultColWidth="11" defaultRowHeight="15.75"/>
  <cols>
    <col min="1" max="1" width="6.625" customWidth="1"/>
    <col min="2" max="2" width="45.5" customWidth="1"/>
    <col min="3" max="3" width="13.875" style="1" customWidth="1"/>
    <col min="4" max="4" width="7" customWidth="1"/>
    <col min="5" max="5" width="16.5" customWidth="1"/>
    <col min="6" max="6" width="5.375" customWidth="1"/>
    <col min="10" max="10" width="14.875" customWidth="1"/>
    <col min="11" max="11" width="8.125" customWidth="1"/>
    <col min="12" max="12" width="13.125" customWidth="1"/>
    <col min="13" max="13" width="13.875" customWidth="1"/>
  </cols>
  <sheetData>
    <row r="1" spans="1:12">
      <c r="A1" t="s">
        <v>0</v>
      </c>
    </row>
    <row r="6" spans="1:12">
      <c r="B6" t="s">
        <v>1</v>
      </c>
      <c r="C6" s="1">
        <v>350</v>
      </c>
      <c r="E6" t="s">
        <v>2</v>
      </c>
    </row>
    <row r="7" spans="1:12">
      <c r="B7" t="s">
        <v>3</v>
      </c>
      <c r="C7" s="1">
        <v>2.4</v>
      </c>
      <c r="D7" s="5" t="s">
        <v>4</v>
      </c>
      <c r="E7" s="1">
        <f>C7*33</f>
        <v>79.2</v>
      </c>
    </row>
    <row r="8" spans="1:12">
      <c r="D8" s="1"/>
    </row>
    <row r="9" spans="1:12">
      <c r="B9" t="s">
        <v>5</v>
      </c>
      <c r="C9" s="1">
        <v>650</v>
      </c>
    </row>
    <row r="10" spans="1:12">
      <c r="B10" t="s">
        <v>6</v>
      </c>
      <c r="C10" s="1">
        <f>C6*C9</f>
        <v>227500</v>
      </c>
    </row>
    <row r="11" spans="1:12">
      <c r="H11" s="1"/>
      <c r="I11" s="8" t="s">
        <v>7</v>
      </c>
    </row>
    <row r="12" spans="1:12">
      <c r="B12" t="s">
        <v>8</v>
      </c>
      <c r="C12" s="2">
        <f>(C7/C10)*(10^6)</f>
        <v>10.549450549450547</v>
      </c>
      <c r="H12" s="1"/>
      <c r="I12" s="1" t="s">
        <v>9</v>
      </c>
    </row>
    <row r="13" spans="1:12">
      <c r="G13" s="1" t="s">
        <v>10</v>
      </c>
      <c r="H13" s="1" t="s">
        <v>11</v>
      </c>
      <c r="I13" s="4" t="s">
        <v>12</v>
      </c>
      <c r="J13" s="1" t="s">
        <v>13</v>
      </c>
      <c r="K13" s="7" t="s">
        <v>14</v>
      </c>
      <c r="L13" s="1"/>
    </row>
    <row r="14" spans="1:12">
      <c r="G14" t="s">
        <v>15</v>
      </c>
      <c r="H14" s="1">
        <f>$C$20</f>
        <v>2.64</v>
      </c>
      <c r="I14">
        <v>3.9</v>
      </c>
      <c r="J14" s="2">
        <f>H14/I14</f>
        <v>0.67692307692307696</v>
      </c>
      <c r="K14" s="6">
        <f>J14*3.5</f>
        <v>2.3692307692307693</v>
      </c>
      <c r="L14" s="1"/>
    </row>
    <row r="15" spans="1:12">
      <c r="G15" t="s">
        <v>16</v>
      </c>
      <c r="H15" s="1">
        <f t="shared" ref="H15:H24" si="0">$C$20</f>
        <v>2.64</v>
      </c>
      <c r="I15">
        <v>4.7699999999999996</v>
      </c>
      <c r="J15" s="2">
        <f t="shared" ref="J15:J24" si="1">$C$20/I15</f>
        <v>0.55345911949685545</v>
      </c>
      <c r="K15" s="6">
        <f t="shared" ref="K15:K42" si="2">J15*3.5</f>
        <v>1.9371069182389942</v>
      </c>
      <c r="L15" s="1"/>
    </row>
    <row r="16" spans="1:12">
      <c r="G16" t="s">
        <v>17</v>
      </c>
      <c r="H16" s="1">
        <f t="shared" si="0"/>
        <v>2.64</v>
      </c>
      <c r="I16">
        <v>2.38</v>
      </c>
      <c r="J16" s="2">
        <f t="shared" si="1"/>
        <v>1.1092436974789917</v>
      </c>
      <c r="K16" s="6">
        <f t="shared" si="2"/>
        <v>3.882352941176471</v>
      </c>
      <c r="L16" s="1"/>
    </row>
    <row r="17" spans="2:12">
      <c r="G17" t="s">
        <v>18</v>
      </c>
      <c r="H17" s="1">
        <f t="shared" si="0"/>
        <v>2.64</v>
      </c>
      <c r="I17">
        <v>2.78</v>
      </c>
      <c r="J17" s="2">
        <f t="shared" si="1"/>
        <v>0.94964028776978426</v>
      </c>
      <c r="K17" s="6">
        <f t="shared" si="2"/>
        <v>3.3237410071942448</v>
      </c>
      <c r="L17" s="1"/>
    </row>
    <row r="18" spans="2:12">
      <c r="B18" s="1" t="s">
        <v>19</v>
      </c>
      <c r="C18" s="1">
        <f>E7</f>
        <v>79.2</v>
      </c>
      <c r="G18" t="s">
        <v>20</v>
      </c>
      <c r="H18" s="1">
        <f t="shared" si="0"/>
        <v>2.64</v>
      </c>
      <c r="I18">
        <v>4.2300000000000004</v>
      </c>
      <c r="J18" s="2">
        <f t="shared" si="1"/>
        <v>0.62411347517730498</v>
      </c>
      <c r="K18" s="6">
        <f t="shared" si="2"/>
        <v>2.1843971631205674</v>
      </c>
      <c r="L18" s="1"/>
    </row>
    <row r="19" spans="2:12">
      <c r="B19" s="1" t="s">
        <v>21</v>
      </c>
      <c r="C19" s="1">
        <v>30</v>
      </c>
      <c r="G19" t="s">
        <v>22</v>
      </c>
      <c r="H19" s="1">
        <f t="shared" si="0"/>
        <v>2.64</v>
      </c>
      <c r="I19">
        <v>2.92</v>
      </c>
      <c r="J19" s="2">
        <f t="shared" si="1"/>
        <v>0.90410958904109595</v>
      </c>
      <c r="K19" s="6">
        <f t="shared" si="2"/>
        <v>3.1643835616438358</v>
      </c>
      <c r="L19" s="1"/>
    </row>
    <row r="20" spans="2:12">
      <c r="B20" s="1" t="s">
        <v>23</v>
      </c>
      <c r="C20" s="3">
        <f>C18/C19</f>
        <v>2.64</v>
      </c>
      <c r="G20" t="s">
        <v>24</v>
      </c>
      <c r="H20" s="1">
        <f t="shared" si="0"/>
        <v>2.64</v>
      </c>
      <c r="I20">
        <v>7.61</v>
      </c>
      <c r="J20" s="2">
        <f t="shared" si="1"/>
        <v>0.34691195795006569</v>
      </c>
      <c r="K20" s="6">
        <f t="shared" si="2"/>
        <v>1.21419185282523</v>
      </c>
      <c r="L20" s="1"/>
    </row>
    <row r="21" spans="2:12">
      <c r="G21" t="s">
        <v>25</v>
      </c>
      <c r="H21" s="1">
        <f t="shared" si="0"/>
        <v>2.64</v>
      </c>
      <c r="I21">
        <v>3.48</v>
      </c>
      <c r="J21" s="2">
        <f t="shared" si="1"/>
        <v>0.75862068965517249</v>
      </c>
      <c r="K21" s="6">
        <f t="shared" si="2"/>
        <v>2.6551724137931036</v>
      </c>
      <c r="L21" s="1"/>
    </row>
    <row r="22" spans="2:12">
      <c r="G22" t="s">
        <v>26</v>
      </c>
      <c r="H22" s="1">
        <f t="shared" si="0"/>
        <v>2.64</v>
      </c>
      <c r="I22">
        <v>4.33</v>
      </c>
      <c r="J22" s="2">
        <f t="shared" si="1"/>
        <v>0.60969976905311785</v>
      </c>
      <c r="K22" s="6">
        <f t="shared" si="2"/>
        <v>2.1339491916859123</v>
      </c>
      <c r="L22" s="1"/>
    </row>
    <row r="23" spans="2:12">
      <c r="G23" t="s">
        <v>27</v>
      </c>
      <c r="H23" s="1">
        <f t="shared" si="0"/>
        <v>2.64</v>
      </c>
      <c r="I23">
        <v>3.66</v>
      </c>
      <c r="J23" s="2">
        <f t="shared" si="1"/>
        <v>0.72131147540983609</v>
      </c>
      <c r="K23" s="6">
        <f t="shared" si="2"/>
        <v>2.5245901639344264</v>
      </c>
      <c r="L23" s="1"/>
    </row>
    <row r="24" spans="2:12">
      <c r="G24" t="s">
        <v>28</v>
      </c>
      <c r="H24" s="1">
        <f t="shared" si="0"/>
        <v>2.64</v>
      </c>
      <c r="I24">
        <v>5.71</v>
      </c>
      <c r="J24" s="2">
        <f t="shared" si="1"/>
        <v>0.46234676007005254</v>
      </c>
      <c r="K24" s="6">
        <f t="shared" si="2"/>
        <v>1.618213660245184</v>
      </c>
      <c r="L24" s="1"/>
    </row>
    <row r="25" spans="2:12">
      <c r="G25" t="s">
        <v>29</v>
      </c>
      <c r="H25" s="1">
        <f>$C$20</f>
        <v>2.64</v>
      </c>
      <c r="I25">
        <v>3.73</v>
      </c>
      <c r="J25" s="2">
        <f>$C$20/I25</f>
        <v>0.70777479892761397</v>
      </c>
      <c r="K25" s="6">
        <f t="shared" si="2"/>
        <v>2.4772117962466487</v>
      </c>
      <c r="L25" s="1"/>
    </row>
    <row r="27" spans="2:12">
      <c r="G27" t="s">
        <v>30</v>
      </c>
      <c r="H27" s="1">
        <f t="shared" ref="H27:H44" si="3">$C$20</f>
        <v>2.64</v>
      </c>
      <c r="I27">
        <v>2.31</v>
      </c>
      <c r="J27" s="2">
        <f t="shared" ref="J27:J43" si="4">$C$20/I27</f>
        <v>1.1428571428571428</v>
      </c>
      <c r="K27" s="6">
        <f t="shared" si="2"/>
        <v>4</v>
      </c>
    </row>
    <row r="28" spans="2:12">
      <c r="G28" t="s">
        <v>31</v>
      </c>
      <c r="H28" s="1">
        <f t="shared" si="3"/>
        <v>2.64</v>
      </c>
      <c r="I28">
        <v>2.79</v>
      </c>
      <c r="J28" s="2">
        <f t="shared" si="4"/>
        <v>0.94623655913978499</v>
      </c>
      <c r="K28" s="6">
        <f t="shared" si="2"/>
        <v>3.3118279569892475</v>
      </c>
    </row>
    <row r="29" spans="2:12">
      <c r="G29" t="s">
        <v>32</v>
      </c>
      <c r="H29" s="1">
        <f t="shared" si="3"/>
        <v>2.64</v>
      </c>
      <c r="I29">
        <v>4.7300000000000004</v>
      </c>
      <c r="J29" s="2">
        <f t="shared" si="4"/>
        <v>0.55813953488372092</v>
      </c>
      <c r="K29" s="6">
        <f t="shared" si="2"/>
        <v>1.9534883720930232</v>
      </c>
    </row>
    <row r="30" spans="2:12">
      <c r="G30" t="s">
        <v>33</v>
      </c>
      <c r="H30" s="1">
        <f t="shared" si="3"/>
        <v>2.64</v>
      </c>
      <c r="I30">
        <v>3.8</v>
      </c>
      <c r="J30" s="2">
        <f t="shared" si="4"/>
        <v>0.69473684210526321</v>
      </c>
      <c r="K30" s="6">
        <f t="shared" si="2"/>
        <v>2.4315789473684211</v>
      </c>
    </row>
    <row r="31" spans="2:12">
      <c r="G31" t="s">
        <v>34</v>
      </c>
      <c r="H31" s="1">
        <f t="shared" si="3"/>
        <v>2.64</v>
      </c>
      <c r="I31">
        <v>3.91</v>
      </c>
      <c r="J31" s="2">
        <f t="shared" si="4"/>
        <v>0.67519181585677746</v>
      </c>
      <c r="K31" s="6">
        <f t="shared" si="2"/>
        <v>2.363171355498721</v>
      </c>
    </row>
    <row r="32" spans="2:12">
      <c r="G32" t="s">
        <v>35</v>
      </c>
      <c r="H32" s="1">
        <f t="shared" si="3"/>
        <v>2.64</v>
      </c>
      <c r="I32">
        <v>5.29</v>
      </c>
      <c r="J32" s="2">
        <f t="shared" si="4"/>
        <v>0.49905482041587906</v>
      </c>
      <c r="K32" s="6">
        <f t="shared" si="2"/>
        <v>1.7466918714555768</v>
      </c>
    </row>
    <row r="33" spans="7:13">
      <c r="G33" t="s">
        <v>36</v>
      </c>
      <c r="H33" s="1">
        <f t="shared" si="3"/>
        <v>2.64</v>
      </c>
      <c r="I33">
        <v>3.32</v>
      </c>
      <c r="J33" s="2">
        <f t="shared" si="4"/>
        <v>0.79518072289156638</v>
      </c>
      <c r="K33" s="6">
        <f t="shared" si="2"/>
        <v>2.7831325301204823</v>
      </c>
    </row>
    <row r="34" spans="7:13">
      <c r="G34" t="s">
        <v>37</v>
      </c>
      <c r="H34" s="1">
        <f t="shared" si="3"/>
        <v>2.64</v>
      </c>
      <c r="I34">
        <v>7.04</v>
      </c>
      <c r="J34" s="2">
        <f t="shared" si="4"/>
        <v>0.375</v>
      </c>
      <c r="K34" s="6">
        <f t="shared" si="2"/>
        <v>1.3125</v>
      </c>
    </row>
    <row r="35" spans="7:13">
      <c r="G35" t="s">
        <v>38</v>
      </c>
      <c r="H35" s="1">
        <f t="shared" si="3"/>
        <v>2.64</v>
      </c>
      <c r="I35">
        <v>3.93</v>
      </c>
      <c r="J35" s="2">
        <f t="shared" si="4"/>
        <v>0.6717557251908397</v>
      </c>
      <c r="K35" s="6">
        <f t="shared" si="2"/>
        <v>2.3511450381679388</v>
      </c>
    </row>
    <row r="36" spans="7:13">
      <c r="G36" t="s">
        <v>39</v>
      </c>
      <c r="H36" s="1">
        <f t="shared" si="3"/>
        <v>2.64</v>
      </c>
      <c r="I36">
        <v>6.02</v>
      </c>
      <c r="J36" s="2">
        <f t="shared" si="4"/>
        <v>0.43853820598006649</v>
      </c>
      <c r="K36" s="6">
        <f t="shared" si="2"/>
        <v>1.5348837209302326</v>
      </c>
    </row>
    <row r="37" spans="7:13">
      <c r="G37" t="s">
        <v>40</v>
      </c>
      <c r="H37" s="1">
        <f t="shared" si="3"/>
        <v>2.64</v>
      </c>
      <c r="I37">
        <v>4.82</v>
      </c>
      <c r="J37" s="2">
        <f t="shared" si="4"/>
        <v>0.54771784232365139</v>
      </c>
      <c r="K37" s="6">
        <f t="shared" si="2"/>
        <v>1.9170124481327799</v>
      </c>
    </row>
    <row r="38" spans="7:13">
      <c r="G38" t="s">
        <v>41</v>
      </c>
      <c r="H38" s="1">
        <f t="shared" si="3"/>
        <v>2.64</v>
      </c>
      <c r="I38">
        <v>5.49</v>
      </c>
      <c r="J38" s="2">
        <f t="shared" si="4"/>
        <v>0.48087431693989069</v>
      </c>
      <c r="K38" s="6">
        <f t="shared" si="2"/>
        <v>1.6830601092896174</v>
      </c>
    </row>
    <row r="39" spans="7:13">
      <c r="G39" t="s">
        <v>42</v>
      </c>
      <c r="H39" s="1">
        <f t="shared" si="3"/>
        <v>2.64</v>
      </c>
      <c r="I39">
        <v>6.79</v>
      </c>
      <c r="J39" s="2">
        <f t="shared" si="4"/>
        <v>0.38880706921944036</v>
      </c>
      <c r="K39" s="6">
        <f t="shared" si="2"/>
        <v>1.3608247422680413</v>
      </c>
    </row>
    <row r="40" spans="7:13">
      <c r="G40" t="s">
        <v>43</v>
      </c>
      <c r="H40" s="1">
        <f t="shared" si="3"/>
        <v>2.64</v>
      </c>
      <c r="I40">
        <v>3.35</v>
      </c>
      <c r="J40" s="2">
        <f t="shared" si="4"/>
        <v>0.78805970149253735</v>
      </c>
      <c r="K40" s="6">
        <f t="shared" si="2"/>
        <v>2.7582089552238807</v>
      </c>
      <c r="L40" s="1"/>
      <c r="M40" s="1"/>
    </row>
    <row r="41" spans="7:13">
      <c r="G41" t="s">
        <v>44</v>
      </c>
      <c r="H41" s="1">
        <f t="shared" si="3"/>
        <v>2.64</v>
      </c>
      <c r="I41">
        <v>3.08</v>
      </c>
      <c r="J41" s="2">
        <f t="shared" si="4"/>
        <v>0.85714285714285721</v>
      </c>
      <c r="K41" s="6">
        <f t="shared" si="2"/>
        <v>3</v>
      </c>
      <c r="L41" s="1" t="s">
        <v>45</v>
      </c>
      <c r="M41" s="1" t="s">
        <v>54</v>
      </c>
    </row>
    <row r="42" spans="7:13">
      <c r="G42" t="s">
        <v>46</v>
      </c>
      <c r="H42" s="1">
        <f t="shared" si="3"/>
        <v>2.64</v>
      </c>
      <c r="I42">
        <v>3.59</v>
      </c>
      <c r="J42" s="2">
        <f t="shared" si="4"/>
        <v>0.73537604456824524</v>
      </c>
      <c r="K42" s="6">
        <f t="shared" si="2"/>
        <v>2.5738161559888582</v>
      </c>
      <c r="L42" s="6">
        <f>SUM(J14:J42)</f>
        <v>19.018823897960623</v>
      </c>
      <c r="M42" s="6">
        <f>L42+J43+J44</f>
        <v>22.177607681744405</v>
      </c>
    </row>
    <row r="43" spans="7:13">
      <c r="G43" s="10" t="s">
        <v>47</v>
      </c>
      <c r="H43" s="11">
        <f t="shared" si="3"/>
        <v>2.64</v>
      </c>
      <c r="I43" s="10">
        <v>1.48</v>
      </c>
      <c r="J43" s="12">
        <f t="shared" si="4"/>
        <v>1.783783783783784</v>
      </c>
      <c r="K43" s="13"/>
    </row>
    <row r="44" spans="7:13">
      <c r="G44" t="s">
        <v>48</v>
      </c>
      <c r="H44" s="1">
        <f t="shared" si="3"/>
        <v>2.64</v>
      </c>
      <c r="I44">
        <v>1.92</v>
      </c>
      <c r="J44" s="2">
        <f>$C$20/I44</f>
        <v>1.3750000000000002</v>
      </c>
      <c r="K44" s="6"/>
    </row>
    <row r="48" spans="7:13">
      <c r="H48" s="1" t="s">
        <v>49</v>
      </c>
      <c r="J48" s="1" t="s">
        <v>50</v>
      </c>
      <c r="K48" t="s">
        <v>51</v>
      </c>
    </row>
    <row r="49" spans="5:11">
      <c r="E49" t="s">
        <v>52</v>
      </c>
      <c r="H49" s="2">
        <f>SUM(H14:H43)</f>
        <v>76.56</v>
      </c>
      <c r="J49" s="2">
        <f>SUM(J14:J44)</f>
        <v>22.177607681744405</v>
      </c>
      <c r="K49" s="9">
        <f>SUM(K14:K41)</f>
        <v>63.992067486873346</v>
      </c>
    </row>
    <row r="50" spans="5:11">
      <c r="I50" t="s">
        <v>53</v>
      </c>
      <c r="J50" s="2">
        <f>33-J49</f>
        <v>10.822392318255595</v>
      </c>
      <c r="K50" s="2"/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BarretoLab</cp:lastModifiedBy>
  <cp:revision/>
  <dcterms:created xsi:type="dcterms:W3CDTF">2017-03-24T23:48:00Z</dcterms:created>
  <dcterms:modified xsi:type="dcterms:W3CDTF">2024-01-30T20:55:16Z</dcterms:modified>
  <cp:category/>
  <cp:contentStatus/>
</cp:coreProperties>
</file>