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vanh\Desktop\"/>
    </mc:Choice>
  </mc:AlternateContent>
  <bookViews>
    <workbookView xWindow="0" yWindow="0" windowWidth="38400" windowHeight="17016" tabRatio="701"/>
  </bookViews>
  <sheets>
    <sheet name="Timesheet" sheetId="11" r:id="rId1"/>
    <sheet name="Capacity" sheetId="14" r:id="rId2"/>
    <sheet name="Mid Term Plan" sheetId="17" r:id="rId3"/>
  </sheets>
  <calcPr calcId="171027"/>
  <pivotCaches>
    <pivotCache cacheId="1" r:id="rId4"/>
  </pivotCaches>
</workbook>
</file>

<file path=xl/calcChain.xml><?xml version="1.0" encoding="utf-8"?>
<calcChain xmlns="http://schemas.openxmlformats.org/spreadsheetml/2006/main">
  <c r="L5" i="14" l="1"/>
  <c r="L6" i="14"/>
  <c r="L7" i="14"/>
  <c r="L4" i="14"/>
  <c r="L40" i="17" l="1"/>
  <c r="K40" i="17"/>
  <c r="J40" i="17"/>
  <c r="I40" i="17"/>
  <c r="H40" i="17"/>
  <c r="J37" i="17"/>
  <c r="J4" i="17"/>
  <c r="J15" i="17"/>
  <c r="J12" i="17"/>
  <c r="J22" i="17"/>
  <c r="J17" i="17"/>
  <c r="J26" i="17"/>
  <c r="J38" i="17"/>
  <c r="J11" i="17"/>
  <c r="J35" i="17"/>
  <c r="J7" i="17"/>
  <c r="J33" i="17"/>
  <c r="J16" i="17"/>
  <c r="J20" i="17"/>
  <c r="J21" i="17"/>
  <c r="J36" i="17"/>
  <c r="J10" i="17"/>
  <c r="J2" i="17"/>
  <c r="J32" i="17"/>
  <c r="J13" i="17"/>
  <c r="J14" i="17"/>
  <c r="J30" i="17"/>
  <c r="J23" i="17"/>
  <c r="J6" i="17"/>
  <c r="J28" i="17"/>
  <c r="J5" i="17"/>
  <c r="J18" i="17"/>
  <c r="J24" i="17"/>
  <c r="J9" i="17"/>
  <c r="J29" i="17"/>
  <c r="J31" i="17"/>
  <c r="J8" i="17"/>
  <c r="J27" i="17"/>
  <c r="J19" i="17"/>
  <c r="J34" i="17"/>
  <c r="J25" i="17"/>
  <c r="J3" i="17"/>
  <c r="H12" i="17"/>
  <c r="L37" i="17"/>
  <c r="L4" i="17"/>
  <c r="L15" i="17"/>
  <c r="L12" i="17"/>
  <c r="L22" i="17"/>
  <c r="L17" i="17"/>
  <c r="L26" i="17"/>
  <c r="L38" i="17"/>
  <c r="L11" i="17"/>
  <c r="L35" i="17"/>
  <c r="L7" i="17"/>
  <c r="L33" i="17"/>
  <c r="L16" i="17"/>
  <c r="L20" i="17"/>
  <c r="L21" i="17"/>
  <c r="L36" i="17"/>
  <c r="L10" i="17"/>
  <c r="L2" i="17"/>
  <c r="L32" i="17"/>
  <c r="L13" i="17"/>
  <c r="L14" i="17"/>
  <c r="L30" i="17"/>
  <c r="L23" i="17"/>
  <c r="L6" i="17"/>
  <c r="L28" i="17"/>
  <c r="L5" i="17"/>
  <c r="L18" i="17"/>
  <c r="L24" i="17"/>
  <c r="L9" i="17"/>
  <c r="L29" i="17"/>
  <c r="L31" i="17"/>
  <c r="L8" i="17"/>
  <c r="L27" i="17"/>
  <c r="L19" i="17"/>
  <c r="L34" i="17"/>
  <c r="L25" i="17"/>
  <c r="L3" i="17"/>
  <c r="K37" i="17"/>
  <c r="K4" i="17"/>
  <c r="K15" i="17"/>
  <c r="K12" i="17"/>
  <c r="K22" i="17"/>
  <c r="K17" i="17"/>
  <c r="K26" i="17"/>
  <c r="K38" i="17"/>
  <c r="K11" i="17"/>
  <c r="K35" i="17"/>
  <c r="K7" i="17"/>
  <c r="K33" i="17"/>
  <c r="K16" i="17"/>
  <c r="K20" i="17"/>
  <c r="K21" i="17"/>
  <c r="K36" i="17"/>
  <c r="K10" i="17"/>
  <c r="K2" i="17"/>
  <c r="K32" i="17"/>
  <c r="K13" i="17"/>
  <c r="K14" i="17"/>
  <c r="K30" i="17"/>
  <c r="K23" i="17"/>
  <c r="K6" i="17"/>
  <c r="K28" i="17"/>
  <c r="K5" i="17"/>
  <c r="K18" i="17"/>
  <c r="K24" i="17"/>
  <c r="K9" i="17"/>
  <c r="K29" i="17"/>
  <c r="K31" i="17"/>
  <c r="K8" i="17"/>
  <c r="K27" i="17"/>
  <c r="K19" i="17"/>
  <c r="K34" i="17"/>
  <c r="K25" i="17"/>
  <c r="K3" i="17"/>
  <c r="I37" i="17"/>
  <c r="I4" i="17"/>
  <c r="I2" i="17"/>
  <c r="I32" i="17"/>
  <c r="I13" i="17"/>
  <c r="I14" i="17"/>
  <c r="I30" i="17"/>
  <c r="I23" i="17"/>
  <c r="I6" i="17"/>
  <c r="I28" i="17"/>
  <c r="I5" i="17"/>
  <c r="I18" i="17"/>
  <c r="I24" i="17"/>
  <c r="I9" i="17"/>
  <c r="I29" i="17"/>
  <c r="I31" i="17"/>
  <c r="I8" i="17"/>
  <c r="I27" i="17"/>
  <c r="I19" i="17"/>
  <c r="I34" i="17"/>
  <c r="I25" i="17"/>
  <c r="I3" i="17"/>
  <c r="N2" i="17"/>
  <c r="H11" i="17"/>
  <c r="H35" i="17"/>
  <c r="H7" i="17"/>
  <c r="H33" i="17"/>
  <c r="H16" i="17"/>
  <c r="H20" i="17"/>
  <c r="H21" i="17"/>
  <c r="H36" i="17"/>
  <c r="H10" i="17"/>
  <c r="H2" i="17"/>
  <c r="H32" i="17"/>
  <c r="H13" i="17"/>
  <c r="H14" i="17"/>
  <c r="H30" i="17"/>
  <c r="H23" i="17"/>
  <c r="H6" i="17"/>
  <c r="H28" i="17"/>
  <c r="H5" i="17"/>
  <c r="H18" i="17"/>
  <c r="H24" i="17"/>
  <c r="H9" i="17"/>
  <c r="H29" i="17"/>
  <c r="H31" i="17"/>
  <c r="H8" i="17"/>
  <c r="H27" i="17"/>
  <c r="H19" i="17"/>
  <c r="H34" i="17"/>
  <c r="H25" i="17"/>
  <c r="H3" i="17"/>
  <c r="H37" i="17"/>
  <c r="H4" i="17"/>
  <c r="H15" i="17"/>
  <c r="H22" i="17"/>
  <c r="H17" i="17"/>
  <c r="H26" i="17"/>
  <c r="H38" i="17"/>
  <c r="I7" i="17"/>
  <c r="I16" i="17"/>
  <c r="I10" i="17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L17" i="14"/>
  <c r="L39" i="17" l="1"/>
  <c r="L41" i="17" s="1"/>
  <c r="K39" i="17"/>
  <c r="I22" i="17"/>
  <c r="I12" i="17"/>
  <c r="I15" i="17"/>
  <c r="I38" i="17"/>
  <c r="I17" i="17"/>
  <c r="I26" i="17"/>
  <c r="H39" i="17"/>
  <c r="I36" i="17"/>
  <c r="I21" i="17"/>
  <c r="I20" i="17"/>
  <c r="I33" i="17"/>
  <c r="I35" i="17"/>
  <c r="I11" i="17"/>
  <c r="C39" i="17"/>
  <c r="H41" i="17" l="1"/>
  <c r="I4" i="14"/>
  <c r="J4" i="14" s="1"/>
  <c r="K41" i="17"/>
  <c r="I7" i="14"/>
  <c r="J7" i="14" s="1"/>
  <c r="J39" i="17"/>
  <c r="I39" i="17"/>
  <c r="J41" i="17" l="1"/>
  <c r="I6" i="14"/>
  <c r="J6" i="14" s="1"/>
  <c r="I41" i="17"/>
  <c r="I5" i="14"/>
  <c r="J5" i="14" s="1"/>
  <c r="N2" i="11"/>
</calcChain>
</file>

<file path=xl/sharedStrings.xml><?xml version="1.0" encoding="utf-8"?>
<sst xmlns="http://schemas.openxmlformats.org/spreadsheetml/2006/main" count="429" uniqueCount="61">
  <si>
    <t>Nr</t>
  </si>
  <si>
    <t>Total</t>
  </si>
  <si>
    <t>Sprint 1</t>
  </si>
  <si>
    <t>Sprint</t>
  </si>
  <si>
    <t>Sprint 2</t>
  </si>
  <si>
    <t>Sprint 3</t>
  </si>
  <si>
    <t>Sprint 4</t>
  </si>
  <si>
    <t>Sprint 5</t>
  </si>
  <si>
    <t>Datum</t>
  </si>
  <si>
    <t xml:space="preserve">Sprint </t>
  </si>
  <si>
    <t>Row Labels</t>
  </si>
  <si>
    <t>Grand Total</t>
  </si>
  <si>
    <t>Capacity</t>
  </si>
  <si>
    <t>User Stories</t>
  </si>
  <si>
    <t>Delta</t>
  </si>
  <si>
    <t>Committed</t>
  </si>
  <si>
    <t>Ratio</t>
  </si>
  <si>
    <t>Valerie</t>
  </si>
  <si>
    <t>Nick</t>
  </si>
  <si>
    <t>Nick Comments</t>
  </si>
  <si>
    <t>Valerie Comments</t>
  </si>
  <si>
    <t>Olivier</t>
  </si>
  <si>
    <t>Olivier Comments</t>
  </si>
  <si>
    <t xml:space="preserve">David </t>
  </si>
  <si>
    <t>David Comments</t>
  </si>
  <si>
    <t xml:space="preserve">TBD1 </t>
  </si>
  <si>
    <t>TBD1 Comments</t>
  </si>
  <si>
    <t>Holiday</t>
  </si>
  <si>
    <t>Sprint Planning</t>
  </si>
  <si>
    <t>Not started</t>
  </si>
  <si>
    <t>Review &amp; Retro</t>
  </si>
  <si>
    <t xml:space="preserve">Review </t>
  </si>
  <si>
    <t>Review</t>
  </si>
  <si>
    <t>Illness</t>
  </si>
  <si>
    <t>Course</t>
  </si>
  <si>
    <t>Sprint Planning &amp; Intro</t>
  </si>
  <si>
    <t>Intro</t>
  </si>
  <si>
    <t>New</t>
  </si>
  <si>
    <t>DevOps</t>
  </si>
  <si>
    <t>LeadDev</t>
  </si>
  <si>
    <t>Brug</t>
  </si>
  <si>
    <t>Sum of Nick</t>
  </si>
  <si>
    <t>Sum of Valerie</t>
  </si>
  <si>
    <t>Sum of Olivier</t>
  </si>
  <si>
    <t xml:space="preserve">Sum of David </t>
  </si>
  <si>
    <t xml:space="preserve">Sum of TBD1 </t>
  </si>
  <si>
    <t>Title</t>
  </si>
  <si>
    <t>Effort</t>
  </si>
  <si>
    <t>Kano</t>
  </si>
  <si>
    <t>Priority</t>
  </si>
  <si>
    <t>Cost of Delay</t>
  </si>
  <si>
    <t>As a &lt;type of user&gt;, I want &lt;some goal&gt; so that &lt;some reason&gt;</t>
  </si>
  <si>
    <t>Marge</t>
  </si>
  <si>
    <t>Basic</t>
  </si>
  <si>
    <t>Performer</t>
  </si>
  <si>
    <t>Exciter</t>
  </si>
  <si>
    <t>L1</t>
  </si>
  <si>
    <t>L2</t>
  </si>
  <si>
    <t>L3</t>
  </si>
  <si>
    <t>L4</t>
  </si>
  <si>
    <t>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</si>
</sst>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 applyFill="1"/>
    <xf numFmtId="0" fontId="0" fillId="0" borderId="0" xfId="0" applyFill="1"/>
    <xf numFmtId="164" fontId="1" fillId="2" borderId="0" xfId="0" applyNumberFormat="1" applyFont="1" applyFill="1"/>
    <xf numFmtId="1" fontId="0" fillId="0" borderId="0" xfId="0" applyNumberFormat="1"/>
    <xf numFmtId="1" fontId="0" fillId="0" borderId="1" xfId="0" applyNumberFormat="1" applyBorder="1"/>
    <xf numFmtId="9" fontId="0" fillId="0" borderId="0" xfId="1" applyFont="1"/>
    <xf numFmtId="0" fontId="3" fillId="0" borderId="0" xfId="0" applyFont="1"/>
    <xf numFmtId="0" fontId="3" fillId="0" borderId="1" xfId="0" applyFont="1" applyBorder="1"/>
  </cellXfs>
  <cellStyles count="2">
    <cellStyle name="Normal" xfId="0" builtinId="0"/>
    <cellStyle name="Percent" xfId="1" builtinId="5"/>
  </cellStyles>
  <dxfs count="20">
    <dxf>
      <numFmt numFmtId="1" formatCode="0"/>
    </dxf>
    <dxf>
      <fill>
        <patternFill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[$-F800]dddd\,\ mmmm\ dd\,\ yyyy"/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m Van Hoye" refreshedDate="42754.448752546297" createdVersion="6" refreshedVersion="6" minRefreshableVersion="3" recordCount="187">
  <cacheSource type="worksheet">
    <worksheetSource name="Table35101213"/>
  </cacheSource>
  <cacheFields count="12">
    <cacheField name="Datum" numFmtId="164">
      <sharedItems containsSemiMixedTypes="0" containsNonDate="0" containsDate="1" containsString="0" minDate="2017-03-27T00:00:00" maxDate="2017-09-30T00:00:00"/>
    </cacheField>
    <cacheField name="Sprint " numFmtId="0">
      <sharedItems containsString="0" containsBlank="1" containsNumber="1" containsInteger="1" minValue="1" maxValue="14" count="15">
        <n v="1"/>
        <m/>
        <n v="2"/>
        <n v="3"/>
        <n v="4"/>
        <n v="5"/>
        <n v="6"/>
        <n v="7"/>
        <n v="8"/>
        <n v="9"/>
        <n v="10"/>
        <n v="11"/>
        <n v="12"/>
        <n v="13"/>
        <n v="14"/>
      </sharedItems>
    </cacheField>
    <cacheField name="Nick" numFmtId="0">
      <sharedItems containsString="0" containsBlank="1" containsNumber="1" minValue="0" maxValue="0.7"/>
    </cacheField>
    <cacheField name="Nick Comments" numFmtId="0">
      <sharedItems containsBlank="1"/>
    </cacheField>
    <cacheField name="Valerie" numFmtId="0">
      <sharedItems containsString="0" containsBlank="1" containsNumber="1" minValue="0" maxValue="1"/>
    </cacheField>
    <cacheField name="Valerie Comments" numFmtId="0">
      <sharedItems containsBlank="1"/>
    </cacheField>
    <cacheField name="Olivier" numFmtId="0">
      <sharedItems containsString="0" containsBlank="1" containsNumber="1" minValue="0" maxValue="1"/>
    </cacheField>
    <cacheField name="Olivier Comments" numFmtId="0">
      <sharedItems containsBlank="1"/>
    </cacheField>
    <cacheField name="David " numFmtId="0">
      <sharedItems containsString="0" containsBlank="1" containsNumber="1" minValue="0" maxValue="1"/>
    </cacheField>
    <cacheField name="David Comments" numFmtId="0">
      <sharedItems containsBlank="1"/>
    </cacheField>
    <cacheField name="TBD1 " numFmtId="0">
      <sharedItems containsString="0" containsBlank="1" containsNumber="1" minValue="0" maxValue="0.8"/>
    </cacheField>
    <cacheField name="TBD1 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">
  <r>
    <d v="2017-03-27T00:00:00"/>
    <x v="0"/>
    <n v="0.5"/>
    <s v="Sprint Planning"/>
    <n v="0.5"/>
    <s v="Sprint Planning"/>
    <n v="0.5"/>
    <s v="Sprint Planning"/>
    <n v="0.5"/>
    <s v="Sprint Planning"/>
    <n v="0"/>
    <s v="Not started"/>
  </r>
  <r>
    <d v="2017-03-28T00:00:00"/>
    <x v="0"/>
    <n v="0.5"/>
    <s v="DevOps"/>
    <n v="1"/>
    <m/>
    <n v="0.8"/>
    <m/>
    <n v="1"/>
    <m/>
    <n v="0"/>
    <s v="Not started"/>
  </r>
  <r>
    <d v="2017-03-29T00:00:00"/>
    <x v="0"/>
    <n v="0.5"/>
    <s v="DevOps"/>
    <n v="1"/>
    <m/>
    <n v="0.8"/>
    <m/>
    <n v="1"/>
    <m/>
    <n v="0"/>
    <s v="Not started"/>
  </r>
  <r>
    <d v="2017-03-30T00:00:00"/>
    <x v="0"/>
    <n v="0.5"/>
    <s v="DevOps"/>
    <n v="1"/>
    <m/>
    <n v="0.8"/>
    <m/>
    <n v="1"/>
    <m/>
    <n v="0"/>
    <s v="Not started"/>
  </r>
  <r>
    <d v="2017-03-31T00:00:00"/>
    <x v="0"/>
    <n v="0.5"/>
    <m/>
    <n v="0"/>
    <s v="Holiday"/>
    <n v="0.8"/>
    <m/>
    <n v="1"/>
    <m/>
    <n v="0"/>
    <s v="Not started"/>
  </r>
  <r>
    <d v="2017-04-01T00:00:00"/>
    <x v="1"/>
    <m/>
    <m/>
    <m/>
    <m/>
    <m/>
    <m/>
    <m/>
    <m/>
    <m/>
    <m/>
  </r>
  <r>
    <d v="2017-04-02T00:00:00"/>
    <x v="1"/>
    <m/>
    <m/>
    <m/>
    <m/>
    <m/>
    <m/>
    <m/>
    <m/>
    <m/>
    <m/>
  </r>
  <r>
    <d v="2017-04-03T00:00:00"/>
    <x v="0"/>
    <n v="0.5"/>
    <s v="DevOps"/>
    <n v="0"/>
    <s v="Holiday"/>
    <n v="0.8"/>
    <m/>
    <n v="1"/>
    <m/>
    <n v="0"/>
    <s v="Not started"/>
  </r>
  <r>
    <d v="2017-04-04T00:00:00"/>
    <x v="0"/>
    <n v="0.5"/>
    <s v="DevOps"/>
    <n v="1"/>
    <m/>
    <n v="0.8"/>
    <m/>
    <n v="1"/>
    <m/>
    <n v="0"/>
    <s v="Not started"/>
  </r>
  <r>
    <d v="2017-04-05T00:00:00"/>
    <x v="0"/>
    <n v="0.5"/>
    <s v="DevOps"/>
    <n v="1"/>
    <m/>
    <n v="0.8"/>
    <m/>
    <n v="1"/>
    <m/>
    <n v="0"/>
    <s v="Not started"/>
  </r>
  <r>
    <d v="2017-04-06T00:00:00"/>
    <x v="0"/>
    <n v="0.5"/>
    <s v="DevOps"/>
    <n v="1"/>
    <m/>
    <n v="0.8"/>
    <m/>
    <n v="1"/>
    <m/>
    <n v="0"/>
    <s v="Not started"/>
  </r>
  <r>
    <d v="2017-04-07T00:00:00"/>
    <x v="0"/>
    <n v="0.5"/>
    <s v="Review "/>
    <n v="0.5"/>
    <s v="Review "/>
    <n v="0.5"/>
    <s v="Review"/>
    <n v="0.5"/>
    <s v="Review"/>
    <n v="0"/>
    <s v="Not started"/>
  </r>
  <r>
    <d v="2017-04-08T00:00:00"/>
    <x v="1"/>
    <m/>
    <m/>
    <m/>
    <m/>
    <m/>
    <m/>
    <m/>
    <m/>
    <m/>
    <m/>
  </r>
  <r>
    <d v="2017-04-09T00:00:00"/>
    <x v="1"/>
    <m/>
    <m/>
    <m/>
    <m/>
    <m/>
    <m/>
    <m/>
    <m/>
    <m/>
    <m/>
  </r>
  <r>
    <d v="2017-04-10T00:00:00"/>
    <x v="2"/>
    <n v="0.5"/>
    <s v="Sprint Planning"/>
    <n v="0"/>
    <s v="Illness"/>
    <n v="0.5"/>
    <s v="Sprint Planning"/>
    <n v="0.5"/>
    <s v="Sprint Planning"/>
    <n v="0"/>
    <s v="Not started"/>
  </r>
  <r>
    <d v="2017-04-11T00:00:00"/>
    <x v="2"/>
    <n v="0.5"/>
    <s v="DevOps"/>
    <n v="0"/>
    <s v="Illness"/>
    <n v="0.8"/>
    <m/>
    <n v="1"/>
    <m/>
    <n v="0"/>
    <s v="Not started"/>
  </r>
  <r>
    <d v="2017-04-12T00:00:00"/>
    <x v="2"/>
    <n v="0.5"/>
    <s v="DevOps"/>
    <n v="0"/>
    <s v="Illness"/>
    <n v="0.8"/>
    <m/>
    <n v="0.5"/>
    <s v="Holiday"/>
    <n v="0"/>
    <s v="Not started"/>
  </r>
  <r>
    <d v="2017-04-13T00:00:00"/>
    <x v="2"/>
    <n v="0.5"/>
    <s v="DevOps"/>
    <n v="0"/>
    <s v="Illness"/>
    <n v="0.8"/>
    <m/>
    <n v="1"/>
    <m/>
    <n v="0"/>
    <s v="Not started"/>
  </r>
  <r>
    <d v="2017-04-14T00:00:00"/>
    <x v="2"/>
    <n v="0.5"/>
    <s v="DevOps"/>
    <n v="0"/>
    <s v="Illness"/>
    <n v="0.8"/>
    <m/>
    <n v="1"/>
    <m/>
    <n v="0"/>
    <s v="Not started"/>
  </r>
  <r>
    <d v="2017-04-15T00:00:00"/>
    <x v="1"/>
    <m/>
    <m/>
    <m/>
    <m/>
    <m/>
    <m/>
    <m/>
    <m/>
    <m/>
    <m/>
  </r>
  <r>
    <d v="2017-04-16T00:00:00"/>
    <x v="1"/>
    <m/>
    <m/>
    <m/>
    <m/>
    <m/>
    <m/>
    <m/>
    <m/>
    <m/>
    <m/>
  </r>
  <r>
    <d v="2017-04-17T00:00:00"/>
    <x v="2"/>
    <m/>
    <m/>
    <m/>
    <m/>
    <m/>
    <m/>
    <m/>
    <m/>
    <m/>
    <m/>
  </r>
  <r>
    <d v="2017-04-18T00:00:00"/>
    <x v="2"/>
    <n v="0.5"/>
    <s v="DevOps"/>
    <n v="1"/>
    <m/>
    <n v="0.8"/>
    <m/>
    <n v="0"/>
    <s v="Course"/>
    <n v="0"/>
    <s v="Not started"/>
  </r>
  <r>
    <d v="2017-04-19T00:00:00"/>
    <x v="2"/>
    <n v="0.5"/>
    <s v="DevOps"/>
    <n v="1"/>
    <m/>
    <n v="0.8"/>
    <m/>
    <n v="0"/>
    <s v="Course"/>
    <n v="0"/>
    <s v="Not started"/>
  </r>
  <r>
    <d v="2017-04-20T00:00:00"/>
    <x v="2"/>
    <n v="0.5"/>
    <s v="DevOps"/>
    <n v="1"/>
    <m/>
    <n v="0.8"/>
    <m/>
    <n v="1"/>
    <m/>
    <n v="0"/>
    <s v="Not started"/>
  </r>
  <r>
    <d v="2017-04-21T00:00:00"/>
    <x v="2"/>
    <n v="0"/>
    <s v="Review &amp; Retro"/>
    <n v="0"/>
    <s v="Review &amp; Retro"/>
    <n v="0"/>
    <s v="Review &amp; Retro"/>
    <n v="0"/>
    <s v="Review &amp; Retro"/>
    <n v="0"/>
    <s v="Not started"/>
  </r>
  <r>
    <d v="2017-04-22T00:00:00"/>
    <x v="1"/>
    <m/>
    <m/>
    <m/>
    <m/>
    <m/>
    <m/>
    <m/>
    <m/>
    <m/>
    <m/>
  </r>
  <r>
    <d v="2017-04-23T00:00:00"/>
    <x v="1"/>
    <m/>
    <m/>
    <m/>
    <m/>
    <m/>
    <m/>
    <m/>
    <m/>
    <n v="0"/>
    <m/>
  </r>
  <r>
    <d v="2017-04-24T00:00:00"/>
    <x v="3"/>
    <n v="0.5"/>
    <s v="Sprint Planning"/>
    <n v="0.5"/>
    <s v="Sprint Planning"/>
    <n v="0.5"/>
    <s v="Sprint Planning"/>
    <n v="0.5"/>
    <s v="Sprint Planning"/>
    <n v="0"/>
    <s v="Sprint Planning &amp; Intro"/>
  </r>
  <r>
    <d v="2017-04-25T00:00:00"/>
    <x v="3"/>
    <n v="0.7"/>
    <s v="LeadDev"/>
    <n v="1"/>
    <m/>
    <n v="1"/>
    <m/>
    <n v="1"/>
    <m/>
    <n v="0"/>
    <s v="Intro"/>
  </r>
  <r>
    <d v="2017-04-26T00:00:00"/>
    <x v="3"/>
    <n v="0.7"/>
    <s v="LeadDev"/>
    <n v="1"/>
    <m/>
    <n v="1"/>
    <m/>
    <n v="1"/>
    <m/>
    <n v="0"/>
    <s v="Intro"/>
  </r>
  <r>
    <d v="2017-04-27T00:00:00"/>
    <x v="3"/>
    <n v="0.7"/>
    <s v="LeadDev"/>
    <n v="1"/>
    <m/>
    <n v="1"/>
    <m/>
    <n v="1"/>
    <m/>
    <n v="0.5"/>
    <s v="New"/>
  </r>
  <r>
    <d v="2017-04-28T00:00:00"/>
    <x v="3"/>
    <n v="0.7"/>
    <s v="LeadDev"/>
    <n v="1"/>
    <m/>
    <n v="1"/>
    <m/>
    <n v="1"/>
    <m/>
    <n v="0.5"/>
    <s v="New"/>
  </r>
  <r>
    <d v="2017-04-29T00:00:00"/>
    <x v="1"/>
    <m/>
    <m/>
    <m/>
    <m/>
    <m/>
    <m/>
    <m/>
    <m/>
    <m/>
    <m/>
  </r>
  <r>
    <d v="2017-04-30T00:00:00"/>
    <x v="1"/>
    <m/>
    <m/>
    <m/>
    <m/>
    <m/>
    <m/>
    <m/>
    <m/>
    <m/>
    <m/>
  </r>
  <r>
    <d v="2017-05-01T00:00:00"/>
    <x v="3"/>
    <m/>
    <m/>
    <m/>
    <m/>
    <m/>
    <m/>
    <m/>
    <m/>
    <m/>
    <m/>
  </r>
  <r>
    <d v="2017-05-02T00:00:00"/>
    <x v="3"/>
    <n v="0.7"/>
    <s v="LeadDev"/>
    <n v="1"/>
    <m/>
    <n v="1"/>
    <m/>
    <n v="1"/>
    <m/>
    <n v="0.5"/>
    <s v="New"/>
  </r>
  <r>
    <d v="2017-05-03T00:00:00"/>
    <x v="3"/>
    <n v="0.7"/>
    <s v="LeadDev"/>
    <n v="1"/>
    <m/>
    <n v="1"/>
    <m/>
    <n v="1"/>
    <m/>
    <n v="0.5"/>
    <s v="New"/>
  </r>
  <r>
    <d v="2017-05-04T00:00:00"/>
    <x v="3"/>
    <n v="0.7"/>
    <s v="LeadDev"/>
    <n v="1"/>
    <m/>
    <n v="1"/>
    <m/>
    <n v="1"/>
    <m/>
    <n v="0.5"/>
    <s v="New"/>
  </r>
  <r>
    <d v="2017-05-05T00:00:00"/>
    <x v="3"/>
    <n v="0.5"/>
    <s v="Review "/>
    <n v="0.5"/>
    <s v="Review "/>
    <n v="0.5"/>
    <s v="Review"/>
    <n v="0.5"/>
    <s v="Review"/>
    <n v="0.5"/>
    <s v="Sprint Planning"/>
  </r>
  <r>
    <d v="2017-05-06T00:00:00"/>
    <x v="1"/>
    <m/>
    <m/>
    <m/>
    <m/>
    <m/>
    <m/>
    <m/>
    <m/>
    <m/>
    <m/>
  </r>
  <r>
    <d v="2017-05-07T00:00:00"/>
    <x v="1"/>
    <m/>
    <m/>
    <m/>
    <m/>
    <m/>
    <m/>
    <m/>
    <m/>
    <m/>
    <m/>
  </r>
  <r>
    <d v="2017-05-08T00:00:00"/>
    <x v="4"/>
    <n v="0.5"/>
    <s v="Sprint Planning"/>
    <n v="0.5"/>
    <s v="Sprint Planning"/>
    <n v="0.5"/>
    <s v="Sprint Planning"/>
    <n v="0.5"/>
    <s v="Sprint Planning"/>
    <n v="0"/>
    <s v="Sprint Planning &amp; Intro"/>
  </r>
  <r>
    <d v="2017-05-09T00:00:00"/>
    <x v="4"/>
    <n v="0.7"/>
    <s v="LeadDev"/>
    <n v="1"/>
    <m/>
    <n v="1"/>
    <m/>
    <n v="1"/>
    <m/>
    <n v="0.8"/>
    <m/>
  </r>
  <r>
    <d v="2017-05-10T00:00:00"/>
    <x v="4"/>
    <n v="0.7"/>
    <s v="LeadDev"/>
    <n v="1"/>
    <m/>
    <n v="1"/>
    <m/>
    <n v="1"/>
    <m/>
    <n v="0.8"/>
    <m/>
  </r>
  <r>
    <d v="2017-05-11T00:00:00"/>
    <x v="4"/>
    <n v="0.7"/>
    <s v="LeadDev"/>
    <n v="1"/>
    <m/>
    <n v="1"/>
    <m/>
    <n v="1"/>
    <m/>
    <n v="0.8"/>
    <m/>
  </r>
  <r>
    <d v="2017-05-12T00:00:00"/>
    <x v="4"/>
    <n v="0.7"/>
    <s v="LeadDev"/>
    <n v="1"/>
    <m/>
    <n v="1"/>
    <m/>
    <n v="1"/>
    <m/>
    <n v="0.8"/>
    <m/>
  </r>
  <r>
    <d v="2017-05-13T00:00:00"/>
    <x v="1"/>
    <m/>
    <m/>
    <m/>
    <m/>
    <m/>
    <m/>
    <m/>
    <m/>
    <m/>
    <m/>
  </r>
  <r>
    <d v="2017-05-14T00:00:00"/>
    <x v="1"/>
    <m/>
    <m/>
    <m/>
    <m/>
    <m/>
    <m/>
    <m/>
    <m/>
    <m/>
    <m/>
  </r>
  <r>
    <d v="2017-05-15T00:00:00"/>
    <x v="4"/>
    <n v="0.7"/>
    <s v="LeadDev"/>
    <n v="1"/>
    <m/>
    <n v="1"/>
    <m/>
    <n v="1"/>
    <m/>
    <n v="0.8"/>
    <m/>
  </r>
  <r>
    <d v="2017-05-16T00:00:00"/>
    <x v="4"/>
    <n v="0.7"/>
    <s v="LeadDev"/>
    <n v="1"/>
    <m/>
    <n v="1"/>
    <m/>
    <n v="1"/>
    <m/>
    <n v="0.8"/>
    <m/>
  </r>
  <r>
    <d v="2017-05-17T00:00:00"/>
    <x v="4"/>
    <n v="0.7"/>
    <s v="LeadDev"/>
    <n v="1"/>
    <m/>
    <n v="1"/>
    <m/>
    <n v="1"/>
    <m/>
    <n v="0.8"/>
    <m/>
  </r>
  <r>
    <d v="2017-05-18T00:00:00"/>
    <x v="4"/>
    <n v="0.7"/>
    <s v="LeadDev"/>
    <n v="1"/>
    <m/>
    <n v="1"/>
    <m/>
    <n v="1"/>
    <m/>
    <n v="0.8"/>
    <m/>
  </r>
  <r>
    <d v="2017-05-19T00:00:00"/>
    <x v="4"/>
    <n v="0.5"/>
    <s v="Review "/>
    <n v="0.5"/>
    <s v="Review "/>
    <n v="0.5"/>
    <s v="Review"/>
    <n v="0.5"/>
    <s v="Review"/>
    <n v="0.5"/>
    <s v="Sprint Planning"/>
  </r>
  <r>
    <d v="2017-05-20T00:00:00"/>
    <x v="1"/>
    <m/>
    <m/>
    <m/>
    <m/>
    <m/>
    <m/>
    <m/>
    <m/>
    <m/>
    <m/>
  </r>
  <r>
    <d v="2017-05-21T00:00:00"/>
    <x v="1"/>
    <m/>
    <m/>
    <m/>
    <m/>
    <m/>
    <m/>
    <m/>
    <m/>
    <m/>
    <m/>
  </r>
  <r>
    <d v="2017-05-22T00:00:00"/>
    <x v="5"/>
    <n v="0.5"/>
    <s v="Sprint Planning"/>
    <n v="0.5"/>
    <s v="Sprint Planning"/>
    <n v="0.5"/>
    <s v="Sprint Planning"/>
    <n v="0.5"/>
    <s v="Sprint Planning"/>
    <n v="0"/>
    <s v="Sprint Planning &amp; Intro"/>
  </r>
  <r>
    <d v="2017-05-23T00:00:00"/>
    <x v="5"/>
    <n v="0.7"/>
    <s v="LeadDev"/>
    <n v="1"/>
    <m/>
    <n v="1"/>
    <m/>
    <n v="1"/>
    <m/>
    <n v="0.8"/>
    <m/>
  </r>
  <r>
    <d v="2017-05-24T00:00:00"/>
    <x v="5"/>
    <n v="0.7"/>
    <s v="LeadDev"/>
    <n v="1"/>
    <m/>
    <n v="1"/>
    <m/>
    <n v="1"/>
    <m/>
    <n v="0.8"/>
    <m/>
  </r>
  <r>
    <d v="2017-05-25T00:00:00"/>
    <x v="5"/>
    <m/>
    <m/>
    <m/>
    <m/>
    <m/>
    <m/>
    <m/>
    <m/>
    <m/>
    <m/>
  </r>
  <r>
    <d v="2017-05-26T00:00:00"/>
    <x v="5"/>
    <n v="0"/>
    <s v="Brug"/>
    <n v="0"/>
    <s v="Brug"/>
    <n v="0"/>
    <s v="Brug"/>
    <n v="0"/>
    <s v="Brug"/>
    <n v="0"/>
    <s v="Brug"/>
  </r>
  <r>
    <d v="2017-05-27T00:00:00"/>
    <x v="1"/>
    <m/>
    <m/>
    <m/>
    <m/>
    <m/>
    <m/>
    <m/>
    <m/>
    <m/>
    <m/>
  </r>
  <r>
    <d v="2017-05-28T00:00:00"/>
    <x v="1"/>
    <m/>
    <m/>
    <m/>
    <m/>
    <m/>
    <m/>
    <m/>
    <m/>
    <m/>
    <m/>
  </r>
  <r>
    <d v="2017-05-29T00:00:00"/>
    <x v="5"/>
    <n v="0.7"/>
    <s v="LeadDev"/>
    <n v="1"/>
    <m/>
    <n v="1"/>
    <m/>
    <n v="1"/>
    <m/>
    <n v="0.8"/>
    <m/>
  </r>
  <r>
    <d v="2017-05-30T00:00:00"/>
    <x v="5"/>
    <n v="0.7"/>
    <s v="LeadDev"/>
    <n v="1"/>
    <m/>
    <n v="1"/>
    <m/>
    <n v="1"/>
    <m/>
    <n v="0.8"/>
    <m/>
  </r>
  <r>
    <d v="2017-05-31T00:00:00"/>
    <x v="5"/>
    <n v="0.7"/>
    <s v="LeadDev"/>
    <n v="1"/>
    <m/>
    <n v="1"/>
    <m/>
    <n v="1"/>
    <m/>
    <n v="0.8"/>
    <m/>
  </r>
  <r>
    <d v="2017-06-01T00:00:00"/>
    <x v="5"/>
    <n v="0.7"/>
    <s v="LeadDev"/>
    <n v="1"/>
    <m/>
    <n v="1"/>
    <m/>
    <n v="1"/>
    <m/>
    <n v="0.8"/>
    <m/>
  </r>
  <r>
    <d v="2017-06-02T00:00:00"/>
    <x v="5"/>
    <n v="0.5"/>
    <s v="Review "/>
    <n v="0.5"/>
    <s v="Review "/>
    <n v="0.5"/>
    <s v="Review"/>
    <n v="0.5"/>
    <s v="Review"/>
    <n v="0.5"/>
    <s v="Sprint Planning"/>
  </r>
  <r>
    <d v="2017-06-03T00:00:00"/>
    <x v="1"/>
    <m/>
    <m/>
    <m/>
    <m/>
    <m/>
    <m/>
    <m/>
    <m/>
    <m/>
    <m/>
  </r>
  <r>
    <d v="2017-06-04T00:00:00"/>
    <x v="1"/>
    <m/>
    <m/>
    <m/>
    <m/>
    <m/>
    <m/>
    <m/>
    <m/>
    <m/>
    <m/>
  </r>
  <r>
    <d v="2017-06-05T00:00:00"/>
    <x v="6"/>
    <m/>
    <m/>
    <m/>
    <m/>
    <m/>
    <m/>
    <m/>
    <m/>
    <m/>
    <m/>
  </r>
  <r>
    <d v="2017-06-06T00:00:00"/>
    <x v="6"/>
    <n v="0.5"/>
    <s v="Sprint Planning"/>
    <n v="0.5"/>
    <s v="Sprint Planning"/>
    <n v="0.5"/>
    <s v="Sprint Planning"/>
    <n v="0.5"/>
    <s v="Sprint Planning"/>
    <n v="0"/>
    <s v="Sprint Planning &amp; Intro"/>
  </r>
  <r>
    <d v="2017-06-07T00:00:00"/>
    <x v="6"/>
    <n v="0.7"/>
    <s v="LeadDev"/>
    <n v="1"/>
    <m/>
    <n v="1"/>
    <m/>
    <n v="1"/>
    <m/>
    <n v="0.8"/>
    <m/>
  </r>
  <r>
    <d v="2017-06-08T00:00:00"/>
    <x v="6"/>
    <n v="0.7"/>
    <s v="LeadDev"/>
    <n v="1"/>
    <m/>
    <n v="1"/>
    <m/>
    <n v="1"/>
    <m/>
    <n v="0.8"/>
    <m/>
  </r>
  <r>
    <d v="2017-06-09T00:00:00"/>
    <x v="6"/>
    <n v="0.7"/>
    <s v="LeadDev"/>
    <n v="1"/>
    <m/>
    <n v="1"/>
    <m/>
    <n v="1"/>
    <m/>
    <n v="0.8"/>
    <m/>
  </r>
  <r>
    <d v="2017-06-10T00:00:00"/>
    <x v="1"/>
    <m/>
    <m/>
    <m/>
    <m/>
    <m/>
    <m/>
    <m/>
    <m/>
    <m/>
    <m/>
  </r>
  <r>
    <d v="2017-06-11T00:00:00"/>
    <x v="1"/>
    <m/>
    <m/>
    <m/>
    <m/>
    <m/>
    <m/>
    <m/>
    <m/>
    <m/>
    <m/>
  </r>
  <r>
    <d v="2017-06-12T00:00:00"/>
    <x v="6"/>
    <n v="0.7"/>
    <s v="LeadDev"/>
    <n v="1"/>
    <m/>
    <n v="1"/>
    <m/>
    <n v="1"/>
    <m/>
    <n v="0.8"/>
    <m/>
  </r>
  <r>
    <d v="2017-06-13T00:00:00"/>
    <x v="6"/>
    <n v="0.7"/>
    <s v="LeadDev"/>
    <n v="1"/>
    <m/>
    <n v="1"/>
    <m/>
    <n v="1"/>
    <m/>
    <n v="0.8"/>
    <m/>
  </r>
  <r>
    <d v="2017-06-14T00:00:00"/>
    <x v="6"/>
    <n v="0.7"/>
    <s v="LeadDev"/>
    <n v="1"/>
    <m/>
    <n v="1"/>
    <m/>
    <n v="1"/>
    <m/>
    <n v="0.8"/>
    <m/>
  </r>
  <r>
    <d v="2017-06-15T00:00:00"/>
    <x v="6"/>
    <n v="0.7"/>
    <s v="LeadDev"/>
    <n v="1"/>
    <m/>
    <n v="1"/>
    <m/>
    <n v="1"/>
    <m/>
    <n v="0.8"/>
    <m/>
  </r>
  <r>
    <d v="2017-06-16T00:00:00"/>
    <x v="6"/>
    <n v="0.5"/>
    <s v="Review "/>
    <n v="0.5"/>
    <s v="Review "/>
    <n v="0.5"/>
    <s v="Review"/>
    <n v="0.5"/>
    <s v="Review"/>
    <n v="0.5"/>
    <s v="Sprint Planning"/>
  </r>
  <r>
    <d v="2017-06-17T00:00:00"/>
    <x v="1"/>
    <m/>
    <m/>
    <m/>
    <m/>
    <m/>
    <m/>
    <m/>
    <m/>
    <m/>
    <m/>
  </r>
  <r>
    <d v="2017-06-18T00:00:00"/>
    <x v="1"/>
    <m/>
    <m/>
    <m/>
    <m/>
    <m/>
    <m/>
    <m/>
    <m/>
    <m/>
    <m/>
  </r>
  <r>
    <d v="2017-06-19T00:00:00"/>
    <x v="7"/>
    <n v="0.5"/>
    <s v="Sprint Planning"/>
    <n v="0.5"/>
    <s v="Sprint Planning"/>
    <n v="0.5"/>
    <s v="Sprint Planning"/>
    <n v="0.5"/>
    <s v="Sprint Planning"/>
    <n v="0"/>
    <s v="Sprint Planning &amp; Intro"/>
  </r>
  <r>
    <d v="2017-06-20T00:00:00"/>
    <x v="7"/>
    <n v="0.7"/>
    <s v="LeadDev"/>
    <n v="1"/>
    <m/>
    <n v="1"/>
    <m/>
    <n v="1"/>
    <m/>
    <n v="0.8"/>
    <m/>
  </r>
  <r>
    <d v="2017-06-21T00:00:00"/>
    <x v="7"/>
    <n v="0.7"/>
    <s v="LeadDev"/>
    <n v="1"/>
    <m/>
    <n v="1"/>
    <m/>
    <n v="1"/>
    <m/>
    <n v="0.8"/>
    <m/>
  </r>
  <r>
    <d v="2017-06-22T00:00:00"/>
    <x v="7"/>
    <n v="0.7"/>
    <s v="LeadDev"/>
    <n v="1"/>
    <m/>
    <n v="1"/>
    <m/>
    <n v="1"/>
    <m/>
    <n v="0.8"/>
    <m/>
  </r>
  <r>
    <d v="2017-06-23T00:00:00"/>
    <x v="7"/>
    <n v="0.7"/>
    <s v="LeadDev"/>
    <n v="1"/>
    <m/>
    <n v="1"/>
    <m/>
    <n v="1"/>
    <m/>
    <n v="0.8"/>
    <m/>
  </r>
  <r>
    <d v="2017-06-24T00:00:00"/>
    <x v="1"/>
    <m/>
    <m/>
    <m/>
    <m/>
    <m/>
    <m/>
    <m/>
    <m/>
    <m/>
    <m/>
  </r>
  <r>
    <d v="2017-06-25T00:00:00"/>
    <x v="1"/>
    <m/>
    <m/>
    <m/>
    <m/>
    <m/>
    <m/>
    <m/>
    <m/>
    <m/>
    <m/>
  </r>
  <r>
    <d v="2017-06-26T00:00:00"/>
    <x v="7"/>
    <n v="0.7"/>
    <s v="LeadDev"/>
    <n v="1"/>
    <m/>
    <n v="1"/>
    <m/>
    <n v="1"/>
    <m/>
    <n v="0.8"/>
    <m/>
  </r>
  <r>
    <d v="2017-06-27T00:00:00"/>
    <x v="7"/>
    <n v="0.7"/>
    <s v="LeadDev"/>
    <n v="1"/>
    <m/>
    <n v="1"/>
    <m/>
    <n v="1"/>
    <m/>
    <n v="0.8"/>
    <m/>
  </r>
  <r>
    <d v="2017-06-28T00:00:00"/>
    <x v="7"/>
    <n v="0.7"/>
    <s v="LeadDev"/>
    <n v="1"/>
    <m/>
    <n v="1"/>
    <m/>
    <n v="1"/>
    <m/>
    <n v="0.8"/>
    <m/>
  </r>
  <r>
    <d v="2017-06-29T00:00:00"/>
    <x v="7"/>
    <n v="0.7"/>
    <s v="LeadDev"/>
    <n v="1"/>
    <m/>
    <n v="1"/>
    <m/>
    <n v="1"/>
    <m/>
    <n v="0.8"/>
    <m/>
  </r>
  <r>
    <d v="2017-06-30T00:00:00"/>
    <x v="7"/>
    <n v="0.5"/>
    <s v="Review "/>
    <n v="0.5"/>
    <s v="Review "/>
    <n v="0.5"/>
    <s v="Review"/>
    <n v="0.5"/>
    <s v="Review"/>
    <n v="0.5"/>
    <s v="Sprint Planning"/>
  </r>
  <r>
    <d v="2017-07-01T00:00:00"/>
    <x v="1"/>
    <m/>
    <m/>
    <m/>
    <m/>
    <m/>
    <m/>
    <m/>
    <m/>
    <m/>
    <m/>
  </r>
  <r>
    <d v="2017-07-02T00:00:00"/>
    <x v="1"/>
    <m/>
    <m/>
    <m/>
    <m/>
    <m/>
    <m/>
    <m/>
    <m/>
    <m/>
    <m/>
  </r>
  <r>
    <d v="2017-07-03T00:00:00"/>
    <x v="8"/>
    <n v="0.5"/>
    <s v="Sprint Planning"/>
    <n v="0.5"/>
    <s v="Sprint Planning"/>
    <n v="0.5"/>
    <s v="Sprint Planning"/>
    <n v="0.5"/>
    <s v="Sprint Planning"/>
    <n v="0"/>
    <s v="Sprint Planning &amp; Intro"/>
  </r>
  <r>
    <d v="2017-07-04T00:00:00"/>
    <x v="8"/>
    <n v="0.7"/>
    <s v="LeadDev"/>
    <n v="1"/>
    <m/>
    <n v="1"/>
    <m/>
    <n v="1"/>
    <m/>
    <n v="0.8"/>
    <m/>
  </r>
  <r>
    <d v="2017-07-05T00:00:00"/>
    <x v="8"/>
    <n v="0.7"/>
    <s v="LeadDev"/>
    <n v="1"/>
    <m/>
    <n v="1"/>
    <m/>
    <n v="1"/>
    <m/>
    <n v="0.8"/>
    <m/>
  </r>
  <r>
    <d v="2017-07-06T00:00:00"/>
    <x v="8"/>
    <n v="0.7"/>
    <s v="LeadDev"/>
    <n v="1"/>
    <m/>
    <n v="1"/>
    <m/>
    <n v="1"/>
    <m/>
    <n v="0.8"/>
    <m/>
  </r>
  <r>
    <d v="2017-07-07T00:00:00"/>
    <x v="8"/>
    <n v="0.7"/>
    <s v="LeadDev"/>
    <n v="1"/>
    <m/>
    <n v="1"/>
    <m/>
    <n v="1"/>
    <m/>
    <n v="0.8"/>
    <m/>
  </r>
  <r>
    <d v="2017-07-08T00:00:00"/>
    <x v="1"/>
    <m/>
    <m/>
    <m/>
    <m/>
    <m/>
    <m/>
    <m/>
    <m/>
    <m/>
    <m/>
  </r>
  <r>
    <d v="2017-07-09T00:00:00"/>
    <x v="1"/>
    <m/>
    <m/>
    <m/>
    <m/>
    <m/>
    <m/>
    <m/>
    <m/>
    <m/>
    <m/>
  </r>
  <r>
    <d v="2017-07-10T00:00:00"/>
    <x v="8"/>
    <n v="0.7"/>
    <s v="LeadDev"/>
    <n v="1"/>
    <m/>
    <n v="1"/>
    <m/>
    <n v="1"/>
    <m/>
    <n v="0.8"/>
    <m/>
  </r>
  <r>
    <d v="2017-07-11T00:00:00"/>
    <x v="8"/>
    <n v="0.7"/>
    <s v="LeadDev"/>
    <n v="1"/>
    <m/>
    <n v="1"/>
    <m/>
    <n v="1"/>
    <m/>
    <n v="0.8"/>
    <m/>
  </r>
  <r>
    <d v="2017-07-12T00:00:00"/>
    <x v="8"/>
    <n v="0.7"/>
    <s v="LeadDev"/>
    <n v="1"/>
    <m/>
    <n v="1"/>
    <m/>
    <n v="1"/>
    <m/>
    <n v="0.8"/>
    <m/>
  </r>
  <r>
    <d v="2017-07-13T00:00:00"/>
    <x v="8"/>
    <n v="0.7"/>
    <s v="LeadDev"/>
    <n v="1"/>
    <m/>
    <n v="1"/>
    <m/>
    <n v="1"/>
    <m/>
    <n v="0.8"/>
    <m/>
  </r>
  <r>
    <d v="2017-07-14T00:00:00"/>
    <x v="8"/>
    <n v="0.5"/>
    <s v="Review "/>
    <n v="0.5"/>
    <s v="Review "/>
    <n v="0.5"/>
    <s v="Review"/>
    <n v="0.5"/>
    <s v="Review"/>
    <n v="0.5"/>
    <s v="Sprint Planning"/>
  </r>
  <r>
    <d v="2017-07-15T00:00:00"/>
    <x v="1"/>
    <m/>
    <m/>
    <m/>
    <m/>
    <m/>
    <m/>
    <m/>
    <m/>
    <m/>
    <m/>
  </r>
  <r>
    <d v="2017-07-16T00:00:00"/>
    <x v="1"/>
    <m/>
    <m/>
    <m/>
    <m/>
    <m/>
    <m/>
    <m/>
    <m/>
    <m/>
    <m/>
  </r>
  <r>
    <d v="2017-07-17T00:00:00"/>
    <x v="9"/>
    <n v="0.5"/>
    <s v="Sprint Planning"/>
    <n v="0.5"/>
    <s v="Sprint Planning"/>
    <n v="0.5"/>
    <s v="Sprint Planning"/>
    <n v="0.5"/>
    <s v="Sprint Planning"/>
    <n v="0"/>
    <s v="Sprint Planning &amp; Intro"/>
  </r>
  <r>
    <d v="2017-07-18T00:00:00"/>
    <x v="9"/>
    <n v="0.7"/>
    <s v="LeadDev"/>
    <n v="1"/>
    <m/>
    <n v="1"/>
    <m/>
    <n v="1"/>
    <m/>
    <n v="0.8"/>
    <m/>
  </r>
  <r>
    <d v="2017-07-19T00:00:00"/>
    <x v="9"/>
    <n v="0.7"/>
    <s v="LeadDev"/>
    <n v="1"/>
    <m/>
    <n v="1"/>
    <m/>
    <n v="1"/>
    <m/>
    <n v="0.8"/>
    <m/>
  </r>
  <r>
    <d v="2017-07-20T00:00:00"/>
    <x v="9"/>
    <n v="0.7"/>
    <s v="LeadDev"/>
    <n v="1"/>
    <m/>
    <n v="1"/>
    <m/>
    <n v="1"/>
    <m/>
    <n v="0.8"/>
    <m/>
  </r>
  <r>
    <d v="2017-07-21T00:00:00"/>
    <x v="9"/>
    <m/>
    <m/>
    <m/>
    <m/>
    <m/>
    <m/>
    <m/>
    <m/>
    <m/>
    <m/>
  </r>
  <r>
    <d v="2017-07-22T00:00:00"/>
    <x v="1"/>
    <m/>
    <m/>
    <m/>
    <m/>
    <m/>
    <m/>
    <m/>
    <m/>
    <m/>
    <m/>
  </r>
  <r>
    <d v="2017-07-23T00:00:00"/>
    <x v="1"/>
    <m/>
    <m/>
    <m/>
    <m/>
    <m/>
    <m/>
    <m/>
    <m/>
    <m/>
    <m/>
  </r>
  <r>
    <d v="2017-07-24T00:00:00"/>
    <x v="9"/>
    <n v="0.7"/>
    <s v="LeadDev"/>
    <n v="1"/>
    <m/>
    <n v="1"/>
    <m/>
    <n v="1"/>
    <m/>
    <n v="0.8"/>
    <m/>
  </r>
  <r>
    <d v="2017-07-25T00:00:00"/>
    <x v="9"/>
    <n v="0.7"/>
    <s v="LeadDev"/>
    <n v="1"/>
    <m/>
    <n v="1"/>
    <m/>
    <n v="1"/>
    <m/>
    <n v="0.8"/>
    <m/>
  </r>
  <r>
    <d v="2017-07-26T00:00:00"/>
    <x v="9"/>
    <n v="0.7"/>
    <s v="LeadDev"/>
    <n v="1"/>
    <m/>
    <n v="1"/>
    <m/>
    <n v="1"/>
    <m/>
    <n v="0.8"/>
    <m/>
  </r>
  <r>
    <d v="2017-07-27T00:00:00"/>
    <x v="9"/>
    <n v="0.7"/>
    <s v="LeadDev"/>
    <n v="1"/>
    <m/>
    <n v="1"/>
    <m/>
    <n v="1"/>
    <m/>
    <n v="0.8"/>
    <m/>
  </r>
  <r>
    <d v="2017-07-28T00:00:00"/>
    <x v="9"/>
    <n v="0.5"/>
    <s v="Review "/>
    <n v="0.5"/>
    <s v="Review "/>
    <n v="0.5"/>
    <s v="Review"/>
    <n v="0.5"/>
    <s v="Review"/>
    <n v="0.5"/>
    <s v="Sprint Planning"/>
  </r>
  <r>
    <d v="2017-07-29T00:00:00"/>
    <x v="1"/>
    <m/>
    <m/>
    <m/>
    <m/>
    <m/>
    <m/>
    <m/>
    <m/>
    <m/>
    <m/>
  </r>
  <r>
    <d v="2017-07-30T00:00:00"/>
    <x v="1"/>
    <m/>
    <m/>
    <m/>
    <m/>
    <m/>
    <m/>
    <m/>
    <m/>
    <m/>
    <m/>
  </r>
  <r>
    <d v="2017-07-31T00:00:00"/>
    <x v="10"/>
    <n v="0.5"/>
    <s v="Sprint Planning"/>
    <n v="0.5"/>
    <s v="Sprint Planning"/>
    <n v="0.5"/>
    <s v="Sprint Planning"/>
    <n v="0.5"/>
    <s v="Sprint Planning"/>
    <n v="0"/>
    <s v="Sprint Planning &amp; Intro"/>
  </r>
  <r>
    <d v="2017-08-01T00:00:00"/>
    <x v="10"/>
    <n v="0.7"/>
    <s v="LeadDev"/>
    <n v="1"/>
    <m/>
    <n v="1"/>
    <m/>
    <n v="1"/>
    <m/>
    <n v="0.8"/>
    <m/>
  </r>
  <r>
    <d v="2017-08-02T00:00:00"/>
    <x v="10"/>
    <n v="0.7"/>
    <s v="LeadDev"/>
    <n v="1"/>
    <m/>
    <n v="1"/>
    <m/>
    <n v="1"/>
    <m/>
    <n v="0.8"/>
    <m/>
  </r>
  <r>
    <d v="2017-08-03T00:00:00"/>
    <x v="10"/>
    <n v="0.7"/>
    <s v="LeadDev"/>
    <n v="1"/>
    <m/>
    <n v="1"/>
    <m/>
    <n v="1"/>
    <m/>
    <n v="0.8"/>
    <m/>
  </r>
  <r>
    <d v="2017-08-04T00:00:00"/>
    <x v="10"/>
    <n v="0.7"/>
    <s v="LeadDev"/>
    <n v="1"/>
    <m/>
    <n v="1"/>
    <m/>
    <n v="1"/>
    <m/>
    <n v="0.8"/>
    <m/>
  </r>
  <r>
    <d v="2017-08-05T00:00:00"/>
    <x v="1"/>
    <m/>
    <m/>
    <m/>
    <m/>
    <m/>
    <m/>
    <m/>
    <m/>
    <m/>
    <m/>
  </r>
  <r>
    <d v="2017-08-06T00:00:00"/>
    <x v="1"/>
    <m/>
    <m/>
    <m/>
    <m/>
    <m/>
    <m/>
    <m/>
    <m/>
    <m/>
    <m/>
  </r>
  <r>
    <d v="2017-08-07T00:00:00"/>
    <x v="10"/>
    <n v="0.7"/>
    <s v="LeadDev"/>
    <n v="1"/>
    <m/>
    <n v="0"/>
    <s v="Holiday"/>
    <n v="1"/>
    <m/>
    <n v="0.8"/>
    <m/>
  </r>
  <r>
    <d v="2017-08-08T00:00:00"/>
    <x v="10"/>
    <n v="0.7"/>
    <s v="LeadDev"/>
    <n v="1"/>
    <m/>
    <n v="0"/>
    <s v="Holiday"/>
    <n v="1"/>
    <m/>
    <n v="0.8"/>
    <m/>
  </r>
  <r>
    <d v="2017-08-09T00:00:00"/>
    <x v="10"/>
    <n v="0.7"/>
    <s v="LeadDev"/>
    <n v="1"/>
    <m/>
    <n v="0"/>
    <s v="Holiday"/>
    <n v="1"/>
    <m/>
    <n v="0.8"/>
    <m/>
  </r>
  <r>
    <d v="2017-08-10T00:00:00"/>
    <x v="10"/>
    <n v="0.7"/>
    <s v="LeadDev"/>
    <n v="1"/>
    <m/>
    <n v="0"/>
    <s v="Holiday"/>
    <n v="1"/>
    <m/>
    <n v="0.8"/>
    <m/>
  </r>
  <r>
    <d v="2017-08-11T00:00:00"/>
    <x v="10"/>
    <n v="0.5"/>
    <s v="Review "/>
    <n v="0.5"/>
    <s v="Review "/>
    <n v="0"/>
    <s v="Holiday"/>
    <n v="0.5"/>
    <s v="Review"/>
    <n v="0.5"/>
    <s v="Sprint Planning"/>
  </r>
  <r>
    <d v="2017-08-12T00:00:00"/>
    <x v="1"/>
    <m/>
    <m/>
    <m/>
    <m/>
    <m/>
    <m/>
    <m/>
    <m/>
    <m/>
    <m/>
  </r>
  <r>
    <d v="2017-08-13T00:00:00"/>
    <x v="1"/>
    <m/>
    <m/>
    <m/>
    <m/>
    <m/>
    <m/>
    <m/>
    <m/>
    <m/>
    <m/>
  </r>
  <r>
    <d v="2017-08-14T00:00:00"/>
    <x v="11"/>
    <n v="0"/>
    <s v="Brug"/>
    <n v="0"/>
    <s v="Brug"/>
    <n v="0"/>
    <s v="Brug"/>
    <n v="0"/>
    <s v="Brug"/>
    <n v="0"/>
    <s v="Brug"/>
  </r>
  <r>
    <d v="2017-08-15T00:00:00"/>
    <x v="11"/>
    <m/>
    <m/>
    <m/>
    <m/>
    <m/>
    <m/>
    <m/>
    <m/>
    <m/>
    <m/>
  </r>
  <r>
    <d v="2017-08-16T00:00:00"/>
    <x v="11"/>
    <n v="0.5"/>
    <s v="Sprint Planning"/>
    <n v="0"/>
    <s v="Holiday"/>
    <n v="0"/>
    <s v="Holiday"/>
    <n v="0.5"/>
    <s v="Sprint Planning"/>
    <n v="0"/>
    <s v="Sprint Planning &amp; Intro"/>
  </r>
  <r>
    <d v="2017-08-17T00:00:00"/>
    <x v="11"/>
    <n v="0.7"/>
    <s v="LeadDev"/>
    <n v="0"/>
    <s v="Holiday"/>
    <n v="0"/>
    <s v="Holiday"/>
    <n v="1"/>
    <m/>
    <n v="0.8"/>
    <m/>
  </r>
  <r>
    <d v="2017-08-18T00:00:00"/>
    <x v="11"/>
    <n v="0.7"/>
    <s v="LeadDev"/>
    <n v="0"/>
    <s v="Holiday"/>
    <n v="0"/>
    <s v="Holiday"/>
    <n v="1"/>
    <m/>
    <n v="0.8"/>
    <m/>
  </r>
  <r>
    <d v="2017-08-19T00:00:00"/>
    <x v="1"/>
    <m/>
    <m/>
    <m/>
    <m/>
    <m/>
    <m/>
    <m/>
    <m/>
    <m/>
    <m/>
  </r>
  <r>
    <d v="2017-08-20T00:00:00"/>
    <x v="1"/>
    <m/>
    <m/>
    <m/>
    <m/>
    <m/>
    <m/>
    <m/>
    <m/>
    <m/>
    <m/>
  </r>
  <r>
    <d v="2017-08-21T00:00:00"/>
    <x v="11"/>
    <n v="0.7"/>
    <s v="LeadDev"/>
    <n v="0"/>
    <s v="Holiday"/>
    <n v="1"/>
    <m/>
    <n v="1"/>
    <m/>
    <n v="0.8"/>
    <m/>
  </r>
  <r>
    <d v="2017-08-22T00:00:00"/>
    <x v="11"/>
    <n v="0.7"/>
    <s v="LeadDev"/>
    <n v="0"/>
    <s v="Holiday"/>
    <n v="1"/>
    <m/>
    <n v="1"/>
    <m/>
    <n v="0.8"/>
    <m/>
  </r>
  <r>
    <d v="2017-08-23T00:00:00"/>
    <x v="11"/>
    <n v="0.7"/>
    <s v="LeadDev"/>
    <n v="0"/>
    <s v="Holiday"/>
    <n v="1"/>
    <m/>
    <n v="1"/>
    <m/>
    <n v="0.8"/>
    <m/>
  </r>
  <r>
    <d v="2017-08-24T00:00:00"/>
    <x v="11"/>
    <n v="0.7"/>
    <s v="LeadDev"/>
    <n v="0"/>
    <s v="Holiday"/>
    <n v="1"/>
    <m/>
    <n v="1"/>
    <m/>
    <n v="0.8"/>
    <m/>
  </r>
  <r>
    <d v="2017-08-25T00:00:00"/>
    <x v="11"/>
    <n v="0.5"/>
    <s v="Review "/>
    <n v="0"/>
    <s v="Holiday"/>
    <n v="0.5"/>
    <s v="Review"/>
    <n v="0.5"/>
    <s v="Review"/>
    <n v="0.5"/>
    <s v="Sprint Planning"/>
  </r>
  <r>
    <d v="2017-08-26T00:00:00"/>
    <x v="1"/>
    <m/>
    <m/>
    <m/>
    <m/>
    <m/>
    <m/>
    <m/>
    <m/>
    <m/>
    <m/>
  </r>
  <r>
    <d v="2017-08-27T00:00:00"/>
    <x v="1"/>
    <m/>
    <m/>
    <m/>
    <m/>
    <m/>
    <m/>
    <m/>
    <m/>
    <m/>
    <m/>
  </r>
  <r>
    <d v="2017-08-28T00:00:00"/>
    <x v="12"/>
    <n v="0.5"/>
    <s v="Sprint Planning"/>
    <n v="0.5"/>
    <s v="Sprint Planning"/>
    <n v="0.5"/>
    <s v="Sprint Planning"/>
    <n v="0.5"/>
    <s v="Sprint Planning"/>
    <n v="0"/>
    <s v="Sprint Planning &amp; Intro"/>
  </r>
  <r>
    <d v="2017-08-29T00:00:00"/>
    <x v="12"/>
    <n v="0.7"/>
    <s v="LeadDev"/>
    <n v="1"/>
    <m/>
    <n v="1"/>
    <m/>
    <n v="1"/>
    <m/>
    <n v="0.8"/>
    <m/>
  </r>
  <r>
    <d v="2017-08-30T00:00:00"/>
    <x v="12"/>
    <n v="0.7"/>
    <s v="LeadDev"/>
    <n v="1"/>
    <m/>
    <n v="1"/>
    <m/>
    <n v="1"/>
    <m/>
    <n v="0.8"/>
    <m/>
  </r>
  <r>
    <d v="2017-08-31T00:00:00"/>
    <x v="12"/>
    <n v="0.7"/>
    <s v="LeadDev"/>
    <n v="1"/>
    <m/>
    <n v="1"/>
    <m/>
    <n v="1"/>
    <m/>
    <n v="0.8"/>
    <m/>
  </r>
  <r>
    <d v="2017-09-01T00:00:00"/>
    <x v="12"/>
    <n v="0.7"/>
    <s v="LeadDev"/>
    <n v="1"/>
    <m/>
    <n v="1"/>
    <m/>
    <n v="1"/>
    <m/>
    <n v="0.8"/>
    <m/>
  </r>
  <r>
    <d v="2017-09-02T00:00:00"/>
    <x v="1"/>
    <m/>
    <m/>
    <m/>
    <m/>
    <m/>
    <m/>
    <m/>
    <m/>
    <m/>
    <m/>
  </r>
  <r>
    <d v="2017-09-03T00:00:00"/>
    <x v="1"/>
    <m/>
    <m/>
    <m/>
    <m/>
    <m/>
    <m/>
    <m/>
    <m/>
    <m/>
    <m/>
  </r>
  <r>
    <d v="2017-09-04T00:00:00"/>
    <x v="12"/>
    <n v="0.7"/>
    <s v="LeadDev"/>
    <n v="1"/>
    <m/>
    <n v="1"/>
    <m/>
    <n v="1"/>
    <m/>
    <n v="0.8"/>
    <m/>
  </r>
  <r>
    <d v="2017-09-05T00:00:00"/>
    <x v="12"/>
    <n v="0.7"/>
    <s v="LeadDev"/>
    <n v="1"/>
    <m/>
    <n v="1"/>
    <m/>
    <n v="1"/>
    <m/>
    <n v="0.8"/>
    <m/>
  </r>
  <r>
    <d v="2017-09-06T00:00:00"/>
    <x v="12"/>
    <n v="0.7"/>
    <s v="LeadDev"/>
    <n v="1"/>
    <m/>
    <n v="1"/>
    <m/>
    <n v="1"/>
    <m/>
    <n v="0.8"/>
    <m/>
  </r>
  <r>
    <d v="2017-09-07T00:00:00"/>
    <x v="12"/>
    <n v="0.7"/>
    <s v="LeadDev"/>
    <n v="1"/>
    <m/>
    <n v="1"/>
    <m/>
    <n v="1"/>
    <m/>
    <n v="0.8"/>
    <m/>
  </r>
  <r>
    <d v="2017-09-08T00:00:00"/>
    <x v="12"/>
    <n v="0.5"/>
    <s v="Review "/>
    <n v="0.5"/>
    <s v="Review "/>
    <n v="0.5"/>
    <s v="Review"/>
    <n v="0.5"/>
    <s v="Review"/>
    <n v="0.5"/>
    <s v="Sprint Planning"/>
  </r>
  <r>
    <d v="2017-09-09T00:00:00"/>
    <x v="1"/>
    <m/>
    <m/>
    <m/>
    <m/>
    <m/>
    <m/>
    <m/>
    <m/>
    <m/>
    <m/>
  </r>
  <r>
    <d v="2017-09-10T00:00:00"/>
    <x v="1"/>
    <m/>
    <m/>
    <m/>
    <m/>
    <m/>
    <m/>
    <m/>
    <m/>
    <m/>
    <m/>
  </r>
  <r>
    <d v="2017-09-11T00:00:00"/>
    <x v="13"/>
    <n v="0.5"/>
    <s v="Sprint Planning"/>
    <n v="0.5"/>
    <s v="Sprint Planning"/>
    <n v="0.5"/>
    <s v="Sprint Planning"/>
    <n v="0.5"/>
    <s v="Sprint Planning"/>
    <n v="0"/>
    <s v="Sprint Planning &amp; Intro"/>
  </r>
  <r>
    <d v="2017-09-12T00:00:00"/>
    <x v="13"/>
    <n v="0.7"/>
    <s v="LeadDev"/>
    <n v="1"/>
    <m/>
    <n v="1"/>
    <m/>
    <n v="1"/>
    <m/>
    <n v="0.8"/>
    <m/>
  </r>
  <r>
    <d v="2017-09-13T00:00:00"/>
    <x v="13"/>
    <n v="0.7"/>
    <s v="LeadDev"/>
    <n v="1"/>
    <m/>
    <n v="1"/>
    <m/>
    <n v="1"/>
    <m/>
    <n v="0.8"/>
    <m/>
  </r>
  <r>
    <d v="2017-09-14T00:00:00"/>
    <x v="13"/>
    <n v="0.7"/>
    <s v="LeadDev"/>
    <n v="1"/>
    <m/>
    <n v="1"/>
    <m/>
    <n v="1"/>
    <m/>
    <n v="0.8"/>
    <m/>
  </r>
  <r>
    <d v="2017-09-15T00:00:00"/>
    <x v="13"/>
    <n v="0.7"/>
    <s v="LeadDev"/>
    <n v="1"/>
    <m/>
    <n v="1"/>
    <m/>
    <n v="1"/>
    <m/>
    <n v="0.8"/>
    <m/>
  </r>
  <r>
    <d v="2017-09-16T00:00:00"/>
    <x v="1"/>
    <m/>
    <m/>
    <m/>
    <m/>
    <m/>
    <m/>
    <m/>
    <m/>
    <m/>
    <m/>
  </r>
  <r>
    <d v="2017-09-17T00:00:00"/>
    <x v="1"/>
    <m/>
    <m/>
    <m/>
    <m/>
    <m/>
    <m/>
    <m/>
    <m/>
    <m/>
    <m/>
  </r>
  <r>
    <d v="2017-09-18T00:00:00"/>
    <x v="13"/>
    <n v="0.7"/>
    <s v="LeadDev"/>
    <n v="1"/>
    <m/>
    <n v="1"/>
    <m/>
    <n v="1"/>
    <m/>
    <n v="0.8"/>
    <m/>
  </r>
  <r>
    <d v="2017-09-19T00:00:00"/>
    <x v="13"/>
    <n v="0.7"/>
    <s v="LeadDev"/>
    <n v="1"/>
    <m/>
    <n v="1"/>
    <m/>
    <n v="1"/>
    <m/>
    <n v="0.8"/>
    <m/>
  </r>
  <r>
    <d v="2017-09-20T00:00:00"/>
    <x v="13"/>
    <n v="0.7"/>
    <s v="LeadDev"/>
    <n v="1"/>
    <m/>
    <n v="1"/>
    <m/>
    <n v="1"/>
    <m/>
    <n v="0.8"/>
    <m/>
  </r>
  <r>
    <d v="2017-09-21T00:00:00"/>
    <x v="13"/>
    <n v="0.7"/>
    <s v="LeadDev"/>
    <n v="1"/>
    <m/>
    <n v="1"/>
    <m/>
    <n v="1"/>
    <m/>
    <n v="0.8"/>
    <m/>
  </r>
  <r>
    <d v="2017-09-22T00:00:00"/>
    <x v="13"/>
    <n v="0.5"/>
    <s v="Review "/>
    <n v="0.5"/>
    <s v="Review "/>
    <n v="0.5"/>
    <s v="Review"/>
    <n v="0.5"/>
    <s v="Review"/>
    <n v="0.5"/>
    <s v="Sprint Planning"/>
  </r>
  <r>
    <d v="2017-09-23T00:00:00"/>
    <x v="1"/>
    <m/>
    <m/>
    <m/>
    <m/>
    <m/>
    <m/>
    <m/>
    <m/>
    <m/>
    <m/>
  </r>
  <r>
    <d v="2017-09-24T00:00:00"/>
    <x v="1"/>
    <m/>
    <m/>
    <m/>
    <m/>
    <m/>
    <m/>
    <m/>
    <m/>
    <m/>
    <m/>
  </r>
  <r>
    <d v="2017-09-25T00:00:00"/>
    <x v="14"/>
    <m/>
    <m/>
    <m/>
    <m/>
    <m/>
    <m/>
    <m/>
    <m/>
    <m/>
    <m/>
  </r>
  <r>
    <d v="2017-09-26T00:00:00"/>
    <x v="14"/>
    <m/>
    <m/>
    <m/>
    <m/>
    <m/>
    <m/>
    <m/>
    <m/>
    <m/>
    <m/>
  </r>
  <r>
    <d v="2017-09-27T00:00:00"/>
    <x v="14"/>
    <m/>
    <m/>
    <m/>
    <m/>
    <m/>
    <m/>
    <m/>
    <m/>
    <m/>
    <m/>
  </r>
  <r>
    <d v="2017-09-28T00:00:00"/>
    <x v="14"/>
    <m/>
    <m/>
    <m/>
    <m/>
    <m/>
    <m/>
    <m/>
    <m/>
    <m/>
    <m/>
  </r>
  <r>
    <d v="2017-09-29T00:00:00"/>
    <x v="14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7" firstHeaderRow="0" firstDataRow="1" firstDataCol="1"/>
  <pivotFields count="12">
    <pivotField numFmtId="164" showAll="0"/>
    <pivotField axis="axisRow" showAll="0">
      <items count="16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h="1" x="1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Nick" fld="2" baseField="1" baseItem="11"/>
    <dataField name="Sum of Valerie" fld="4" baseField="1" baseItem="11"/>
    <dataField name="Sum of Olivier" fld="6" baseField="1" baseItem="11"/>
    <dataField name="Sum of David " fld="8" baseField="1" baseItem="11"/>
    <dataField name="Sum of TBD1 " fld="10" baseField="1" baseItem="11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2" name="Table35101213" displayName="Table35101213" ref="A1:L188" totalsRowShown="0">
  <autoFilter ref="A1:L188"/>
  <tableColumns count="12">
    <tableColumn id="1" name="Datum" dataDxfId="13"/>
    <tableColumn id="2" name="Sprint "/>
    <tableColumn id="3" name="Nick"/>
    <tableColumn id="4" name="Nick Comments"/>
    <tableColumn id="5" name="Valerie"/>
    <tableColumn id="6" name="Valerie Comments"/>
    <tableColumn id="7" name="Olivier"/>
    <tableColumn id="8" name="Olivier Comments"/>
    <tableColumn id="9" name="David "/>
    <tableColumn id="10" name="David Comments"/>
    <tableColumn id="11" name="TBD1 "/>
    <tableColumn id="12" name="TBD1 Comment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4" name="Table14" displayName="Table14" ref="H3:L17" totalsRowCount="1">
  <autoFilter ref="H3:L16"/>
  <tableColumns count="5">
    <tableColumn id="1" name="Capacity" totalsRowFunction="sum" dataDxfId="12" totalsRowDxfId="0">
      <calculatedColumnFormula>SUM(B4:F4)*8</calculatedColumnFormula>
    </tableColumn>
    <tableColumn id="2" name="User Stories" dataDxfId="11">
      <calculatedColumnFormula>Table15[[#Totals],[Sprint 1]]</calculatedColumnFormula>
    </tableColumn>
    <tableColumn id="3" name="Delta" dataDxfId="10">
      <calculatedColumnFormula>Table14[[#This Row],[Capacity]]-Table14[[#This Row],[User Stories]]</calculatedColumnFormula>
    </tableColumn>
    <tableColumn id="4" name="Committed"/>
    <tableColumn id="5" name="Ratio" totalsRowFunction="count" dataDxfId="9">
      <calculatedColumnFormula>Table14[[#This Row],[Committed]]/Table14[[#This Row],[Capacity]]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15" name="Table15" displayName="Table15" ref="A1:L39" totalsRowCount="1">
  <autoFilter ref="A1:L38"/>
  <sortState ref="A2:L38">
    <sortCondition ref="F1:F38"/>
  </sortState>
  <tableColumns count="12">
    <tableColumn id="1" name="Nr" totalsRowLabel="Total"/>
    <tableColumn id="2" name="Title"/>
    <tableColumn id="3" name="Effort" totalsRowFunction="sum" dataDxfId="8"/>
    <tableColumn id="4" name="Kano"/>
    <tableColumn id="5" name="Cost of Delay"/>
    <tableColumn id="6" name="Priority" dataDxfId="2"/>
    <tableColumn id="7" name="Sprint" totalsRowLabel="Committed"/>
    <tableColumn id="8" name="Sprint 1" totalsRowFunction="sum" dataDxfId="7">
      <calculatedColumnFormula>IF(Table15[[#This Row],[Sprint]]=1,Table15[[#This Row],[Effort]],0)</calculatedColumnFormula>
    </tableColumn>
    <tableColumn id="9" name="Sprint 2" totalsRowFunction="sum" dataDxfId="6">
      <calculatedColumnFormula>IF(Table15[[#This Row],[Sprint]]=2,Table15[[#This Row],[Effort]],0)</calculatedColumnFormula>
    </tableColumn>
    <tableColumn id="10" name="Sprint 3" totalsRowFunction="sum" dataDxfId="5">
      <calculatedColumnFormula>IF(Table15[[#This Row],[Sprint]]=3,Table15[[#This Row],[Effort]],0)</calculatedColumnFormula>
    </tableColumn>
    <tableColumn id="11" name="Sprint 4" totalsRowFunction="sum" dataDxfId="4">
      <calculatedColumnFormula>IF(Table15[[#This Row],[Sprint]]=4,Table15[[#This Row],[Effort]],0)</calculatedColumnFormula>
    </tableColumn>
    <tableColumn id="12" name="Sprint 5" totalsRowFunction="sum" dataDxfId="3">
      <calculatedColumnFormula>IF(Table15[[#This Row],[Sprint]]=5,Table15[[#This Row],[Effort]],0)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"/>
  <sheetViews>
    <sheetView tabSelected="1" topLeftCell="B1" zoomScaleNormal="100" workbookViewId="0">
      <selection activeCell="H99" sqref="H99"/>
    </sheetView>
  </sheetViews>
  <sheetFormatPr defaultRowHeight="14.4" x14ac:dyDescent="0.3"/>
  <cols>
    <col min="1" max="1" width="34.33203125" customWidth="1"/>
    <col min="2" max="2" width="8.88671875" customWidth="1"/>
    <col min="3" max="3" width="7" customWidth="1"/>
    <col min="4" max="4" width="19.6640625" bestFit="1" customWidth="1"/>
    <col min="5" max="5" width="9.5546875" customWidth="1"/>
    <col min="6" max="6" width="19.5546875" customWidth="1"/>
    <col min="7" max="7" width="9.109375" customWidth="1"/>
    <col min="8" max="8" width="19.109375" customWidth="1"/>
    <col min="9" max="9" width="8.5546875" customWidth="1"/>
    <col min="10" max="10" width="18.109375" customWidth="1"/>
    <col min="11" max="11" width="8" customWidth="1"/>
    <col min="12" max="12" width="19.33203125" bestFit="1" customWidth="1"/>
    <col min="14" max="14" width="19.109375" bestFit="1" customWidth="1"/>
  </cols>
  <sheetData>
    <row r="1" spans="1:14" x14ac:dyDescent="0.3">
      <c r="A1" t="s">
        <v>8</v>
      </c>
      <c r="B1" t="s">
        <v>9</v>
      </c>
      <c r="C1" t="s">
        <v>18</v>
      </c>
      <c r="D1" t="s">
        <v>19</v>
      </c>
      <c r="E1" t="s">
        <v>17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</row>
    <row r="2" spans="1:14" x14ac:dyDescent="0.3">
      <c r="A2" s="1">
        <v>42821</v>
      </c>
      <c r="B2">
        <v>1</v>
      </c>
      <c r="C2">
        <v>0.5</v>
      </c>
      <c r="D2" t="s">
        <v>28</v>
      </c>
      <c r="E2">
        <v>0.5</v>
      </c>
      <c r="F2" t="s">
        <v>28</v>
      </c>
      <c r="G2">
        <v>0.5</v>
      </c>
      <c r="H2" t="s">
        <v>28</v>
      </c>
      <c r="I2">
        <v>0.5</v>
      </c>
      <c r="J2" t="s">
        <v>28</v>
      </c>
      <c r="K2">
        <v>0</v>
      </c>
      <c r="L2" t="s">
        <v>29</v>
      </c>
      <c r="N2" t="str">
        <f>"=WEEKDAY($A2;2)&gt;5"</f>
        <v>=WEEKDAY($A2;2)&gt;5</v>
      </c>
    </row>
    <row r="3" spans="1:14" x14ac:dyDescent="0.3">
      <c r="A3" s="1">
        <v>42822</v>
      </c>
      <c r="B3">
        <v>1</v>
      </c>
      <c r="C3">
        <v>0.5</v>
      </c>
      <c r="D3" t="s">
        <v>38</v>
      </c>
      <c r="E3">
        <v>1</v>
      </c>
      <c r="G3">
        <v>0.8</v>
      </c>
      <c r="I3">
        <v>1</v>
      </c>
      <c r="K3">
        <v>0</v>
      </c>
      <c r="L3" t="s">
        <v>29</v>
      </c>
    </row>
    <row r="4" spans="1:14" x14ac:dyDescent="0.3">
      <c r="A4" s="1">
        <v>42823</v>
      </c>
      <c r="B4">
        <v>1</v>
      </c>
      <c r="C4">
        <v>0.5</v>
      </c>
      <c r="D4" t="s">
        <v>38</v>
      </c>
      <c r="E4">
        <v>1</v>
      </c>
      <c r="G4">
        <v>0.8</v>
      </c>
      <c r="I4">
        <v>1</v>
      </c>
      <c r="K4">
        <v>0</v>
      </c>
      <c r="L4" t="s">
        <v>29</v>
      </c>
    </row>
    <row r="5" spans="1:14" x14ac:dyDescent="0.3">
      <c r="A5" s="1">
        <v>42824</v>
      </c>
      <c r="B5">
        <v>1</v>
      </c>
      <c r="C5">
        <v>0.5</v>
      </c>
      <c r="D5" t="s">
        <v>38</v>
      </c>
      <c r="E5">
        <v>1</v>
      </c>
      <c r="G5">
        <v>0.8</v>
      </c>
      <c r="I5">
        <v>1</v>
      </c>
      <c r="K5">
        <v>0</v>
      </c>
      <c r="L5" t="s">
        <v>29</v>
      </c>
    </row>
    <row r="6" spans="1:14" x14ac:dyDescent="0.3">
      <c r="A6" s="1">
        <v>42825</v>
      </c>
      <c r="B6">
        <v>1</v>
      </c>
      <c r="C6">
        <v>0.5</v>
      </c>
      <c r="E6">
        <v>0</v>
      </c>
      <c r="F6" t="s">
        <v>27</v>
      </c>
      <c r="G6">
        <v>0.8</v>
      </c>
      <c r="I6">
        <v>1</v>
      </c>
      <c r="K6">
        <v>0</v>
      </c>
      <c r="L6" t="s">
        <v>29</v>
      </c>
    </row>
    <row r="7" spans="1:14" x14ac:dyDescent="0.3">
      <c r="A7" s="1">
        <v>42826</v>
      </c>
    </row>
    <row r="8" spans="1:14" x14ac:dyDescent="0.3">
      <c r="A8" s="1">
        <v>42827</v>
      </c>
    </row>
    <row r="9" spans="1:14" x14ac:dyDescent="0.3">
      <c r="A9" s="1">
        <v>42828</v>
      </c>
      <c r="B9">
        <v>1</v>
      </c>
      <c r="C9">
        <v>0.5</v>
      </c>
      <c r="D9" t="s">
        <v>38</v>
      </c>
      <c r="E9">
        <v>0</v>
      </c>
      <c r="F9" t="s">
        <v>27</v>
      </c>
      <c r="G9">
        <v>0.8</v>
      </c>
      <c r="I9">
        <v>1</v>
      </c>
      <c r="K9">
        <v>0</v>
      </c>
      <c r="L9" t="s">
        <v>29</v>
      </c>
    </row>
    <row r="10" spans="1:14" x14ac:dyDescent="0.3">
      <c r="A10" s="1">
        <v>42829</v>
      </c>
      <c r="B10">
        <v>1</v>
      </c>
      <c r="C10">
        <v>0.5</v>
      </c>
      <c r="D10" t="s">
        <v>38</v>
      </c>
      <c r="E10">
        <v>1</v>
      </c>
      <c r="G10">
        <v>0.8</v>
      </c>
      <c r="I10">
        <v>1</v>
      </c>
      <c r="K10">
        <v>0</v>
      </c>
      <c r="L10" t="s">
        <v>29</v>
      </c>
    </row>
    <row r="11" spans="1:14" x14ac:dyDescent="0.3">
      <c r="A11" s="1">
        <v>42830</v>
      </c>
      <c r="B11">
        <v>1</v>
      </c>
      <c r="C11">
        <v>0.5</v>
      </c>
      <c r="D11" t="s">
        <v>38</v>
      </c>
      <c r="E11">
        <v>1</v>
      </c>
      <c r="G11">
        <v>0.8</v>
      </c>
      <c r="I11">
        <v>1</v>
      </c>
      <c r="K11">
        <v>0</v>
      </c>
      <c r="L11" t="s">
        <v>29</v>
      </c>
    </row>
    <row r="12" spans="1:14" x14ac:dyDescent="0.3">
      <c r="A12" s="1">
        <v>42831</v>
      </c>
      <c r="B12">
        <v>1</v>
      </c>
      <c r="C12">
        <v>0.5</v>
      </c>
      <c r="D12" t="s">
        <v>38</v>
      </c>
      <c r="E12">
        <v>1</v>
      </c>
      <c r="G12">
        <v>0.8</v>
      </c>
      <c r="I12">
        <v>1</v>
      </c>
      <c r="K12">
        <v>0</v>
      </c>
      <c r="L12" t="s">
        <v>29</v>
      </c>
    </row>
    <row r="13" spans="1:14" x14ac:dyDescent="0.3">
      <c r="A13" s="1">
        <v>42832</v>
      </c>
      <c r="B13">
        <v>1</v>
      </c>
      <c r="C13">
        <v>0.5</v>
      </c>
      <c r="D13" t="s">
        <v>31</v>
      </c>
      <c r="E13">
        <v>0.5</v>
      </c>
      <c r="F13" t="s">
        <v>31</v>
      </c>
      <c r="G13">
        <v>0.5</v>
      </c>
      <c r="H13" t="s">
        <v>32</v>
      </c>
      <c r="I13">
        <v>0.5</v>
      </c>
      <c r="J13" t="s">
        <v>32</v>
      </c>
      <c r="K13">
        <v>0</v>
      </c>
      <c r="L13" t="s">
        <v>29</v>
      </c>
    </row>
    <row r="14" spans="1:14" x14ac:dyDescent="0.3">
      <c r="A14" s="1">
        <v>42833</v>
      </c>
    </row>
    <row r="15" spans="1:14" x14ac:dyDescent="0.3">
      <c r="A15" s="1">
        <v>42834</v>
      </c>
    </row>
    <row r="16" spans="1:14" x14ac:dyDescent="0.3">
      <c r="A16" s="1">
        <v>42835</v>
      </c>
      <c r="B16">
        <v>2</v>
      </c>
      <c r="C16">
        <v>0.5</v>
      </c>
      <c r="D16" t="s">
        <v>28</v>
      </c>
      <c r="E16">
        <v>0</v>
      </c>
      <c r="F16" t="s">
        <v>33</v>
      </c>
      <c r="G16">
        <v>0.5</v>
      </c>
      <c r="H16" t="s">
        <v>28</v>
      </c>
      <c r="I16">
        <v>0.5</v>
      </c>
      <c r="J16" t="s">
        <v>28</v>
      </c>
      <c r="K16">
        <v>0</v>
      </c>
      <c r="L16" t="s">
        <v>29</v>
      </c>
    </row>
    <row r="17" spans="1:12" x14ac:dyDescent="0.3">
      <c r="A17" s="1">
        <v>42836</v>
      </c>
      <c r="B17">
        <v>2</v>
      </c>
      <c r="C17">
        <v>0.5</v>
      </c>
      <c r="D17" t="s">
        <v>38</v>
      </c>
      <c r="E17">
        <v>0</v>
      </c>
      <c r="F17" t="s">
        <v>33</v>
      </c>
      <c r="G17">
        <v>0.8</v>
      </c>
      <c r="I17">
        <v>1</v>
      </c>
      <c r="K17">
        <v>0</v>
      </c>
      <c r="L17" t="s">
        <v>29</v>
      </c>
    </row>
    <row r="18" spans="1:12" x14ac:dyDescent="0.3">
      <c r="A18" s="1">
        <v>42837</v>
      </c>
      <c r="B18">
        <v>2</v>
      </c>
      <c r="C18">
        <v>0.5</v>
      </c>
      <c r="D18" t="s">
        <v>38</v>
      </c>
      <c r="E18">
        <v>0</v>
      </c>
      <c r="F18" t="s">
        <v>33</v>
      </c>
      <c r="G18">
        <v>0.8</v>
      </c>
      <c r="I18">
        <v>0.5</v>
      </c>
      <c r="J18" t="s">
        <v>27</v>
      </c>
      <c r="K18">
        <v>0</v>
      </c>
      <c r="L18" t="s">
        <v>29</v>
      </c>
    </row>
    <row r="19" spans="1:12" x14ac:dyDescent="0.3">
      <c r="A19" s="1">
        <v>42838</v>
      </c>
      <c r="B19">
        <v>2</v>
      </c>
      <c r="C19">
        <v>0.5</v>
      </c>
      <c r="D19" t="s">
        <v>38</v>
      </c>
      <c r="E19">
        <v>0</v>
      </c>
      <c r="F19" t="s">
        <v>33</v>
      </c>
      <c r="G19">
        <v>0.8</v>
      </c>
      <c r="I19">
        <v>1</v>
      </c>
      <c r="K19">
        <v>0</v>
      </c>
      <c r="L19" t="s">
        <v>29</v>
      </c>
    </row>
    <row r="20" spans="1:12" x14ac:dyDescent="0.3">
      <c r="A20" s="1">
        <v>42839</v>
      </c>
      <c r="B20">
        <v>2</v>
      </c>
      <c r="C20">
        <v>0.5</v>
      </c>
      <c r="D20" t="s">
        <v>38</v>
      </c>
      <c r="E20">
        <v>0</v>
      </c>
      <c r="F20" t="s">
        <v>33</v>
      </c>
      <c r="G20">
        <v>0.8</v>
      </c>
      <c r="I20">
        <v>1</v>
      </c>
      <c r="K20">
        <v>0</v>
      </c>
      <c r="L20" t="s">
        <v>29</v>
      </c>
    </row>
    <row r="21" spans="1:12" x14ac:dyDescent="0.3">
      <c r="A21" s="1">
        <v>42840</v>
      </c>
    </row>
    <row r="22" spans="1:12" x14ac:dyDescent="0.3">
      <c r="A22" s="1">
        <v>42841</v>
      </c>
    </row>
    <row r="23" spans="1:12" x14ac:dyDescent="0.3">
      <c r="A23" s="4">
        <v>42842</v>
      </c>
      <c r="B23" s="5">
        <v>2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3">
      <c r="A24" s="1">
        <v>42843</v>
      </c>
      <c r="B24">
        <v>2</v>
      </c>
      <c r="C24">
        <v>0.5</v>
      </c>
      <c r="D24" t="s">
        <v>38</v>
      </c>
      <c r="E24">
        <v>1</v>
      </c>
      <c r="G24">
        <v>0.8</v>
      </c>
      <c r="I24">
        <v>0</v>
      </c>
      <c r="J24" t="s">
        <v>34</v>
      </c>
      <c r="K24">
        <v>0</v>
      </c>
      <c r="L24" t="s">
        <v>29</v>
      </c>
    </row>
    <row r="25" spans="1:12" x14ac:dyDescent="0.3">
      <c r="A25" s="1">
        <v>42844</v>
      </c>
      <c r="B25">
        <v>2</v>
      </c>
      <c r="C25">
        <v>0.5</v>
      </c>
      <c r="D25" t="s">
        <v>38</v>
      </c>
      <c r="E25">
        <v>1</v>
      </c>
      <c r="G25">
        <v>0.8</v>
      </c>
      <c r="I25">
        <v>0</v>
      </c>
      <c r="J25" t="s">
        <v>34</v>
      </c>
      <c r="K25">
        <v>0</v>
      </c>
      <c r="L25" t="s">
        <v>29</v>
      </c>
    </row>
    <row r="26" spans="1:12" x14ac:dyDescent="0.3">
      <c r="A26" s="1">
        <v>42845</v>
      </c>
      <c r="B26">
        <v>2</v>
      </c>
      <c r="C26">
        <v>0.5</v>
      </c>
      <c r="D26" t="s">
        <v>38</v>
      </c>
      <c r="E26">
        <v>1</v>
      </c>
      <c r="G26">
        <v>0.8</v>
      </c>
      <c r="I26">
        <v>1</v>
      </c>
      <c r="K26">
        <v>0</v>
      </c>
      <c r="L26" t="s">
        <v>29</v>
      </c>
    </row>
    <row r="27" spans="1:12" x14ac:dyDescent="0.3">
      <c r="A27" s="1">
        <v>42846</v>
      </c>
      <c r="B27">
        <v>2</v>
      </c>
      <c r="C27">
        <v>0</v>
      </c>
      <c r="D27" t="s">
        <v>30</v>
      </c>
      <c r="E27">
        <v>0</v>
      </c>
      <c r="F27" t="s">
        <v>30</v>
      </c>
      <c r="G27">
        <v>0</v>
      </c>
      <c r="H27" t="s">
        <v>30</v>
      </c>
      <c r="I27">
        <v>0</v>
      </c>
      <c r="J27" t="s">
        <v>30</v>
      </c>
      <c r="K27">
        <v>0</v>
      </c>
      <c r="L27" t="s">
        <v>29</v>
      </c>
    </row>
    <row r="28" spans="1:12" x14ac:dyDescent="0.3">
      <c r="A28" s="1">
        <v>42847</v>
      </c>
    </row>
    <row r="29" spans="1:12" x14ac:dyDescent="0.3">
      <c r="A29" s="1">
        <v>42848</v>
      </c>
      <c r="K29">
        <v>0</v>
      </c>
    </row>
    <row r="30" spans="1:12" x14ac:dyDescent="0.3">
      <c r="A30" s="1">
        <v>42849</v>
      </c>
      <c r="B30">
        <v>3</v>
      </c>
      <c r="C30">
        <v>0.5</v>
      </c>
      <c r="D30" t="s">
        <v>28</v>
      </c>
      <c r="E30">
        <v>0.5</v>
      </c>
      <c r="F30" t="s">
        <v>28</v>
      </c>
      <c r="G30">
        <v>0.5</v>
      </c>
      <c r="H30" t="s">
        <v>28</v>
      </c>
      <c r="I30">
        <v>0.5</v>
      </c>
      <c r="J30" t="s">
        <v>28</v>
      </c>
      <c r="K30">
        <v>0</v>
      </c>
      <c r="L30" t="s">
        <v>35</v>
      </c>
    </row>
    <row r="31" spans="1:12" x14ac:dyDescent="0.3">
      <c r="A31" s="1">
        <v>42850</v>
      </c>
      <c r="B31">
        <v>3</v>
      </c>
      <c r="C31">
        <v>0.7</v>
      </c>
      <c r="D31" t="s">
        <v>39</v>
      </c>
      <c r="E31">
        <v>1</v>
      </c>
      <c r="G31">
        <v>1</v>
      </c>
      <c r="I31">
        <v>1</v>
      </c>
      <c r="K31">
        <v>0</v>
      </c>
      <c r="L31" t="s">
        <v>36</v>
      </c>
    </row>
    <row r="32" spans="1:12" x14ac:dyDescent="0.3">
      <c r="A32" s="1">
        <v>42851</v>
      </c>
      <c r="B32">
        <v>3</v>
      </c>
      <c r="C32">
        <v>0.7</v>
      </c>
      <c r="D32" t="s">
        <v>39</v>
      </c>
      <c r="E32">
        <v>1</v>
      </c>
      <c r="G32">
        <v>1</v>
      </c>
      <c r="I32">
        <v>1</v>
      </c>
      <c r="K32">
        <v>0</v>
      </c>
      <c r="L32" t="s">
        <v>36</v>
      </c>
    </row>
    <row r="33" spans="1:12" x14ac:dyDescent="0.3">
      <c r="A33" s="1">
        <v>42852</v>
      </c>
      <c r="B33">
        <v>3</v>
      </c>
      <c r="C33">
        <v>0.7</v>
      </c>
      <c r="D33" t="s">
        <v>39</v>
      </c>
      <c r="E33">
        <v>1</v>
      </c>
      <c r="G33">
        <v>1</v>
      </c>
      <c r="I33">
        <v>1</v>
      </c>
      <c r="K33">
        <v>0.5</v>
      </c>
      <c r="L33" t="s">
        <v>37</v>
      </c>
    </row>
    <row r="34" spans="1:12" x14ac:dyDescent="0.3">
      <c r="A34" s="1">
        <v>42853</v>
      </c>
      <c r="B34">
        <v>3</v>
      </c>
      <c r="C34">
        <v>0.7</v>
      </c>
      <c r="D34" t="s">
        <v>39</v>
      </c>
      <c r="E34">
        <v>1</v>
      </c>
      <c r="G34">
        <v>1</v>
      </c>
      <c r="I34">
        <v>1</v>
      </c>
      <c r="K34">
        <v>0.5</v>
      </c>
      <c r="L34" t="s">
        <v>37</v>
      </c>
    </row>
    <row r="35" spans="1:12" x14ac:dyDescent="0.3">
      <c r="A35" s="1">
        <v>42854</v>
      </c>
    </row>
    <row r="36" spans="1:12" x14ac:dyDescent="0.3">
      <c r="A36" s="1">
        <v>42855</v>
      </c>
    </row>
    <row r="37" spans="1:12" x14ac:dyDescent="0.3">
      <c r="A37" s="4">
        <v>42856</v>
      </c>
      <c r="B37" s="5">
        <v>3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x14ac:dyDescent="0.3">
      <c r="A38" s="1">
        <v>42857</v>
      </c>
      <c r="B38">
        <v>3</v>
      </c>
      <c r="C38">
        <v>0.7</v>
      </c>
      <c r="D38" t="s">
        <v>39</v>
      </c>
      <c r="E38">
        <v>1</v>
      </c>
      <c r="G38">
        <v>1</v>
      </c>
      <c r="I38">
        <v>1</v>
      </c>
      <c r="K38">
        <v>0.5</v>
      </c>
      <c r="L38" t="s">
        <v>37</v>
      </c>
    </row>
    <row r="39" spans="1:12" x14ac:dyDescent="0.3">
      <c r="A39" s="1">
        <v>42858</v>
      </c>
      <c r="B39">
        <v>3</v>
      </c>
      <c r="C39">
        <v>0.7</v>
      </c>
      <c r="D39" t="s">
        <v>39</v>
      </c>
      <c r="E39">
        <v>1</v>
      </c>
      <c r="G39">
        <v>1</v>
      </c>
      <c r="I39">
        <v>1</v>
      </c>
      <c r="K39">
        <v>0.5</v>
      </c>
      <c r="L39" t="s">
        <v>37</v>
      </c>
    </row>
    <row r="40" spans="1:12" x14ac:dyDescent="0.3">
      <c r="A40" s="1">
        <v>42859</v>
      </c>
      <c r="B40">
        <v>3</v>
      </c>
      <c r="C40">
        <v>0.7</v>
      </c>
      <c r="D40" t="s">
        <v>39</v>
      </c>
      <c r="E40">
        <v>1</v>
      </c>
      <c r="G40">
        <v>1</v>
      </c>
      <c r="I40">
        <v>1</v>
      </c>
      <c r="K40">
        <v>0.5</v>
      </c>
      <c r="L40" t="s">
        <v>37</v>
      </c>
    </row>
    <row r="41" spans="1:12" x14ac:dyDescent="0.3">
      <c r="A41" s="1">
        <v>42860</v>
      </c>
      <c r="B41">
        <v>3</v>
      </c>
      <c r="C41">
        <v>0.5</v>
      </c>
      <c r="D41" t="s">
        <v>31</v>
      </c>
      <c r="E41">
        <v>0.5</v>
      </c>
      <c r="F41" t="s">
        <v>31</v>
      </c>
      <c r="G41">
        <v>0.5</v>
      </c>
      <c r="H41" t="s">
        <v>32</v>
      </c>
      <c r="I41">
        <v>0.5</v>
      </c>
      <c r="J41" t="s">
        <v>32</v>
      </c>
      <c r="K41">
        <v>0.5</v>
      </c>
      <c r="L41" t="s">
        <v>28</v>
      </c>
    </row>
    <row r="42" spans="1:12" x14ac:dyDescent="0.3">
      <c r="A42" s="1">
        <v>42861</v>
      </c>
    </row>
    <row r="43" spans="1:12" x14ac:dyDescent="0.3">
      <c r="A43" s="1">
        <v>42862</v>
      </c>
    </row>
    <row r="44" spans="1:12" x14ac:dyDescent="0.3">
      <c r="A44" s="1">
        <v>42863</v>
      </c>
      <c r="B44">
        <v>4</v>
      </c>
      <c r="C44">
        <v>0.5</v>
      </c>
      <c r="D44" t="s">
        <v>28</v>
      </c>
      <c r="E44">
        <v>0.5</v>
      </c>
      <c r="F44" t="s">
        <v>28</v>
      </c>
      <c r="G44">
        <v>0.5</v>
      </c>
      <c r="H44" t="s">
        <v>28</v>
      </c>
      <c r="I44">
        <v>0.5</v>
      </c>
      <c r="J44" t="s">
        <v>28</v>
      </c>
      <c r="K44">
        <v>0</v>
      </c>
      <c r="L44" t="s">
        <v>35</v>
      </c>
    </row>
    <row r="45" spans="1:12" x14ac:dyDescent="0.3">
      <c r="A45" s="1">
        <v>42864</v>
      </c>
      <c r="B45">
        <v>4</v>
      </c>
      <c r="C45">
        <v>0.7</v>
      </c>
      <c r="D45" t="s">
        <v>39</v>
      </c>
      <c r="E45">
        <v>1</v>
      </c>
      <c r="G45">
        <v>1</v>
      </c>
      <c r="I45">
        <v>1</v>
      </c>
      <c r="K45">
        <v>0.8</v>
      </c>
    </row>
    <row r="46" spans="1:12" x14ac:dyDescent="0.3">
      <c r="A46" s="1">
        <v>42865</v>
      </c>
      <c r="B46">
        <v>4</v>
      </c>
      <c r="C46">
        <v>0.7</v>
      </c>
      <c r="D46" t="s">
        <v>39</v>
      </c>
      <c r="E46">
        <v>1</v>
      </c>
      <c r="G46">
        <v>1</v>
      </c>
      <c r="I46">
        <v>1</v>
      </c>
      <c r="K46">
        <v>0.8</v>
      </c>
    </row>
    <row r="47" spans="1:12" x14ac:dyDescent="0.3">
      <c r="A47" s="1">
        <v>42866</v>
      </c>
      <c r="B47">
        <v>4</v>
      </c>
      <c r="C47">
        <v>0.7</v>
      </c>
      <c r="D47" t="s">
        <v>39</v>
      </c>
      <c r="E47">
        <v>1</v>
      </c>
      <c r="G47">
        <v>1</v>
      </c>
      <c r="I47">
        <v>1</v>
      </c>
      <c r="K47">
        <v>0.8</v>
      </c>
    </row>
    <row r="48" spans="1:12" x14ac:dyDescent="0.3">
      <c r="A48" s="1">
        <v>42867</v>
      </c>
      <c r="B48">
        <v>4</v>
      </c>
      <c r="C48">
        <v>0.7</v>
      </c>
      <c r="D48" t="s">
        <v>39</v>
      </c>
      <c r="E48">
        <v>1</v>
      </c>
      <c r="G48">
        <v>1</v>
      </c>
      <c r="I48">
        <v>1</v>
      </c>
      <c r="K48">
        <v>0.8</v>
      </c>
    </row>
    <row r="49" spans="1:12" x14ac:dyDescent="0.3">
      <c r="A49" s="1">
        <v>42868</v>
      </c>
    </row>
    <row r="50" spans="1:12" x14ac:dyDescent="0.3">
      <c r="A50" s="1">
        <v>42869</v>
      </c>
    </row>
    <row r="51" spans="1:12" x14ac:dyDescent="0.3">
      <c r="A51" s="1">
        <v>42870</v>
      </c>
      <c r="B51">
        <v>4</v>
      </c>
      <c r="C51">
        <v>0.7</v>
      </c>
      <c r="D51" t="s">
        <v>39</v>
      </c>
      <c r="E51">
        <v>1</v>
      </c>
      <c r="G51">
        <v>1</v>
      </c>
      <c r="I51">
        <v>1</v>
      </c>
      <c r="K51" s="7">
        <v>0.8</v>
      </c>
      <c r="L51" s="7"/>
    </row>
    <row r="52" spans="1:12" x14ac:dyDescent="0.3">
      <c r="A52" s="1">
        <v>42871</v>
      </c>
      <c r="B52">
        <v>4</v>
      </c>
      <c r="C52">
        <v>0.7</v>
      </c>
      <c r="D52" t="s">
        <v>39</v>
      </c>
      <c r="E52">
        <v>1</v>
      </c>
      <c r="G52">
        <v>1</v>
      </c>
      <c r="I52">
        <v>1</v>
      </c>
      <c r="K52" s="7">
        <v>0.8</v>
      </c>
    </row>
    <row r="53" spans="1:12" x14ac:dyDescent="0.3">
      <c r="A53" s="1">
        <v>42872</v>
      </c>
      <c r="B53">
        <v>4</v>
      </c>
      <c r="C53">
        <v>0.7</v>
      </c>
      <c r="D53" t="s">
        <v>39</v>
      </c>
      <c r="E53">
        <v>1</v>
      </c>
      <c r="G53">
        <v>1</v>
      </c>
      <c r="I53">
        <v>1</v>
      </c>
      <c r="K53" s="7">
        <v>0.8</v>
      </c>
    </row>
    <row r="54" spans="1:12" x14ac:dyDescent="0.3">
      <c r="A54" s="1">
        <v>42873</v>
      </c>
      <c r="B54">
        <v>4</v>
      </c>
      <c r="C54">
        <v>0.7</v>
      </c>
      <c r="D54" t="s">
        <v>39</v>
      </c>
      <c r="E54">
        <v>1</v>
      </c>
      <c r="G54">
        <v>1</v>
      </c>
      <c r="I54">
        <v>1</v>
      </c>
      <c r="K54" s="7">
        <v>0.8</v>
      </c>
    </row>
    <row r="55" spans="1:12" x14ac:dyDescent="0.3">
      <c r="A55" s="1">
        <v>42874</v>
      </c>
      <c r="B55">
        <v>4</v>
      </c>
      <c r="C55">
        <v>0.5</v>
      </c>
      <c r="D55" t="s">
        <v>31</v>
      </c>
      <c r="E55">
        <v>0.5</v>
      </c>
      <c r="F55" t="s">
        <v>31</v>
      </c>
      <c r="G55">
        <v>0.5</v>
      </c>
      <c r="H55" t="s">
        <v>32</v>
      </c>
      <c r="I55">
        <v>0.5</v>
      </c>
      <c r="J55" t="s">
        <v>32</v>
      </c>
      <c r="K55">
        <v>0.5</v>
      </c>
      <c r="L55" t="s">
        <v>28</v>
      </c>
    </row>
    <row r="56" spans="1:12" x14ac:dyDescent="0.3">
      <c r="A56" s="1">
        <v>42875</v>
      </c>
    </row>
    <row r="57" spans="1:12" x14ac:dyDescent="0.3">
      <c r="A57" s="1">
        <v>42876</v>
      </c>
    </row>
    <row r="58" spans="1:12" x14ac:dyDescent="0.3">
      <c r="A58" s="1">
        <v>42877</v>
      </c>
      <c r="B58">
        <v>5</v>
      </c>
      <c r="C58">
        <v>0.5</v>
      </c>
      <c r="D58" t="s">
        <v>28</v>
      </c>
      <c r="E58">
        <v>0.5</v>
      </c>
      <c r="F58" t="s">
        <v>28</v>
      </c>
      <c r="G58">
        <v>0.5</v>
      </c>
      <c r="H58" t="s">
        <v>28</v>
      </c>
      <c r="I58">
        <v>0.5</v>
      </c>
      <c r="J58" t="s">
        <v>28</v>
      </c>
      <c r="K58">
        <v>0</v>
      </c>
      <c r="L58" t="s">
        <v>35</v>
      </c>
    </row>
    <row r="59" spans="1:12" x14ac:dyDescent="0.3">
      <c r="A59" s="1">
        <v>42878</v>
      </c>
      <c r="B59">
        <v>5</v>
      </c>
      <c r="C59">
        <v>0.7</v>
      </c>
      <c r="D59" t="s">
        <v>39</v>
      </c>
      <c r="E59">
        <v>1</v>
      </c>
      <c r="G59">
        <v>1</v>
      </c>
      <c r="I59">
        <v>1</v>
      </c>
      <c r="K59">
        <v>0.8</v>
      </c>
    </row>
    <row r="60" spans="1:12" x14ac:dyDescent="0.3">
      <c r="A60" s="1">
        <v>42879</v>
      </c>
      <c r="B60">
        <v>5</v>
      </c>
      <c r="C60">
        <v>0.7</v>
      </c>
      <c r="D60" t="s">
        <v>39</v>
      </c>
      <c r="E60">
        <v>1</v>
      </c>
      <c r="G60">
        <v>1</v>
      </c>
      <c r="I60">
        <v>1</v>
      </c>
      <c r="K60">
        <v>0.8</v>
      </c>
    </row>
    <row r="61" spans="1:12" x14ac:dyDescent="0.3">
      <c r="A61" s="4">
        <v>42880</v>
      </c>
      <c r="B61" s="5">
        <v>5</v>
      </c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3">
      <c r="A62" s="1">
        <v>42881</v>
      </c>
      <c r="B62">
        <v>5</v>
      </c>
      <c r="C62">
        <v>0</v>
      </c>
      <c r="D62" t="s">
        <v>40</v>
      </c>
      <c r="E62">
        <v>0</v>
      </c>
      <c r="F62" t="s">
        <v>40</v>
      </c>
      <c r="G62">
        <v>0</v>
      </c>
      <c r="H62" t="s">
        <v>40</v>
      </c>
      <c r="I62">
        <v>0</v>
      </c>
      <c r="J62" t="s">
        <v>40</v>
      </c>
      <c r="K62">
        <v>0</v>
      </c>
      <c r="L62" t="s">
        <v>40</v>
      </c>
    </row>
    <row r="63" spans="1:12" x14ac:dyDescent="0.3">
      <c r="A63" s="1">
        <v>42882</v>
      </c>
    </row>
    <row r="64" spans="1:12" x14ac:dyDescent="0.3">
      <c r="A64" s="1">
        <v>42883</v>
      </c>
    </row>
    <row r="65" spans="1:12" x14ac:dyDescent="0.3">
      <c r="A65" s="1">
        <v>42884</v>
      </c>
      <c r="B65">
        <v>5</v>
      </c>
      <c r="C65">
        <v>0.7</v>
      </c>
      <c r="D65" t="s">
        <v>39</v>
      </c>
      <c r="E65">
        <v>1</v>
      </c>
      <c r="G65">
        <v>1</v>
      </c>
      <c r="I65">
        <v>1</v>
      </c>
      <c r="K65" s="7">
        <v>0.8</v>
      </c>
      <c r="L65" s="7"/>
    </row>
    <row r="66" spans="1:12" x14ac:dyDescent="0.3">
      <c r="A66" s="1">
        <v>42885</v>
      </c>
      <c r="B66">
        <v>5</v>
      </c>
      <c r="C66">
        <v>0.7</v>
      </c>
      <c r="D66" t="s">
        <v>39</v>
      </c>
      <c r="E66">
        <v>1</v>
      </c>
      <c r="G66">
        <v>1</v>
      </c>
      <c r="I66">
        <v>1</v>
      </c>
      <c r="K66" s="7">
        <v>0.8</v>
      </c>
    </row>
    <row r="67" spans="1:12" x14ac:dyDescent="0.3">
      <c r="A67" s="1">
        <v>42886</v>
      </c>
      <c r="B67">
        <v>5</v>
      </c>
      <c r="C67">
        <v>0.7</v>
      </c>
      <c r="D67" t="s">
        <v>39</v>
      </c>
      <c r="E67">
        <v>1</v>
      </c>
      <c r="G67">
        <v>1</v>
      </c>
      <c r="I67">
        <v>1</v>
      </c>
      <c r="K67" s="7">
        <v>0.8</v>
      </c>
    </row>
    <row r="68" spans="1:12" x14ac:dyDescent="0.3">
      <c r="A68" s="1">
        <v>42887</v>
      </c>
      <c r="B68">
        <v>5</v>
      </c>
      <c r="C68">
        <v>0.7</v>
      </c>
      <c r="D68" t="s">
        <v>39</v>
      </c>
      <c r="E68">
        <v>1</v>
      </c>
      <c r="G68">
        <v>1</v>
      </c>
      <c r="I68">
        <v>1</v>
      </c>
      <c r="K68" s="7">
        <v>0.8</v>
      </c>
    </row>
    <row r="69" spans="1:12" x14ac:dyDescent="0.3">
      <c r="A69" s="1">
        <v>42888</v>
      </c>
      <c r="B69">
        <v>5</v>
      </c>
      <c r="C69">
        <v>0.5</v>
      </c>
      <c r="D69" t="s">
        <v>31</v>
      </c>
      <c r="E69">
        <v>0.5</v>
      </c>
      <c r="F69" t="s">
        <v>31</v>
      </c>
      <c r="G69">
        <v>0.5</v>
      </c>
      <c r="H69" t="s">
        <v>32</v>
      </c>
      <c r="I69">
        <v>0.5</v>
      </c>
      <c r="J69" t="s">
        <v>32</v>
      </c>
      <c r="K69">
        <v>0.5</v>
      </c>
      <c r="L69" t="s">
        <v>28</v>
      </c>
    </row>
    <row r="70" spans="1:12" x14ac:dyDescent="0.3">
      <c r="A70" s="1">
        <v>42889</v>
      </c>
    </row>
    <row r="71" spans="1:12" x14ac:dyDescent="0.3">
      <c r="A71" s="1">
        <v>42890</v>
      </c>
    </row>
    <row r="72" spans="1:12" x14ac:dyDescent="0.3">
      <c r="A72" s="4">
        <v>42891</v>
      </c>
      <c r="B72" s="5">
        <v>6</v>
      </c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x14ac:dyDescent="0.3">
      <c r="A73" s="1">
        <v>42892</v>
      </c>
      <c r="B73">
        <v>6</v>
      </c>
      <c r="C73">
        <v>0.5</v>
      </c>
      <c r="D73" t="s">
        <v>28</v>
      </c>
      <c r="E73">
        <v>0.5</v>
      </c>
      <c r="F73" t="s">
        <v>28</v>
      </c>
      <c r="G73">
        <v>0.5</v>
      </c>
      <c r="H73" t="s">
        <v>28</v>
      </c>
      <c r="I73">
        <v>0.5</v>
      </c>
      <c r="J73" t="s">
        <v>28</v>
      </c>
      <c r="K73">
        <v>0</v>
      </c>
      <c r="L73" t="s">
        <v>35</v>
      </c>
    </row>
    <row r="74" spans="1:12" x14ac:dyDescent="0.3">
      <c r="A74" s="1">
        <v>42893</v>
      </c>
      <c r="B74">
        <v>6</v>
      </c>
      <c r="C74">
        <v>0.7</v>
      </c>
      <c r="D74" t="s">
        <v>39</v>
      </c>
      <c r="E74">
        <v>1</v>
      </c>
      <c r="G74">
        <v>1</v>
      </c>
      <c r="I74">
        <v>1</v>
      </c>
      <c r="K74">
        <v>0.8</v>
      </c>
    </row>
    <row r="75" spans="1:12" x14ac:dyDescent="0.3">
      <c r="A75" s="1">
        <v>42894</v>
      </c>
      <c r="B75">
        <v>6</v>
      </c>
      <c r="C75">
        <v>0.7</v>
      </c>
      <c r="D75" t="s">
        <v>39</v>
      </c>
      <c r="E75">
        <v>1</v>
      </c>
      <c r="G75">
        <v>1</v>
      </c>
      <c r="I75">
        <v>1</v>
      </c>
      <c r="K75">
        <v>0.8</v>
      </c>
    </row>
    <row r="76" spans="1:12" x14ac:dyDescent="0.3">
      <c r="A76" s="1">
        <v>42895</v>
      </c>
      <c r="B76">
        <v>6</v>
      </c>
      <c r="C76">
        <v>0.7</v>
      </c>
      <c r="D76" t="s">
        <v>39</v>
      </c>
      <c r="E76">
        <v>1</v>
      </c>
      <c r="G76">
        <v>1</v>
      </c>
      <c r="I76">
        <v>1</v>
      </c>
      <c r="K76">
        <v>0.8</v>
      </c>
    </row>
    <row r="77" spans="1:12" x14ac:dyDescent="0.3">
      <c r="A77" s="1">
        <v>42896</v>
      </c>
    </row>
    <row r="78" spans="1:12" x14ac:dyDescent="0.3">
      <c r="A78" s="1">
        <v>42897</v>
      </c>
    </row>
    <row r="79" spans="1:12" x14ac:dyDescent="0.3">
      <c r="A79" s="1">
        <v>42898</v>
      </c>
      <c r="B79">
        <v>6</v>
      </c>
      <c r="C79">
        <v>0.7</v>
      </c>
      <c r="D79" t="s">
        <v>39</v>
      </c>
      <c r="E79">
        <v>1</v>
      </c>
      <c r="G79">
        <v>1</v>
      </c>
      <c r="I79">
        <v>1</v>
      </c>
      <c r="K79" s="7">
        <v>0.8</v>
      </c>
      <c r="L79" s="7"/>
    </row>
    <row r="80" spans="1:12" x14ac:dyDescent="0.3">
      <c r="A80" s="1">
        <v>42899</v>
      </c>
      <c r="B80">
        <v>6</v>
      </c>
      <c r="C80">
        <v>0.7</v>
      </c>
      <c r="D80" t="s">
        <v>39</v>
      </c>
      <c r="E80">
        <v>1</v>
      </c>
      <c r="G80">
        <v>1</v>
      </c>
      <c r="I80">
        <v>1</v>
      </c>
      <c r="K80" s="7">
        <v>0.8</v>
      </c>
    </row>
    <row r="81" spans="1:12" x14ac:dyDescent="0.3">
      <c r="A81" s="1">
        <v>42900</v>
      </c>
      <c r="B81">
        <v>6</v>
      </c>
      <c r="C81">
        <v>0.7</v>
      </c>
      <c r="D81" t="s">
        <v>39</v>
      </c>
      <c r="E81">
        <v>1</v>
      </c>
      <c r="G81">
        <v>1</v>
      </c>
      <c r="I81">
        <v>1</v>
      </c>
      <c r="K81" s="7">
        <v>0.8</v>
      </c>
    </row>
    <row r="82" spans="1:12" x14ac:dyDescent="0.3">
      <c r="A82" s="1">
        <v>42901</v>
      </c>
      <c r="B82">
        <v>6</v>
      </c>
      <c r="C82">
        <v>0.7</v>
      </c>
      <c r="D82" t="s">
        <v>39</v>
      </c>
      <c r="E82">
        <v>1</v>
      </c>
      <c r="G82">
        <v>1</v>
      </c>
      <c r="I82">
        <v>1</v>
      </c>
      <c r="K82" s="7">
        <v>0.8</v>
      </c>
    </row>
    <row r="83" spans="1:12" x14ac:dyDescent="0.3">
      <c r="A83" s="1">
        <v>42902</v>
      </c>
      <c r="B83">
        <v>6</v>
      </c>
      <c r="C83">
        <v>0.5</v>
      </c>
      <c r="D83" t="s">
        <v>31</v>
      </c>
      <c r="E83">
        <v>0.5</v>
      </c>
      <c r="F83" t="s">
        <v>31</v>
      </c>
      <c r="G83">
        <v>0.5</v>
      </c>
      <c r="H83" t="s">
        <v>32</v>
      </c>
      <c r="I83">
        <v>0.5</v>
      </c>
      <c r="J83" t="s">
        <v>32</v>
      </c>
      <c r="K83">
        <v>0.5</v>
      </c>
      <c r="L83" t="s">
        <v>28</v>
      </c>
    </row>
    <row r="84" spans="1:12" x14ac:dyDescent="0.3">
      <c r="A84" s="1">
        <v>42903</v>
      </c>
    </row>
    <row r="85" spans="1:12" x14ac:dyDescent="0.3">
      <c r="A85" s="1">
        <v>42904</v>
      </c>
    </row>
    <row r="86" spans="1:12" x14ac:dyDescent="0.3">
      <c r="A86" s="1">
        <v>42905</v>
      </c>
      <c r="B86">
        <v>7</v>
      </c>
      <c r="C86">
        <v>0.5</v>
      </c>
      <c r="D86" t="s">
        <v>28</v>
      </c>
      <c r="E86">
        <v>0.5</v>
      </c>
      <c r="F86" t="s">
        <v>28</v>
      </c>
      <c r="G86">
        <v>0.5</v>
      </c>
      <c r="H86" t="s">
        <v>28</v>
      </c>
      <c r="I86">
        <v>0.5</v>
      </c>
      <c r="J86" t="s">
        <v>28</v>
      </c>
      <c r="K86">
        <v>0</v>
      </c>
      <c r="L86" t="s">
        <v>35</v>
      </c>
    </row>
    <row r="87" spans="1:12" x14ac:dyDescent="0.3">
      <c r="A87" s="1">
        <v>42906</v>
      </c>
      <c r="B87">
        <v>7</v>
      </c>
      <c r="C87">
        <v>0.7</v>
      </c>
      <c r="D87" t="s">
        <v>39</v>
      </c>
      <c r="E87">
        <v>1</v>
      </c>
      <c r="G87">
        <v>1</v>
      </c>
      <c r="I87">
        <v>1</v>
      </c>
      <c r="K87">
        <v>0.8</v>
      </c>
    </row>
    <row r="88" spans="1:12" x14ac:dyDescent="0.3">
      <c r="A88" s="6">
        <v>42907</v>
      </c>
      <c r="B88" s="7">
        <v>7</v>
      </c>
      <c r="C88">
        <v>0.7</v>
      </c>
      <c r="D88" t="s">
        <v>39</v>
      </c>
      <c r="E88">
        <v>1</v>
      </c>
      <c r="G88">
        <v>1</v>
      </c>
      <c r="I88">
        <v>1</v>
      </c>
      <c r="K88">
        <v>0.8</v>
      </c>
    </row>
    <row r="89" spans="1:12" x14ac:dyDescent="0.3">
      <c r="A89" s="1">
        <v>42908</v>
      </c>
      <c r="B89">
        <v>7</v>
      </c>
      <c r="C89">
        <v>0.7</v>
      </c>
      <c r="D89" t="s">
        <v>39</v>
      </c>
      <c r="E89">
        <v>1</v>
      </c>
      <c r="G89">
        <v>1</v>
      </c>
      <c r="I89">
        <v>1</v>
      </c>
      <c r="K89">
        <v>0.8</v>
      </c>
    </row>
    <row r="90" spans="1:12" x14ac:dyDescent="0.3">
      <c r="A90" s="1">
        <v>42909</v>
      </c>
      <c r="B90">
        <v>7</v>
      </c>
      <c r="C90">
        <v>0.7</v>
      </c>
      <c r="D90" t="s">
        <v>39</v>
      </c>
      <c r="E90">
        <v>1</v>
      </c>
      <c r="G90">
        <v>1</v>
      </c>
      <c r="I90">
        <v>1</v>
      </c>
      <c r="K90">
        <v>0.8</v>
      </c>
    </row>
    <row r="91" spans="1:12" x14ac:dyDescent="0.3">
      <c r="A91" s="1">
        <v>42910</v>
      </c>
    </row>
    <row r="92" spans="1:12" x14ac:dyDescent="0.3">
      <c r="A92" s="1">
        <v>42911</v>
      </c>
    </row>
    <row r="93" spans="1:12" x14ac:dyDescent="0.3">
      <c r="A93" s="1">
        <v>42912</v>
      </c>
      <c r="B93">
        <v>7</v>
      </c>
      <c r="C93">
        <v>0.7</v>
      </c>
      <c r="D93" t="s">
        <v>39</v>
      </c>
      <c r="E93">
        <v>1</v>
      </c>
      <c r="G93">
        <v>1</v>
      </c>
      <c r="I93">
        <v>1</v>
      </c>
      <c r="K93" s="7">
        <v>0.8</v>
      </c>
      <c r="L93" s="7"/>
    </row>
    <row r="94" spans="1:12" x14ac:dyDescent="0.3">
      <c r="A94" s="1">
        <v>42913</v>
      </c>
      <c r="B94">
        <v>7</v>
      </c>
      <c r="C94">
        <v>0.7</v>
      </c>
      <c r="D94" t="s">
        <v>39</v>
      </c>
      <c r="E94">
        <v>1</v>
      </c>
      <c r="G94">
        <v>1</v>
      </c>
      <c r="I94">
        <v>1</v>
      </c>
      <c r="K94" s="7">
        <v>0.8</v>
      </c>
    </row>
    <row r="95" spans="1:12" x14ac:dyDescent="0.3">
      <c r="A95" s="1">
        <v>42914</v>
      </c>
      <c r="B95">
        <v>7</v>
      </c>
      <c r="C95">
        <v>0.7</v>
      </c>
      <c r="D95" t="s">
        <v>39</v>
      </c>
      <c r="E95">
        <v>1</v>
      </c>
      <c r="G95">
        <v>1</v>
      </c>
      <c r="I95">
        <v>1</v>
      </c>
      <c r="K95" s="7">
        <v>0.8</v>
      </c>
    </row>
    <row r="96" spans="1:12" x14ac:dyDescent="0.3">
      <c r="A96" s="1">
        <v>42915</v>
      </c>
      <c r="B96">
        <v>7</v>
      </c>
      <c r="C96">
        <v>0.7</v>
      </c>
      <c r="D96" t="s">
        <v>39</v>
      </c>
      <c r="E96">
        <v>1</v>
      </c>
      <c r="G96">
        <v>1</v>
      </c>
      <c r="I96">
        <v>1</v>
      </c>
      <c r="K96" s="7">
        <v>0.8</v>
      </c>
    </row>
    <row r="97" spans="1:12" x14ac:dyDescent="0.3">
      <c r="A97" s="1">
        <v>42916</v>
      </c>
      <c r="B97">
        <v>7</v>
      </c>
      <c r="C97">
        <v>0.5</v>
      </c>
      <c r="D97" t="s">
        <v>31</v>
      </c>
      <c r="E97">
        <v>0.5</v>
      </c>
      <c r="F97" t="s">
        <v>31</v>
      </c>
      <c r="G97">
        <v>0.5</v>
      </c>
      <c r="H97" t="s">
        <v>32</v>
      </c>
      <c r="I97">
        <v>0.5</v>
      </c>
      <c r="J97" t="s">
        <v>32</v>
      </c>
      <c r="K97">
        <v>0.5</v>
      </c>
      <c r="L97" t="s">
        <v>28</v>
      </c>
    </row>
    <row r="98" spans="1:12" x14ac:dyDescent="0.3">
      <c r="A98" s="1">
        <v>42917</v>
      </c>
      <c r="B98" s="1"/>
    </row>
    <row r="99" spans="1:12" x14ac:dyDescent="0.3">
      <c r="A99" s="1">
        <v>42918</v>
      </c>
      <c r="B99" s="1"/>
    </row>
    <row r="100" spans="1:12" x14ac:dyDescent="0.3">
      <c r="A100" s="1">
        <v>42919</v>
      </c>
      <c r="B100">
        <v>8</v>
      </c>
      <c r="C100">
        <v>0.5</v>
      </c>
      <c r="D100" t="s">
        <v>28</v>
      </c>
      <c r="E100">
        <v>0.5</v>
      </c>
      <c r="F100" t="s">
        <v>28</v>
      </c>
      <c r="G100">
        <v>0.5</v>
      </c>
      <c r="H100" t="s">
        <v>28</v>
      </c>
      <c r="I100">
        <v>0.5</v>
      </c>
      <c r="J100" t="s">
        <v>28</v>
      </c>
      <c r="K100">
        <v>0</v>
      </c>
      <c r="L100" t="s">
        <v>35</v>
      </c>
    </row>
    <row r="101" spans="1:12" x14ac:dyDescent="0.3">
      <c r="A101" s="1">
        <v>42920</v>
      </c>
      <c r="B101">
        <v>8</v>
      </c>
      <c r="C101">
        <v>0.7</v>
      </c>
      <c r="D101" t="s">
        <v>39</v>
      </c>
      <c r="E101">
        <v>1</v>
      </c>
      <c r="G101">
        <v>1</v>
      </c>
      <c r="I101">
        <v>1</v>
      </c>
      <c r="K101">
        <v>0.8</v>
      </c>
    </row>
    <row r="102" spans="1:12" x14ac:dyDescent="0.3">
      <c r="A102" s="1">
        <v>42921</v>
      </c>
      <c r="B102">
        <v>8</v>
      </c>
      <c r="C102">
        <v>0.7</v>
      </c>
      <c r="D102" t="s">
        <v>39</v>
      </c>
      <c r="E102">
        <v>1</v>
      </c>
      <c r="G102">
        <v>1</v>
      </c>
      <c r="I102">
        <v>1</v>
      </c>
      <c r="K102">
        <v>0.8</v>
      </c>
    </row>
    <row r="103" spans="1:12" x14ac:dyDescent="0.3">
      <c r="A103" s="1">
        <v>42922</v>
      </c>
      <c r="B103">
        <v>8</v>
      </c>
      <c r="C103">
        <v>0.7</v>
      </c>
      <c r="D103" t="s">
        <v>39</v>
      </c>
      <c r="E103">
        <v>1</v>
      </c>
      <c r="G103">
        <v>1</v>
      </c>
      <c r="I103">
        <v>1</v>
      </c>
      <c r="K103">
        <v>0.8</v>
      </c>
    </row>
    <row r="104" spans="1:12" x14ac:dyDescent="0.3">
      <c r="A104" s="1">
        <v>42923</v>
      </c>
      <c r="B104">
        <v>8</v>
      </c>
      <c r="C104">
        <v>0.7</v>
      </c>
      <c r="D104" t="s">
        <v>39</v>
      </c>
      <c r="E104">
        <v>1</v>
      </c>
      <c r="G104">
        <v>1</v>
      </c>
      <c r="I104">
        <v>1</v>
      </c>
      <c r="K104">
        <v>0.8</v>
      </c>
    </row>
    <row r="105" spans="1:12" x14ac:dyDescent="0.3">
      <c r="A105" s="1">
        <v>42924</v>
      </c>
    </row>
    <row r="106" spans="1:12" x14ac:dyDescent="0.3">
      <c r="A106" s="1">
        <v>42925</v>
      </c>
    </row>
    <row r="107" spans="1:12" x14ac:dyDescent="0.3">
      <c r="A107" s="1">
        <v>42926</v>
      </c>
      <c r="B107">
        <v>8</v>
      </c>
      <c r="C107">
        <v>0.7</v>
      </c>
      <c r="D107" t="s">
        <v>39</v>
      </c>
      <c r="E107">
        <v>1</v>
      </c>
      <c r="G107">
        <v>1</v>
      </c>
      <c r="I107">
        <v>1</v>
      </c>
      <c r="K107" s="7">
        <v>0.8</v>
      </c>
      <c r="L107" s="7"/>
    </row>
    <row r="108" spans="1:12" x14ac:dyDescent="0.3">
      <c r="A108" s="1">
        <v>42927</v>
      </c>
      <c r="B108">
        <v>8</v>
      </c>
      <c r="C108">
        <v>0.7</v>
      </c>
      <c r="D108" t="s">
        <v>39</v>
      </c>
      <c r="E108">
        <v>1</v>
      </c>
      <c r="G108">
        <v>1</v>
      </c>
      <c r="I108">
        <v>1</v>
      </c>
      <c r="K108" s="7">
        <v>0.8</v>
      </c>
    </row>
    <row r="109" spans="1:12" x14ac:dyDescent="0.3">
      <c r="A109" s="1">
        <v>42928</v>
      </c>
      <c r="B109">
        <v>8</v>
      </c>
      <c r="C109">
        <v>0.7</v>
      </c>
      <c r="D109" t="s">
        <v>39</v>
      </c>
      <c r="E109">
        <v>1</v>
      </c>
      <c r="G109">
        <v>1</v>
      </c>
      <c r="I109">
        <v>1</v>
      </c>
      <c r="K109" s="7">
        <v>0.8</v>
      </c>
    </row>
    <row r="110" spans="1:12" x14ac:dyDescent="0.3">
      <c r="A110" s="1">
        <v>42929</v>
      </c>
      <c r="B110">
        <v>8</v>
      </c>
      <c r="C110">
        <v>0.7</v>
      </c>
      <c r="D110" t="s">
        <v>39</v>
      </c>
      <c r="E110">
        <v>1</v>
      </c>
      <c r="G110">
        <v>1</v>
      </c>
      <c r="I110">
        <v>1</v>
      </c>
      <c r="K110" s="7">
        <v>0.8</v>
      </c>
    </row>
    <row r="111" spans="1:12" x14ac:dyDescent="0.3">
      <c r="A111" s="1">
        <v>42930</v>
      </c>
      <c r="B111">
        <v>8</v>
      </c>
      <c r="C111">
        <v>0.5</v>
      </c>
      <c r="D111" t="s">
        <v>31</v>
      </c>
      <c r="E111">
        <v>0.5</v>
      </c>
      <c r="F111" t="s">
        <v>31</v>
      </c>
      <c r="G111">
        <v>0.5</v>
      </c>
      <c r="H111" t="s">
        <v>32</v>
      </c>
      <c r="I111">
        <v>0.5</v>
      </c>
      <c r="J111" t="s">
        <v>32</v>
      </c>
      <c r="K111">
        <v>0.5</v>
      </c>
      <c r="L111" t="s">
        <v>28</v>
      </c>
    </row>
    <row r="112" spans="1:12" x14ac:dyDescent="0.3">
      <c r="A112" s="1">
        <v>42931</v>
      </c>
    </row>
    <row r="113" spans="1:12" x14ac:dyDescent="0.3">
      <c r="A113" s="1">
        <v>42932</v>
      </c>
    </row>
    <row r="114" spans="1:12" x14ac:dyDescent="0.3">
      <c r="A114" s="1">
        <v>42933</v>
      </c>
      <c r="B114">
        <v>9</v>
      </c>
      <c r="C114">
        <v>0.5</v>
      </c>
      <c r="D114" t="s">
        <v>28</v>
      </c>
      <c r="E114">
        <v>0.5</v>
      </c>
      <c r="F114" t="s">
        <v>28</v>
      </c>
      <c r="G114">
        <v>0.5</v>
      </c>
      <c r="H114" t="s">
        <v>28</v>
      </c>
      <c r="I114">
        <v>0.5</v>
      </c>
      <c r="J114" t="s">
        <v>28</v>
      </c>
      <c r="K114">
        <v>0</v>
      </c>
      <c r="L114" t="s">
        <v>35</v>
      </c>
    </row>
    <row r="115" spans="1:12" x14ac:dyDescent="0.3">
      <c r="A115" s="1">
        <v>42934</v>
      </c>
      <c r="B115">
        <v>9</v>
      </c>
      <c r="C115">
        <v>0.7</v>
      </c>
      <c r="D115" t="s">
        <v>39</v>
      </c>
      <c r="E115">
        <v>1</v>
      </c>
      <c r="G115">
        <v>1</v>
      </c>
      <c r="I115">
        <v>1</v>
      </c>
      <c r="K115">
        <v>0.8</v>
      </c>
    </row>
    <row r="116" spans="1:12" x14ac:dyDescent="0.3">
      <c r="A116" s="1">
        <v>42935</v>
      </c>
      <c r="B116">
        <v>9</v>
      </c>
      <c r="C116">
        <v>0.7</v>
      </c>
      <c r="D116" t="s">
        <v>39</v>
      </c>
      <c r="E116">
        <v>1</v>
      </c>
      <c r="G116">
        <v>1</v>
      </c>
      <c r="I116">
        <v>1</v>
      </c>
      <c r="K116">
        <v>0.8</v>
      </c>
    </row>
    <row r="117" spans="1:12" x14ac:dyDescent="0.3">
      <c r="A117" s="1">
        <v>42936</v>
      </c>
      <c r="B117">
        <v>9</v>
      </c>
      <c r="C117">
        <v>0.7</v>
      </c>
      <c r="D117" t="s">
        <v>39</v>
      </c>
      <c r="E117">
        <v>1</v>
      </c>
      <c r="G117">
        <v>1</v>
      </c>
      <c r="I117">
        <v>1</v>
      </c>
      <c r="K117">
        <v>0.8</v>
      </c>
    </row>
    <row r="118" spans="1:12" x14ac:dyDescent="0.3">
      <c r="A118" s="8">
        <v>42937</v>
      </c>
      <c r="B118" s="5">
        <v>9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x14ac:dyDescent="0.3">
      <c r="A119" s="1">
        <v>42938</v>
      </c>
    </row>
    <row r="120" spans="1:12" x14ac:dyDescent="0.3">
      <c r="A120" s="1">
        <v>42939</v>
      </c>
    </row>
    <row r="121" spans="1:12" x14ac:dyDescent="0.3">
      <c r="A121" s="1">
        <v>42940</v>
      </c>
      <c r="B121">
        <v>9</v>
      </c>
      <c r="C121">
        <v>0.7</v>
      </c>
      <c r="D121" t="s">
        <v>39</v>
      </c>
      <c r="E121">
        <v>1</v>
      </c>
      <c r="G121">
        <v>1</v>
      </c>
      <c r="I121">
        <v>1</v>
      </c>
      <c r="K121" s="7">
        <v>0.8</v>
      </c>
      <c r="L121" s="7"/>
    </row>
    <row r="122" spans="1:12" x14ac:dyDescent="0.3">
      <c r="A122" s="1">
        <v>42941</v>
      </c>
      <c r="B122">
        <v>9</v>
      </c>
      <c r="C122">
        <v>0.7</v>
      </c>
      <c r="D122" t="s">
        <v>39</v>
      </c>
      <c r="E122">
        <v>1</v>
      </c>
      <c r="G122">
        <v>1</v>
      </c>
      <c r="I122">
        <v>1</v>
      </c>
      <c r="K122" s="7">
        <v>0.8</v>
      </c>
    </row>
    <row r="123" spans="1:12" x14ac:dyDescent="0.3">
      <c r="A123" s="1">
        <v>42942</v>
      </c>
      <c r="B123">
        <v>9</v>
      </c>
      <c r="C123">
        <v>0.7</v>
      </c>
      <c r="D123" t="s">
        <v>39</v>
      </c>
      <c r="E123">
        <v>1</v>
      </c>
      <c r="G123">
        <v>1</v>
      </c>
      <c r="I123">
        <v>1</v>
      </c>
      <c r="K123" s="7">
        <v>0.8</v>
      </c>
    </row>
    <row r="124" spans="1:12" x14ac:dyDescent="0.3">
      <c r="A124" s="1">
        <v>42943</v>
      </c>
      <c r="B124">
        <v>9</v>
      </c>
      <c r="C124">
        <v>0.7</v>
      </c>
      <c r="D124" t="s">
        <v>39</v>
      </c>
      <c r="E124">
        <v>1</v>
      </c>
      <c r="G124">
        <v>1</v>
      </c>
      <c r="I124">
        <v>1</v>
      </c>
      <c r="K124" s="7">
        <v>0.8</v>
      </c>
    </row>
    <row r="125" spans="1:12" x14ac:dyDescent="0.3">
      <c r="A125" s="1">
        <v>42944</v>
      </c>
      <c r="B125">
        <v>9</v>
      </c>
      <c r="C125">
        <v>0.5</v>
      </c>
      <c r="D125" t="s">
        <v>31</v>
      </c>
      <c r="E125">
        <v>0.5</v>
      </c>
      <c r="F125" t="s">
        <v>31</v>
      </c>
      <c r="G125">
        <v>0.5</v>
      </c>
      <c r="H125" t="s">
        <v>32</v>
      </c>
      <c r="I125">
        <v>0.5</v>
      </c>
      <c r="J125" t="s">
        <v>32</v>
      </c>
      <c r="K125">
        <v>0.5</v>
      </c>
      <c r="L125" t="s">
        <v>28</v>
      </c>
    </row>
    <row r="126" spans="1:12" x14ac:dyDescent="0.3">
      <c r="A126" s="1">
        <v>42945</v>
      </c>
    </row>
    <row r="127" spans="1:12" x14ac:dyDescent="0.3">
      <c r="A127" s="1">
        <v>42946</v>
      </c>
    </row>
    <row r="128" spans="1:12" x14ac:dyDescent="0.3">
      <c r="A128" s="1">
        <v>42947</v>
      </c>
      <c r="B128">
        <v>10</v>
      </c>
      <c r="C128">
        <v>0.5</v>
      </c>
      <c r="D128" t="s">
        <v>28</v>
      </c>
      <c r="E128">
        <v>0.5</v>
      </c>
      <c r="F128" t="s">
        <v>28</v>
      </c>
      <c r="G128">
        <v>0.5</v>
      </c>
      <c r="H128" t="s">
        <v>28</v>
      </c>
      <c r="I128">
        <v>0.5</v>
      </c>
      <c r="J128" t="s">
        <v>28</v>
      </c>
      <c r="K128">
        <v>0</v>
      </c>
      <c r="L128" t="s">
        <v>35</v>
      </c>
    </row>
    <row r="129" spans="1:12" x14ac:dyDescent="0.3">
      <c r="A129" s="1">
        <v>42948</v>
      </c>
      <c r="B129">
        <v>10</v>
      </c>
      <c r="C129">
        <v>0.7</v>
      </c>
      <c r="D129" t="s">
        <v>39</v>
      </c>
      <c r="E129">
        <v>1</v>
      </c>
      <c r="G129">
        <v>1</v>
      </c>
      <c r="I129">
        <v>1</v>
      </c>
      <c r="K129">
        <v>0.8</v>
      </c>
    </row>
    <row r="130" spans="1:12" x14ac:dyDescent="0.3">
      <c r="A130" s="1">
        <v>42949</v>
      </c>
      <c r="B130">
        <v>10</v>
      </c>
      <c r="C130">
        <v>0.7</v>
      </c>
      <c r="D130" t="s">
        <v>39</v>
      </c>
      <c r="E130">
        <v>1</v>
      </c>
      <c r="G130">
        <v>1</v>
      </c>
      <c r="I130">
        <v>1</v>
      </c>
      <c r="K130">
        <v>0.8</v>
      </c>
    </row>
    <row r="131" spans="1:12" x14ac:dyDescent="0.3">
      <c r="A131" s="1">
        <v>42950</v>
      </c>
      <c r="B131">
        <v>10</v>
      </c>
      <c r="C131">
        <v>0.7</v>
      </c>
      <c r="D131" t="s">
        <v>39</v>
      </c>
      <c r="E131">
        <v>1</v>
      </c>
      <c r="G131">
        <v>1</v>
      </c>
      <c r="I131">
        <v>1</v>
      </c>
      <c r="K131">
        <v>0.8</v>
      </c>
    </row>
    <row r="132" spans="1:12" x14ac:dyDescent="0.3">
      <c r="A132" s="1">
        <v>42951</v>
      </c>
      <c r="B132">
        <v>10</v>
      </c>
      <c r="C132">
        <v>0.7</v>
      </c>
      <c r="D132" t="s">
        <v>39</v>
      </c>
      <c r="E132">
        <v>1</v>
      </c>
      <c r="G132">
        <v>1</v>
      </c>
      <c r="I132">
        <v>1</v>
      </c>
      <c r="K132">
        <v>0.8</v>
      </c>
    </row>
    <row r="133" spans="1:12" x14ac:dyDescent="0.3">
      <c r="A133" s="1">
        <v>42952</v>
      </c>
    </row>
    <row r="134" spans="1:12" x14ac:dyDescent="0.3">
      <c r="A134" s="1">
        <v>42953</v>
      </c>
    </row>
    <row r="135" spans="1:12" x14ac:dyDescent="0.3">
      <c r="A135" s="1">
        <v>42954</v>
      </c>
      <c r="B135">
        <v>10</v>
      </c>
      <c r="C135">
        <v>0.7</v>
      </c>
      <c r="D135" t="s">
        <v>39</v>
      </c>
      <c r="E135">
        <v>1</v>
      </c>
      <c r="G135">
        <v>0</v>
      </c>
      <c r="H135" t="s">
        <v>27</v>
      </c>
      <c r="I135">
        <v>1</v>
      </c>
      <c r="K135" s="7">
        <v>0.8</v>
      </c>
      <c r="L135" s="7"/>
    </row>
    <row r="136" spans="1:12" x14ac:dyDescent="0.3">
      <c r="A136" s="1">
        <v>42955</v>
      </c>
      <c r="B136">
        <v>10</v>
      </c>
      <c r="C136">
        <v>0.7</v>
      </c>
      <c r="D136" t="s">
        <v>39</v>
      </c>
      <c r="E136">
        <v>1</v>
      </c>
      <c r="G136">
        <v>0</v>
      </c>
      <c r="H136" t="s">
        <v>27</v>
      </c>
      <c r="I136">
        <v>1</v>
      </c>
      <c r="K136" s="7">
        <v>0.8</v>
      </c>
    </row>
    <row r="137" spans="1:12" x14ac:dyDescent="0.3">
      <c r="A137" s="1">
        <v>42956</v>
      </c>
      <c r="B137">
        <v>10</v>
      </c>
      <c r="C137">
        <v>0.7</v>
      </c>
      <c r="D137" t="s">
        <v>39</v>
      </c>
      <c r="E137">
        <v>1</v>
      </c>
      <c r="G137">
        <v>0</v>
      </c>
      <c r="H137" t="s">
        <v>27</v>
      </c>
      <c r="I137">
        <v>1</v>
      </c>
      <c r="K137" s="7">
        <v>0.8</v>
      </c>
    </row>
    <row r="138" spans="1:12" x14ac:dyDescent="0.3">
      <c r="A138" s="1">
        <v>42957</v>
      </c>
      <c r="B138">
        <v>10</v>
      </c>
      <c r="C138">
        <v>0.7</v>
      </c>
      <c r="D138" t="s">
        <v>39</v>
      </c>
      <c r="E138">
        <v>1</v>
      </c>
      <c r="G138">
        <v>0</v>
      </c>
      <c r="H138" t="s">
        <v>27</v>
      </c>
      <c r="I138">
        <v>1</v>
      </c>
      <c r="K138" s="7">
        <v>0.8</v>
      </c>
    </row>
    <row r="139" spans="1:12" x14ac:dyDescent="0.3">
      <c r="A139" s="1">
        <v>42958</v>
      </c>
      <c r="B139">
        <v>10</v>
      </c>
      <c r="C139">
        <v>0.5</v>
      </c>
      <c r="D139" t="s">
        <v>31</v>
      </c>
      <c r="E139">
        <v>0.5</v>
      </c>
      <c r="F139" t="s">
        <v>31</v>
      </c>
      <c r="G139">
        <v>0</v>
      </c>
      <c r="H139" t="s">
        <v>27</v>
      </c>
      <c r="I139">
        <v>0.5</v>
      </c>
      <c r="J139" t="s">
        <v>32</v>
      </c>
      <c r="K139">
        <v>0.5</v>
      </c>
      <c r="L139" t="s">
        <v>28</v>
      </c>
    </row>
    <row r="140" spans="1:12" x14ac:dyDescent="0.3">
      <c r="A140" s="1">
        <v>42959</v>
      </c>
    </row>
    <row r="141" spans="1:12" x14ac:dyDescent="0.3">
      <c r="A141" s="1">
        <v>42960</v>
      </c>
    </row>
    <row r="142" spans="1:12" x14ac:dyDescent="0.3">
      <c r="A142" s="1">
        <v>42961</v>
      </c>
      <c r="B142">
        <v>11</v>
      </c>
      <c r="C142">
        <v>0</v>
      </c>
      <c r="D142" t="s">
        <v>40</v>
      </c>
      <c r="E142">
        <v>0</v>
      </c>
      <c r="F142" t="s">
        <v>40</v>
      </c>
      <c r="G142">
        <v>0</v>
      </c>
      <c r="H142" t="s">
        <v>40</v>
      </c>
      <c r="I142">
        <v>0</v>
      </c>
      <c r="J142" t="s">
        <v>40</v>
      </c>
      <c r="K142">
        <v>0</v>
      </c>
      <c r="L142" t="s">
        <v>40</v>
      </c>
    </row>
    <row r="143" spans="1:12" x14ac:dyDescent="0.3">
      <c r="A143" s="4">
        <v>42962</v>
      </c>
      <c r="B143" s="5">
        <v>11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 spans="1:12" x14ac:dyDescent="0.3">
      <c r="A144" s="1">
        <v>42963</v>
      </c>
      <c r="B144">
        <v>11</v>
      </c>
      <c r="C144">
        <v>0.5</v>
      </c>
      <c r="D144" t="s">
        <v>28</v>
      </c>
      <c r="E144">
        <v>0</v>
      </c>
      <c r="F144" t="s">
        <v>27</v>
      </c>
      <c r="G144">
        <v>0</v>
      </c>
      <c r="H144" t="s">
        <v>27</v>
      </c>
      <c r="I144">
        <v>0.5</v>
      </c>
      <c r="J144" t="s">
        <v>28</v>
      </c>
      <c r="K144">
        <v>0</v>
      </c>
      <c r="L144" t="s">
        <v>35</v>
      </c>
    </row>
    <row r="145" spans="1:12" x14ac:dyDescent="0.3">
      <c r="A145" s="1">
        <v>42964</v>
      </c>
      <c r="B145">
        <v>11</v>
      </c>
      <c r="C145">
        <v>0.7</v>
      </c>
      <c r="D145" t="s">
        <v>39</v>
      </c>
      <c r="E145">
        <v>0</v>
      </c>
      <c r="F145" t="s">
        <v>27</v>
      </c>
      <c r="G145">
        <v>0</v>
      </c>
      <c r="H145" t="s">
        <v>27</v>
      </c>
      <c r="I145">
        <v>1</v>
      </c>
      <c r="K145">
        <v>0.8</v>
      </c>
    </row>
    <row r="146" spans="1:12" x14ac:dyDescent="0.3">
      <c r="A146" s="1">
        <v>42965</v>
      </c>
      <c r="B146">
        <v>11</v>
      </c>
      <c r="C146">
        <v>0.7</v>
      </c>
      <c r="D146" t="s">
        <v>39</v>
      </c>
      <c r="E146">
        <v>0</v>
      </c>
      <c r="F146" t="s">
        <v>27</v>
      </c>
      <c r="G146">
        <v>0</v>
      </c>
      <c r="H146" t="s">
        <v>27</v>
      </c>
      <c r="I146">
        <v>1</v>
      </c>
      <c r="K146">
        <v>0.8</v>
      </c>
    </row>
    <row r="147" spans="1:12" x14ac:dyDescent="0.3">
      <c r="A147" s="1">
        <v>42966</v>
      </c>
    </row>
    <row r="148" spans="1:12" x14ac:dyDescent="0.3">
      <c r="A148" s="1">
        <v>42967</v>
      </c>
    </row>
    <row r="149" spans="1:12" x14ac:dyDescent="0.3">
      <c r="A149" s="1">
        <v>42968</v>
      </c>
      <c r="B149">
        <v>11</v>
      </c>
      <c r="C149">
        <v>0.7</v>
      </c>
      <c r="D149" t="s">
        <v>39</v>
      </c>
      <c r="E149">
        <v>0</v>
      </c>
      <c r="F149" t="s">
        <v>27</v>
      </c>
      <c r="G149">
        <v>1</v>
      </c>
      <c r="I149">
        <v>1</v>
      </c>
      <c r="K149" s="7">
        <v>0.8</v>
      </c>
      <c r="L149" s="7"/>
    </row>
    <row r="150" spans="1:12" x14ac:dyDescent="0.3">
      <c r="A150" s="1">
        <v>42969</v>
      </c>
      <c r="B150" s="7">
        <v>11</v>
      </c>
      <c r="C150">
        <v>0.7</v>
      </c>
      <c r="D150" t="s">
        <v>39</v>
      </c>
      <c r="E150">
        <v>0</v>
      </c>
      <c r="F150" t="s">
        <v>27</v>
      </c>
      <c r="G150">
        <v>1</v>
      </c>
      <c r="I150">
        <v>1</v>
      </c>
      <c r="K150" s="7">
        <v>0.8</v>
      </c>
    </row>
    <row r="151" spans="1:12" x14ac:dyDescent="0.3">
      <c r="A151" s="1">
        <v>42970</v>
      </c>
      <c r="B151">
        <v>11</v>
      </c>
      <c r="C151">
        <v>0.7</v>
      </c>
      <c r="D151" t="s">
        <v>39</v>
      </c>
      <c r="E151">
        <v>0</v>
      </c>
      <c r="F151" t="s">
        <v>27</v>
      </c>
      <c r="G151">
        <v>1</v>
      </c>
      <c r="I151">
        <v>1</v>
      </c>
      <c r="K151" s="7">
        <v>0.8</v>
      </c>
    </row>
    <row r="152" spans="1:12" x14ac:dyDescent="0.3">
      <c r="A152" s="1">
        <v>42971</v>
      </c>
      <c r="B152">
        <v>11</v>
      </c>
      <c r="C152">
        <v>0.7</v>
      </c>
      <c r="D152" t="s">
        <v>39</v>
      </c>
      <c r="E152">
        <v>0</v>
      </c>
      <c r="F152" t="s">
        <v>27</v>
      </c>
      <c r="G152">
        <v>1</v>
      </c>
      <c r="I152">
        <v>1</v>
      </c>
      <c r="K152" s="7">
        <v>0.8</v>
      </c>
    </row>
    <row r="153" spans="1:12" x14ac:dyDescent="0.3">
      <c r="A153" s="1">
        <v>42972</v>
      </c>
      <c r="B153">
        <v>11</v>
      </c>
      <c r="C153">
        <v>0.5</v>
      </c>
      <c r="D153" t="s">
        <v>31</v>
      </c>
      <c r="E153">
        <v>0</v>
      </c>
      <c r="F153" t="s">
        <v>27</v>
      </c>
      <c r="G153">
        <v>0.5</v>
      </c>
      <c r="H153" t="s">
        <v>32</v>
      </c>
      <c r="I153">
        <v>0.5</v>
      </c>
      <c r="J153" t="s">
        <v>32</v>
      </c>
      <c r="K153">
        <v>0.5</v>
      </c>
      <c r="L153" t="s">
        <v>28</v>
      </c>
    </row>
    <row r="154" spans="1:12" x14ac:dyDescent="0.3">
      <c r="A154" s="1">
        <v>42973</v>
      </c>
    </row>
    <row r="155" spans="1:12" x14ac:dyDescent="0.3">
      <c r="A155" s="1">
        <v>42974</v>
      </c>
    </row>
    <row r="156" spans="1:12" x14ac:dyDescent="0.3">
      <c r="A156" s="1">
        <v>42975</v>
      </c>
      <c r="B156">
        <v>12</v>
      </c>
      <c r="C156">
        <v>0.5</v>
      </c>
      <c r="D156" t="s">
        <v>28</v>
      </c>
      <c r="E156">
        <v>0.5</v>
      </c>
      <c r="F156" t="s">
        <v>28</v>
      </c>
      <c r="G156">
        <v>0.5</v>
      </c>
      <c r="H156" t="s">
        <v>28</v>
      </c>
      <c r="I156">
        <v>0.5</v>
      </c>
      <c r="J156" t="s">
        <v>28</v>
      </c>
      <c r="K156">
        <v>0</v>
      </c>
      <c r="L156" t="s">
        <v>35</v>
      </c>
    </row>
    <row r="157" spans="1:12" x14ac:dyDescent="0.3">
      <c r="A157" s="1">
        <v>42976</v>
      </c>
      <c r="B157">
        <v>12</v>
      </c>
      <c r="C157">
        <v>0.7</v>
      </c>
      <c r="D157" t="s">
        <v>39</v>
      </c>
      <c r="E157">
        <v>1</v>
      </c>
      <c r="G157">
        <v>1</v>
      </c>
      <c r="I157">
        <v>1</v>
      </c>
      <c r="K157">
        <v>0.8</v>
      </c>
    </row>
    <row r="158" spans="1:12" x14ac:dyDescent="0.3">
      <c r="A158" s="1">
        <v>42977</v>
      </c>
      <c r="B158">
        <v>12</v>
      </c>
      <c r="C158">
        <v>0.7</v>
      </c>
      <c r="D158" t="s">
        <v>39</v>
      </c>
      <c r="E158">
        <v>1</v>
      </c>
      <c r="G158">
        <v>1</v>
      </c>
      <c r="I158">
        <v>1</v>
      </c>
      <c r="K158">
        <v>0.8</v>
      </c>
    </row>
    <row r="159" spans="1:12" x14ac:dyDescent="0.3">
      <c r="A159" s="1">
        <v>42978</v>
      </c>
      <c r="B159">
        <v>12</v>
      </c>
      <c r="C159">
        <v>0.7</v>
      </c>
      <c r="D159" t="s">
        <v>39</v>
      </c>
      <c r="E159">
        <v>1</v>
      </c>
      <c r="G159">
        <v>1</v>
      </c>
      <c r="I159">
        <v>1</v>
      </c>
      <c r="K159">
        <v>0.8</v>
      </c>
    </row>
    <row r="160" spans="1:12" x14ac:dyDescent="0.3">
      <c r="A160" s="1">
        <v>42979</v>
      </c>
      <c r="B160">
        <v>12</v>
      </c>
      <c r="C160">
        <v>0.7</v>
      </c>
      <c r="D160" t="s">
        <v>39</v>
      </c>
      <c r="E160">
        <v>1</v>
      </c>
      <c r="G160">
        <v>1</v>
      </c>
      <c r="I160">
        <v>1</v>
      </c>
      <c r="K160">
        <v>0.8</v>
      </c>
    </row>
    <row r="161" spans="1:12" x14ac:dyDescent="0.3">
      <c r="A161" s="1">
        <v>42980</v>
      </c>
    </row>
    <row r="162" spans="1:12" x14ac:dyDescent="0.3">
      <c r="A162" s="1">
        <v>42981</v>
      </c>
    </row>
    <row r="163" spans="1:12" x14ac:dyDescent="0.3">
      <c r="A163" s="1">
        <v>42982</v>
      </c>
      <c r="B163">
        <v>12</v>
      </c>
      <c r="C163">
        <v>0.7</v>
      </c>
      <c r="D163" t="s">
        <v>39</v>
      </c>
      <c r="E163">
        <v>1</v>
      </c>
      <c r="G163">
        <v>1</v>
      </c>
      <c r="I163">
        <v>1</v>
      </c>
      <c r="K163" s="7">
        <v>0.8</v>
      </c>
      <c r="L163" s="7"/>
    </row>
    <row r="164" spans="1:12" x14ac:dyDescent="0.3">
      <c r="A164" s="1">
        <v>42983</v>
      </c>
      <c r="B164">
        <v>12</v>
      </c>
      <c r="C164">
        <v>0.7</v>
      </c>
      <c r="D164" t="s">
        <v>39</v>
      </c>
      <c r="E164">
        <v>1</v>
      </c>
      <c r="G164">
        <v>1</v>
      </c>
      <c r="I164">
        <v>1</v>
      </c>
      <c r="K164" s="7">
        <v>0.8</v>
      </c>
    </row>
    <row r="165" spans="1:12" x14ac:dyDescent="0.3">
      <c r="A165" s="1">
        <v>42984</v>
      </c>
      <c r="B165">
        <v>12</v>
      </c>
      <c r="C165">
        <v>0.7</v>
      </c>
      <c r="D165" t="s">
        <v>39</v>
      </c>
      <c r="E165">
        <v>1</v>
      </c>
      <c r="G165">
        <v>1</v>
      </c>
      <c r="I165">
        <v>1</v>
      </c>
      <c r="K165" s="7">
        <v>0.8</v>
      </c>
    </row>
    <row r="166" spans="1:12" x14ac:dyDescent="0.3">
      <c r="A166" s="1">
        <v>42985</v>
      </c>
      <c r="B166">
        <v>12</v>
      </c>
      <c r="C166">
        <v>0.7</v>
      </c>
      <c r="D166" t="s">
        <v>39</v>
      </c>
      <c r="E166">
        <v>1</v>
      </c>
      <c r="G166">
        <v>1</v>
      </c>
      <c r="I166">
        <v>1</v>
      </c>
      <c r="K166" s="7">
        <v>0.8</v>
      </c>
    </row>
    <row r="167" spans="1:12" x14ac:dyDescent="0.3">
      <c r="A167" s="1">
        <v>42986</v>
      </c>
      <c r="B167">
        <v>12</v>
      </c>
      <c r="C167">
        <v>0.5</v>
      </c>
      <c r="D167" t="s">
        <v>31</v>
      </c>
      <c r="E167">
        <v>0.5</v>
      </c>
      <c r="F167" t="s">
        <v>31</v>
      </c>
      <c r="G167">
        <v>0.5</v>
      </c>
      <c r="H167" t="s">
        <v>32</v>
      </c>
      <c r="I167">
        <v>0.5</v>
      </c>
      <c r="J167" t="s">
        <v>32</v>
      </c>
      <c r="K167">
        <v>0.5</v>
      </c>
      <c r="L167" t="s">
        <v>28</v>
      </c>
    </row>
    <row r="168" spans="1:12" x14ac:dyDescent="0.3">
      <c r="A168" s="1">
        <v>42987</v>
      </c>
    </row>
    <row r="169" spans="1:12" x14ac:dyDescent="0.3">
      <c r="A169" s="1">
        <v>42988</v>
      </c>
    </row>
    <row r="170" spans="1:12" x14ac:dyDescent="0.3">
      <c r="A170" s="1">
        <v>42989</v>
      </c>
      <c r="B170">
        <v>13</v>
      </c>
      <c r="C170">
        <v>0.5</v>
      </c>
      <c r="D170" t="s">
        <v>28</v>
      </c>
      <c r="E170">
        <v>0.5</v>
      </c>
      <c r="F170" t="s">
        <v>28</v>
      </c>
      <c r="G170">
        <v>0.5</v>
      </c>
      <c r="H170" t="s">
        <v>28</v>
      </c>
      <c r="I170">
        <v>0.5</v>
      </c>
      <c r="J170" t="s">
        <v>28</v>
      </c>
      <c r="K170">
        <v>0</v>
      </c>
      <c r="L170" t="s">
        <v>35</v>
      </c>
    </row>
    <row r="171" spans="1:12" x14ac:dyDescent="0.3">
      <c r="A171" s="1">
        <v>42990</v>
      </c>
      <c r="B171">
        <v>13</v>
      </c>
      <c r="C171">
        <v>0.7</v>
      </c>
      <c r="D171" t="s">
        <v>39</v>
      </c>
      <c r="E171">
        <v>1</v>
      </c>
      <c r="G171">
        <v>1</v>
      </c>
      <c r="I171">
        <v>1</v>
      </c>
      <c r="K171">
        <v>0.8</v>
      </c>
    </row>
    <row r="172" spans="1:12" x14ac:dyDescent="0.3">
      <c r="A172" s="1">
        <v>42991</v>
      </c>
      <c r="B172">
        <v>13</v>
      </c>
      <c r="C172">
        <v>0.7</v>
      </c>
      <c r="D172" t="s">
        <v>39</v>
      </c>
      <c r="E172">
        <v>1</v>
      </c>
      <c r="G172">
        <v>1</v>
      </c>
      <c r="I172">
        <v>1</v>
      </c>
      <c r="K172">
        <v>0.8</v>
      </c>
    </row>
    <row r="173" spans="1:12" x14ac:dyDescent="0.3">
      <c r="A173" s="1">
        <v>42992</v>
      </c>
      <c r="B173">
        <v>13</v>
      </c>
      <c r="C173">
        <v>0.7</v>
      </c>
      <c r="D173" t="s">
        <v>39</v>
      </c>
      <c r="E173">
        <v>1</v>
      </c>
      <c r="G173">
        <v>1</v>
      </c>
      <c r="I173">
        <v>1</v>
      </c>
      <c r="K173">
        <v>0.8</v>
      </c>
    </row>
    <row r="174" spans="1:12" x14ac:dyDescent="0.3">
      <c r="A174" s="1">
        <v>42993</v>
      </c>
      <c r="B174">
        <v>13</v>
      </c>
      <c r="C174">
        <v>0.7</v>
      </c>
      <c r="D174" t="s">
        <v>39</v>
      </c>
      <c r="E174">
        <v>1</v>
      </c>
      <c r="G174">
        <v>1</v>
      </c>
      <c r="I174">
        <v>1</v>
      </c>
      <c r="K174">
        <v>0.8</v>
      </c>
    </row>
    <row r="175" spans="1:12" x14ac:dyDescent="0.3">
      <c r="A175" s="1">
        <v>42994</v>
      </c>
    </row>
    <row r="176" spans="1:12" x14ac:dyDescent="0.3">
      <c r="A176" s="1">
        <v>42995</v>
      </c>
    </row>
    <row r="177" spans="1:12" x14ac:dyDescent="0.3">
      <c r="A177" s="1">
        <v>42996</v>
      </c>
      <c r="B177">
        <v>13</v>
      </c>
      <c r="C177">
        <v>0.7</v>
      </c>
      <c r="D177" t="s">
        <v>39</v>
      </c>
      <c r="E177">
        <v>1</v>
      </c>
      <c r="G177">
        <v>1</v>
      </c>
      <c r="I177">
        <v>1</v>
      </c>
      <c r="K177" s="7">
        <v>0.8</v>
      </c>
      <c r="L177" s="7"/>
    </row>
    <row r="178" spans="1:12" x14ac:dyDescent="0.3">
      <c r="A178" s="1">
        <v>42997</v>
      </c>
      <c r="B178">
        <v>13</v>
      </c>
      <c r="C178">
        <v>0.7</v>
      </c>
      <c r="D178" t="s">
        <v>39</v>
      </c>
      <c r="E178">
        <v>1</v>
      </c>
      <c r="G178">
        <v>1</v>
      </c>
      <c r="I178">
        <v>1</v>
      </c>
      <c r="K178" s="7">
        <v>0.8</v>
      </c>
    </row>
    <row r="179" spans="1:12" x14ac:dyDescent="0.3">
      <c r="A179" s="1">
        <v>42998</v>
      </c>
      <c r="B179">
        <v>13</v>
      </c>
      <c r="C179">
        <v>0.7</v>
      </c>
      <c r="D179" t="s">
        <v>39</v>
      </c>
      <c r="E179">
        <v>1</v>
      </c>
      <c r="G179">
        <v>1</v>
      </c>
      <c r="I179">
        <v>1</v>
      </c>
      <c r="K179" s="7">
        <v>0.8</v>
      </c>
    </row>
    <row r="180" spans="1:12" x14ac:dyDescent="0.3">
      <c r="A180" s="1">
        <v>42999</v>
      </c>
      <c r="B180">
        <v>13</v>
      </c>
      <c r="C180">
        <v>0.7</v>
      </c>
      <c r="D180" t="s">
        <v>39</v>
      </c>
      <c r="E180">
        <v>1</v>
      </c>
      <c r="G180">
        <v>1</v>
      </c>
      <c r="I180">
        <v>1</v>
      </c>
      <c r="K180" s="7">
        <v>0.8</v>
      </c>
    </row>
    <row r="181" spans="1:12" x14ac:dyDescent="0.3">
      <c r="A181" s="1">
        <v>43000</v>
      </c>
      <c r="B181">
        <v>13</v>
      </c>
      <c r="C181">
        <v>0.5</v>
      </c>
      <c r="D181" t="s">
        <v>31</v>
      </c>
      <c r="E181">
        <v>0.5</v>
      </c>
      <c r="F181" t="s">
        <v>31</v>
      </c>
      <c r="G181">
        <v>0.5</v>
      </c>
      <c r="H181" t="s">
        <v>32</v>
      </c>
      <c r="I181">
        <v>0.5</v>
      </c>
      <c r="J181" t="s">
        <v>32</v>
      </c>
      <c r="K181">
        <v>0.5</v>
      </c>
      <c r="L181" t="s">
        <v>28</v>
      </c>
    </row>
    <row r="182" spans="1:12" x14ac:dyDescent="0.3">
      <c r="A182" s="1">
        <v>43001</v>
      </c>
    </row>
    <row r="183" spans="1:12" x14ac:dyDescent="0.3">
      <c r="A183" s="1">
        <v>43002</v>
      </c>
    </row>
    <row r="184" spans="1:12" x14ac:dyDescent="0.3">
      <c r="A184" s="1">
        <v>43003</v>
      </c>
      <c r="B184">
        <v>14</v>
      </c>
    </row>
    <row r="185" spans="1:12" x14ac:dyDescent="0.3">
      <c r="A185" s="1">
        <v>43004</v>
      </c>
      <c r="B185">
        <v>14</v>
      </c>
    </row>
    <row r="186" spans="1:12" x14ac:dyDescent="0.3">
      <c r="A186" s="1">
        <v>43005</v>
      </c>
      <c r="B186">
        <v>14</v>
      </c>
    </row>
    <row r="187" spans="1:12" x14ac:dyDescent="0.3">
      <c r="A187" s="1">
        <v>43006</v>
      </c>
      <c r="B187">
        <v>14</v>
      </c>
    </row>
    <row r="188" spans="1:12" x14ac:dyDescent="0.3">
      <c r="A188" s="1">
        <v>43007</v>
      </c>
      <c r="B188">
        <v>14</v>
      </c>
    </row>
  </sheetData>
  <conditionalFormatting sqref="A93:A188 A74:L92 A72:B73 A2:L71 C147:L148 C143:L143 C145:E146 G145:L146 C154:L188 C149:E153 G149:L153 C93:L141">
    <cfRule type="expression" dxfId="19" priority="4">
      <formula>WEEKDAY($A2,2)&gt;5</formula>
    </cfRule>
  </conditionalFormatting>
  <conditionalFormatting sqref="B100:B188">
    <cfRule type="expression" dxfId="18" priority="6">
      <formula>WEEKDAY($A93,2)&gt;5</formula>
    </cfRule>
  </conditionalFormatting>
  <conditionalFormatting sqref="B98:B99">
    <cfRule type="expression" dxfId="17" priority="3">
      <formula>WEEKDAY($A98,2)&gt;5</formula>
    </cfRule>
  </conditionalFormatting>
  <conditionalFormatting sqref="C73:L73">
    <cfRule type="expression" dxfId="16" priority="8">
      <formula>WEEKDAY($A72,2)&gt;5</formula>
    </cfRule>
  </conditionalFormatting>
  <conditionalFormatting sqref="C144:L144 F145:F146">
    <cfRule type="expression" dxfId="15" priority="10">
      <formula>WEEKDAY($A142,2)&gt;5</formula>
    </cfRule>
  </conditionalFormatting>
  <conditionalFormatting sqref="F149:F153">
    <cfRule type="expression" dxfId="14" priority="1">
      <formula>WEEKDAY($A149,2)&gt;5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zoomScale="110" zoomScaleNormal="110" workbookViewId="0">
      <selection activeCell="K23" sqref="J23:K23"/>
    </sheetView>
  </sheetViews>
  <sheetFormatPr defaultRowHeight="14.4" x14ac:dyDescent="0.3"/>
  <cols>
    <col min="1" max="1" width="12.5546875" bestFit="1" customWidth="1"/>
    <col min="2" max="2" width="11.109375" customWidth="1"/>
    <col min="3" max="3" width="13.33203125" customWidth="1"/>
    <col min="4" max="4" width="12.77734375" customWidth="1"/>
    <col min="5" max="5" width="12.6640625" customWidth="1"/>
    <col min="6" max="7" width="12.21875" customWidth="1"/>
    <col min="8" max="8" width="10.44140625" bestFit="1" customWidth="1"/>
    <col min="9" max="9" width="12.6640625" customWidth="1"/>
    <col min="10" max="10" width="7.21875" customWidth="1"/>
    <col min="11" max="11" width="12" customWidth="1"/>
    <col min="12" max="12" width="7.5546875" bestFit="1" customWidth="1"/>
  </cols>
  <sheetData>
    <row r="3" spans="1:12" x14ac:dyDescent="0.3">
      <c r="A3" t="s">
        <v>10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</row>
    <row r="4" spans="1:12" x14ac:dyDescent="0.3">
      <c r="A4" s="2">
        <v>1</v>
      </c>
      <c r="B4" s="3">
        <v>5</v>
      </c>
      <c r="C4" s="3">
        <v>7</v>
      </c>
      <c r="D4" s="3">
        <v>7.3999999999999995</v>
      </c>
      <c r="E4" s="3">
        <v>9</v>
      </c>
      <c r="F4" s="3">
        <v>0</v>
      </c>
      <c r="G4" s="3"/>
      <c r="H4" s="9">
        <f t="shared" ref="H4:H16" si="0">SUM(B4:F4)*8</f>
        <v>227.2</v>
      </c>
      <c r="I4">
        <f>Table15[[#Totals],[Sprint 1]]</f>
        <v>221</v>
      </c>
      <c r="J4">
        <f>Table14[[#This Row],[Capacity]]-Table14[[#This Row],[User Stories]]</f>
        <v>6.1999999999999886</v>
      </c>
      <c r="K4">
        <v>180</v>
      </c>
      <c r="L4" s="11">
        <f>Table14[[#This Row],[User Stories]]/Table14[[#This Row],[Capacity]]</f>
        <v>0.97271126760563387</v>
      </c>
    </row>
    <row r="5" spans="1:12" x14ac:dyDescent="0.3">
      <c r="A5" s="2">
        <v>2</v>
      </c>
      <c r="B5" s="3">
        <v>4</v>
      </c>
      <c r="C5" s="3">
        <v>3</v>
      </c>
      <c r="D5" s="3">
        <v>6.1</v>
      </c>
      <c r="E5" s="3">
        <v>5</v>
      </c>
      <c r="F5" s="3">
        <v>0</v>
      </c>
      <c r="G5" s="3"/>
      <c r="H5" s="9">
        <f t="shared" si="0"/>
        <v>144.80000000000001</v>
      </c>
      <c r="I5">
        <f>Table15[[#Totals],[Sprint 2]]</f>
        <v>134</v>
      </c>
      <c r="J5">
        <f>Table14[[#This Row],[Capacity]]-Table14[[#This Row],[User Stories]]</f>
        <v>10.800000000000011</v>
      </c>
      <c r="K5">
        <v>120</v>
      </c>
      <c r="L5" s="11">
        <f>Table14[[#This Row],[User Stories]]/Table14[[#This Row],[Capacity]]</f>
        <v>0.92541436464088389</v>
      </c>
    </row>
    <row r="6" spans="1:12" x14ac:dyDescent="0.3">
      <c r="A6" s="2">
        <v>3</v>
      </c>
      <c r="B6" s="3">
        <v>5.9</v>
      </c>
      <c r="C6" s="3">
        <v>8</v>
      </c>
      <c r="D6" s="3">
        <v>8</v>
      </c>
      <c r="E6" s="3">
        <v>8</v>
      </c>
      <c r="F6" s="3">
        <v>3</v>
      </c>
      <c r="G6" s="3"/>
      <c r="H6" s="9">
        <f t="shared" si="0"/>
        <v>263.2</v>
      </c>
      <c r="I6">
        <f>Table15[[#Totals],[Sprint 3]]</f>
        <v>294</v>
      </c>
      <c r="J6">
        <f>Table14[[#This Row],[Capacity]]-Table14[[#This Row],[User Stories]]</f>
        <v>-30.800000000000011</v>
      </c>
      <c r="K6">
        <v>264</v>
      </c>
      <c r="L6" s="11">
        <f>Table14[[#This Row],[User Stories]]/Table14[[#This Row],[Capacity]]</f>
        <v>1.1170212765957448</v>
      </c>
    </row>
    <row r="7" spans="1:12" x14ac:dyDescent="0.3">
      <c r="A7" s="2">
        <v>4</v>
      </c>
      <c r="B7" s="3">
        <v>6.6000000000000005</v>
      </c>
      <c r="C7" s="3">
        <v>9</v>
      </c>
      <c r="D7" s="3">
        <v>9</v>
      </c>
      <c r="E7" s="3">
        <v>9</v>
      </c>
      <c r="F7" s="3">
        <v>6.8999999999999995</v>
      </c>
      <c r="G7" s="3"/>
      <c r="H7" s="9">
        <f t="shared" si="0"/>
        <v>324</v>
      </c>
      <c r="I7">
        <f>Table15[[#Totals],[Sprint 4]]</f>
        <v>64</v>
      </c>
      <c r="J7">
        <f>Table14[[#This Row],[Capacity]]-Table14[[#This Row],[User Stories]]</f>
        <v>260</v>
      </c>
      <c r="K7">
        <v>128</v>
      </c>
      <c r="L7" s="11">
        <f>Table14[[#This Row],[User Stories]]/Table14[[#This Row],[Capacity]]</f>
        <v>0.19753086419753085</v>
      </c>
    </row>
    <row r="8" spans="1:12" x14ac:dyDescent="0.3">
      <c r="A8" s="2">
        <v>5</v>
      </c>
      <c r="B8" s="3">
        <v>5.2</v>
      </c>
      <c r="C8" s="3">
        <v>7</v>
      </c>
      <c r="D8" s="3">
        <v>7</v>
      </c>
      <c r="E8" s="3">
        <v>7</v>
      </c>
      <c r="F8" s="3">
        <v>5.3</v>
      </c>
      <c r="G8" s="3"/>
      <c r="H8" s="9">
        <f t="shared" si="0"/>
        <v>252</v>
      </c>
    </row>
    <row r="9" spans="1:12" x14ac:dyDescent="0.3">
      <c r="A9" s="2">
        <v>6</v>
      </c>
      <c r="B9" s="3">
        <v>5.9</v>
      </c>
      <c r="C9" s="3">
        <v>8</v>
      </c>
      <c r="D9" s="3">
        <v>8</v>
      </c>
      <c r="E9" s="3">
        <v>8</v>
      </c>
      <c r="F9" s="3">
        <v>6.1</v>
      </c>
      <c r="G9" s="3"/>
      <c r="H9" s="9">
        <f t="shared" si="0"/>
        <v>288</v>
      </c>
    </row>
    <row r="10" spans="1:12" x14ac:dyDescent="0.3">
      <c r="A10" s="2">
        <v>7</v>
      </c>
      <c r="B10" s="3">
        <v>6.6000000000000005</v>
      </c>
      <c r="C10" s="3">
        <v>9</v>
      </c>
      <c r="D10" s="3">
        <v>9</v>
      </c>
      <c r="E10" s="3">
        <v>9</v>
      </c>
      <c r="F10" s="3">
        <v>6.8999999999999995</v>
      </c>
      <c r="G10" s="3"/>
      <c r="H10" s="9">
        <f t="shared" si="0"/>
        <v>324</v>
      </c>
    </row>
    <row r="11" spans="1:12" x14ac:dyDescent="0.3">
      <c r="A11" s="2">
        <v>8</v>
      </c>
      <c r="B11" s="3">
        <v>6.6000000000000005</v>
      </c>
      <c r="C11" s="3">
        <v>9</v>
      </c>
      <c r="D11" s="3">
        <v>9</v>
      </c>
      <c r="E11" s="3">
        <v>9</v>
      </c>
      <c r="F11" s="3">
        <v>6.8999999999999995</v>
      </c>
      <c r="G11" s="3"/>
      <c r="H11" s="9">
        <f t="shared" si="0"/>
        <v>324</v>
      </c>
    </row>
    <row r="12" spans="1:12" x14ac:dyDescent="0.3">
      <c r="A12" s="2">
        <v>9</v>
      </c>
      <c r="B12" s="3">
        <v>5.9</v>
      </c>
      <c r="C12" s="3">
        <v>8</v>
      </c>
      <c r="D12" s="3">
        <v>8</v>
      </c>
      <c r="E12" s="3">
        <v>8</v>
      </c>
      <c r="F12" s="3">
        <v>6.1</v>
      </c>
      <c r="G12" s="3"/>
      <c r="H12" s="9">
        <f t="shared" si="0"/>
        <v>288</v>
      </c>
    </row>
    <row r="13" spans="1:12" x14ac:dyDescent="0.3">
      <c r="A13" s="2">
        <v>10</v>
      </c>
      <c r="B13" s="3">
        <v>6.6000000000000005</v>
      </c>
      <c r="C13" s="3">
        <v>9</v>
      </c>
      <c r="D13" s="3">
        <v>4.5</v>
      </c>
      <c r="E13" s="3">
        <v>9</v>
      </c>
      <c r="F13" s="3">
        <v>6.8999999999999995</v>
      </c>
      <c r="G13" s="3"/>
      <c r="H13" s="9">
        <f t="shared" si="0"/>
        <v>288</v>
      </c>
    </row>
    <row r="14" spans="1:12" x14ac:dyDescent="0.3">
      <c r="A14" s="2">
        <v>11</v>
      </c>
      <c r="B14" s="3">
        <v>5.2</v>
      </c>
      <c r="C14" s="3">
        <v>0</v>
      </c>
      <c r="D14" s="3">
        <v>4.5</v>
      </c>
      <c r="E14" s="3">
        <v>7</v>
      </c>
      <c r="F14" s="3">
        <v>5.3</v>
      </c>
      <c r="G14" s="3"/>
      <c r="H14" s="9">
        <f t="shared" si="0"/>
        <v>176</v>
      </c>
    </row>
    <row r="15" spans="1:12" x14ac:dyDescent="0.3">
      <c r="A15" s="2">
        <v>12</v>
      </c>
      <c r="B15" s="3">
        <v>6.6000000000000005</v>
      </c>
      <c r="C15" s="3">
        <v>9</v>
      </c>
      <c r="D15" s="3">
        <v>9</v>
      </c>
      <c r="E15" s="3">
        <v>9</v>
      </c>
      <c r="F15" s="3">
        <v>6.8999999999999995</v>
      </c>
      <c r="G15" s="3"/>
      <c r="H15" s="9">
        <f t="shared" si="0"/>
        <v>324</v>
      </c>
    </row>
    <row r="16" spans="1:12" x14ac:dyDescent="0.3">
      <c r="A16" s="2">
        <v>13</v>
      </c>
      <c r="B16" s="3">
        <v>6.6000000000000005</v>
      </c>
      <c r="C16" s="3">
        <v>9</v>
      </c>
      <c r="D16" s="3">
        <v>9</v>
      </c>
      <c r="E16" s="3">
        <v>9</v>
      </c>
      <c r="F16" s="3">
        <v>6.8999999999999995</v>
      </c>
      <c r="G16" s="3"/>
      <c r="H16" s="9">
        <f t="shared" si="0"/>
        <v>324</v>
      </c>
    </row>
    <row r="17" spans="1:12" x14ac:dyDescent="0.3">
      <c r="A17" s="2" t="s">
        <v>11</v>
      </c>
      <c r="B17" s="3">
        <v>76.7</v>
      </c>
      <c r="C17" s="3">
        <v>95</v>
      </c>
      <c r="D17" s="3">
        <v>98.5</v>
      </c>
      <c r="E17" s="3">
        <v>106</v>
      </c>
      <c r="F17" s="3">
        <v>67.199999999999989</v>
      </c>
      <c r="G17" s="3"/>
      <c r="H17" s="9">
        <f>SUBTOTAL(109,Table14[Capacity])</f>
        <v>3547.2</v>
      </c>
      <c r="L17">
        <f>SUBTOTAL(103,Table14[Ratio])</f>
        <v>4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B1" zoomScaleNormal="100" workbookViewId="0">
      <selection activeCell="G34" sqref="G34"/>
    </sheetView>
  </sheetViews>
  <sheetFormatPr defaultRowHeight="14.4" x14ac:dyDescent="0.3"/>
  <cols>
    <col min="1" max="1" width="5.21875" bestFit="1" customWidth="1"/>
    <col min="2" max="2" width="53.33203125" bestFit="1" customWidth="1"/>
    <col min="3" max="3" width="8" bestFit="1" customWidth="1"/>
    <col min="4" max="4" width="9.33203125" bestFit="1" customWidth="1"/>
    <col min="5" max="5" width="14.21875" bestFit="1" customWidth="1"/>
    <col min="6" max="6" width="9.33203125" bestFit="1" customWidth="1"/>
    <col min="7" max="7" width="9.77734375" bestFit="1" customWidth="1"/>
    <col min="8" max="12" width="9.6640625" bestFit="1" customWidth="1"/>
    <col min="14" max="14" width="24.6640625" bestFit="1" customWidth="1"/>
  </cols>
  <sheetData>
    <row r="1" spans="1:14" x14ac:dyDescent="0.3">
      <c r="A1" t="s">
        <v>0</v>
      </c>
      <c r="B1" t="s">
        <v>46</v>
      </c>
      <c r="C1" t="s">
        <v>47</v>
      </c>
      <c r="D1" t="s">
        <v>48</v>
      </c>
      <c r="E1" t="s">
        <v>50</v>
      </c>
      <c r="F1" t="s">
        <v>49</v>
      </c>
      <c r="G1" t="s">
        <v>3</v>
      </c>
      <c r="H1" t="s">
        <v>2</v>
      </c>
      <c r="I1" t="s">
        <v>4</v>
      </c>
      <c r="J1" t="s">
        <v>5</v>
      </c>
      <c r="K1" t="s">
        <v>6</v>
      </c>
      <c r="L1" t="s">
        <v>7</v>
      </c>
    </row>
    <row r="2" spans="1:14" x14ac:dyDescent="0.3">
      <c r="A2">
        <v>180</v>
      </c>
      <c r="B2" t="s">
        <v>51</v>
      </c>
      <c r="C2">
        <v>5</v>
      </c>
      <c r="D2" t="s">
        <v>54</v>
      </c>
      <c r="E2" t="s">
        <v>58</v>
      </c>
      <c r="F2">
        <v>2</v>
      </c>
      <c r="G2">
        <v>1</v>
      </c>
      <c r="H2">
        <f>IF(Table15[[#This Row],[Sprint]]=1,Table15[[#This Row],[Effort]],0)</f>
        <v>5</v>
      </c>
      <c r="I2">
        <f>IF(Table15[[#This Row],[Sprint]]=2,Table15[[#This Row],[Effort]],0)</f>
        <v>0</v>
      </c>
      <c r="J2">
        <f>IF(Table15[[#This Row],[Sprint]]=3,Table15[[#This Row],[Effort]],0)</f>
        <v>0</v>
      </c>
      <c r="K2">
        <f>IF(Table15[[#This Row],[Sprint]]=4,Table15[[#This Row],[Effort]],0)</f>
        <v>0</v>
      </c>
      <c r="L2">
        <f>IF(Table15[[#This Row],[Sprint]]=5,Table15[[#This Row],[Effort]],0)</f>
        <v>0</v>
      </c>
      <c r="N2" t="str">
        <f>"=IF([@Sprint]=1;[@Effort];0)"</f>
        <v>=IF([@Sprint]=1;[@Effort];0)</v>
      </c>
    </row>
    <row r="3" spans="1:14" x14ac:dyDescent="0.3">
      <c r="A3">
        <v>370</v>
      </c>
      <c r="B3" t="s">
        <v>51</v>
      </c>
      <c r="C3">
        <v>25</v>
      </c>
      <c r="D3" t="s">
        <v>55</v>
      </c>
      <c r="E3" t="s">
        <v>60</v>
      </c>
      <c r="F3">
        <v>7</v>
      </c>
      <c r="G3">
        <v>1</v>
      </c>
      <c r="H3">
        <f>IF(Table15[[#This Row],[Sprint]]=1,Table15[[#This Row],[Effort]],0)</f>
        <v>25</v>
      </c>
      <c r="I3">
        <f>IF(Table15[[#This Row],[Sprint]]=2,Table15[[#This Row],[Effort]],0)</f>
        <v>0</v>
      </c>
      <c r="J3">
        <f>IF(Table15[[#This Row],[Sprint]]=3,Table15[[#This Row],[Effort]],0)</f>
        <v>0</v>
      </c>
      <c r="K3">
        <f>IF(Table15[[#This Row],[Sprint]]=4,Table15[[#This Row],[Effort]],0)</f>
        <v>0</v>
      </c>
      <c r="L3">
        <f>IF(Table15[[#This Row],[Sprint]]=5,Table15[[#This Row],[Effort]],0)</f>
        <v>0</v>
      </c>
    </row>
    <row r="4" spans="1:14" x14ac:dyDescent="0.3">
      <c r="A4">
        <v>20</v>
      </c>
      <c r="B4" t="s">
        <v>51</v>
      </c>
      <c r="C4">
        <v>22</v>
      </c>
      <c r="D4" t="s">
        <v>53</v>
      </c>
      <c r="E4" t="s">
        <v>57</v>
      </c>
      <c r="F4">
        <v>9</v>
      </c>
      <c r="G4">
        <v>1</v>
      </c>
      <c r="H4">
        <f>IF(Table15[[#This Row],[Sprint]]=1,Table15[[#This Row],[Effort]],0)</f>
        <v>22</v>
      </c>
      <c r="I4">
        <f>IF(Table15[[#This Row],[Sprint]]=2,Table15[[#This Row],[Effort]],0)</f>
        <v>0</v>
      </c>
      <c r="J4">
        <f>IF(Table15[[#This Row],[Sprint]]=3,Table15[[#This Row],[Effort]],0)</f>
        <v>0</v>
      </c>
      <c r="K4">
        <f>IF(Table15[[#This Row],[Sprint]]=4,Table15[[#This Row],[Effort]],0)</f>
        <v>0</v>
      </c>
      <c r="L4">
        <f>IF(Table15[[#This Row],[Sprint]]=5,Table15[[#This Row],[Effort]],0)</f>
        <v>0</v>
      </c>
    </row>
    <row r="5" spans="1:14" x14ac:dyDescent="0.3">
      <c r="A5">
        <v>260</v>
      </c>
      <c r="B5" t="s">
        <v>51</v>
      </c>
      <c r="C5">
        <v>22</v>
      </c>
      <c r="D5" t="s">
        <v>54</v>
      </c>
      <c r="E5" t="s">
        <v>56</v>
      </c>
      <c r="F5">
        <v>12</v>
      </c>
      <c r="G5">
        <v>1</v>
      </c>
      <c r="H5">
        <f>IF(Table15[[#This Row],[Sprint]]=1,Table15[[#This Row],[Effort]],0)</f>
        <v>22</v>
      </c>
      <c r="I5">
        <f>IF(Table15[[#This Row],[Sprint]]=2,Table15[[#This Row],[Effort]],0)</f>
        <v>0</v>
      </c>
      <c r="J5">
        <f>IF(Table15[[#This Row],[Sprint]]=3,Table15[[#This Row],[Effort]],0)</f>
        <v>0</v>
      </c>
      <c r="K5">
        <f>IF(Table15[[#This Row],[Sprint]]=4,Table15[[#This Row],[Effort]],0)</f>
        <v>0</v>
      </c>
      <c r="L5">
        <f>IF(Table15[[#This Row],[Sprint]]=5,Table15[[#This Row],[Effort]],0)</f>
        <v>0</v>
      </c>
    </row>
    <row r="6" spans="1:14" x14ac:dyDescent="0.3">
      <c r="A6">
        <v>240</v>
      </c>
      <c r="B6" t="s">
        <v>51</v>
      </c>
      <c r="C6">
        <v>40</v>
      </c>
      <c r="D6" t="s">
        <v>54</v>
      </c>
      <c r="E6" t="s">
        <v>59</v>
      </c>
      <c r="F6">
        <v>13</v>
      </c>
      <c r="G6">
        <v>1</v>
      </c>
      <c r="H6">
        <f>IF(Table15[[#This Row],[Sprint]]=1,Table15[[#This Row],[Effort]],0)</f>
        <v>40</v>
      </c>
      <c r="I6">
        <f>IF(Table15[[#This Row],[Sprint]]=2,Table15[[#This Row],[Effort]],0)</f>
        <v>0</v>
      </c>
      <c r="J6">
        <f>IF(Table15[[#This Row],[Sprint]]=3,Table15[[#This Row],[Effort]],0)</f>
        <v>0</v>
      </c>
      <c r="K6">
        <f>IF(Table15[[#This Row],[Sprint]]=4,Table15[[#This Row],[Effort]],0)</f>
        <v>0</v>
      </c>
      <c r="L6">
        <f>IF(Table15[[#This Row],[Sprint]]=5,Table15[[#This Row],[Effort]],0)</f>
        <v>0</v>
      </c>
    </row>
    <row r="7" spans="1:14" x14ac:dyDescent="0.3">
      <c r="A7">
        <v>110</v>
      </c>
      <c r="B7" t="s">
        <v>51</v>
      </c>
      <c r="C7">
        <v>11</v>
      </c>
      <c r="D7" t="s">
        <v>53</v>
      </c>
      <c r="E7" t="s">
        <v>56</v>
      </c>
      <c r="F7">
        <v>14</v>
      </c>
      <c r="G7">
        <v>1</v>
      </c>
      <c r="H7">
        <f>IF(Table15[[#This Row],[Sprint]]=1,Table15[[#This Row],[Effort]],0)</f>
        <v>11</v>
      </c>
      <c r="I7">
        <f>IF(Table15[[#This Row],[Sprint]]=2,Table15[[#This Row],[Effort]],0)</f>
        <v>0</v>
      </c>
      <c r="J7">
        <f>IF(Table15[[#This Row],[Sprint]]=3,Table15[[#This Row],[Effort]],0)</f>
        <v>0</v>
      </c>
      <c r="K7">
        <f>IF(Table15[[#This Row],[Sprint]]=4,Table15[[#This Row],[Effort]],0)</f>
        <v>0</v>
      </c>
      <c r="L7">
        <f>IF(Table15[[#This Row],[Sprint]]=5,Table15[[#This Row],[Effort]],0)</f>
        <v>0</v>
      </c>
    </row>
    <row r="8" spans="1:14" x14ac:dyDescent="0.3">
      <c r="A8">
        <v>320</v>
      </c>
      <c r="B8" t="s">
        <v>51</v>
      </c>
      <c r="C8">
        <v>34</v>
      </c>
      <c r="D8" t="s">
        <v>55</v>
      </c>
      <c r="E8" t="s">
        <v>57</v>
      </c>
      <c r="F8">
        <v>17</v>
      </c>
      <c r="G8">
        <v>1</v>
      </c>
      <c r="H8">
        <f>IF(Table15[[#This Row],[Sprint]]=1,Table15[[#This Row],[Effort]],0)</f>
        <v>34</v>
      </c>
      <c r="I8">
        <f>IF(Table15[[#This Row],[Sprint]]=2,Table15[[#This Row],[Effort]],0)</f>
        <v>0</v>
      </c>
      <c r="J8">
        <f>IF(Table15[[#This Row],[Sprint]]=3,Table15[[#This Row],[Effort]],0)</f>
        <v>0</v>
      </c>
      <c r="K8">
        <f>IF(Table15[[#This Row],[Sprint]]=4,Table15[[#This Row],[Effort]],0)</f>
        <v>0</v>
      </c>
      <c r="L8">
        <f>IF(Table15[[#This Row],[Sprint]]=5,Table15[[#This Row],[Effort]],0)</f>
        <v>0</v>
      </c>
    </row>
    <row r="9" spans="1:14" x14ac:dyDescent="0.3">
      <c r="A9">
        <v>290</v>
      </c>
      <c r="B9" t="s">
        <v>51</v>
      </c>
      <c r="C9">
        <v>38</v>
      </c>
      <c r="D9" t="s">
        <v>54</v>
      </c>
      <c r="E9" t="s">
        <v>59</v>
      </c>
      <c r="F9">
        <v>22</v>
      </c>
      <c r="G9">
        <v>1</v>
      </c>
      <c r="H9">
        <f>IF(Table15[[#This Row],[Sprint]]=1,Table15[[#This Row],[Effort]],0)</f>
        <v>38</v>
      </c>
      <c r="I9">
        <f>IF(Table15[[#This Row],[Sprint]]=2,Table15[[#This Row],[Effort]],0)</f>
        <v>0</v>
      </c>
      <c r="J9">
        <f>IF(Table15[[#This Row],[Sprint]]=3,Table15[[#This Row],[Effort]],0)</f>
        <v>0</v>
      </c>
      <c r="K9">
        <f>IF(Table15[[#This Row],[Sprint]]=4,Table15[[#This Row],[Effort]],0)</f>
        <v>0</v>
      </c>
      <c r="L9">
        <f>IF(Table15[[#This Row],[Sprint]]=5,Table15[[#This Row],[Effort]],0)</f>
        <v>0</v>
      </c>
    </row>
    <row r="10" spans="1:14" x14ac:dyDescent="0.3">
      <c r="A10">
        <v>170</v>
      </c>
      <c r="B10" t="s">
        <v>51</v>
      </c>
      <c r="C10">
        <v>24</v>
      </c>
      <c r="D10" t="s">
        <v>53</v>
      </c>
      <c r="E10" t="s">
        <v>57</v>
      </c>
      <c r="F10">
        <v>25</v>
      </c>
      <c r="G10">
        <v>1</v>
      </c>
      <c r="H10">
        <f>IF(Table15[[#This Row],[Sprint]]=1,Table15[[#This Row],[Effort]],0)</f>
        <v>24</v>
      </c>
      <c r="I10">
        <f>IF(Table15[[#This Row],[Sprint]]=2,Table15[[#This Row],[Effort]],0)</f>
        <v>0</v>
      </c>
      <c r="J10">
        <f>IF(Table15[[#This Row],[Sprint]]=3,Table15[[#This Row],[Effort]],0)</f>
        <v>0</v>
      </c>
      <c r="K10">
        <f>IF(Table15[[#This Row],[Sprint]]=4,Table15[[#This Row],[Effort]],0)</f>
        <v>0</v>
      </c>
      <c r="L10">
        <f>IF(Table15[[#This Row],[Sprint]]=5,Table15[[#This Row],[Effort]],0)</f>
        <v>0</v>
      </c>
    </row>
    <row r="11" spans="1:14" x14ac:dyDescent="0.3">
      <c r="A11">
        <v>90</v>
      </c>
      <c r="B11" t="s">
        <v>51</v>
      </c>
      <c r="C11">
        <v>26</v>
      </c>
      <c r="D11" t="s">
        <v>53</v>
      </c>
      <c r="E11" t="s">
        <v>59</v>
      </c>
      <c r="F11">
        <v>26</v>
      </c>
      <c r="G11">
        <v>2</v>
      </c>
      <c r="H11">
        <f>IF(Table15[[#This Row],[Sprint]]=1,Table15[[#This Row],[Effort]],0)</f>
        <v>0</v>
      </c>
      <c r="I11">
        <f>IF(Table15[[#This Row],[Sprint]]=2,Table15[[#This Row],[Effort]],0)</f>
        <v>26</v>
      </c>
      <c r="J11">
        <f>IF(Table15[[#This Row],[Sprint]]=3,Table15[[#This Row],[Effort]],0)</f>
        <v>0</v>
      </c>
      <c r="K11">
        <f>IF(Table15[[#This Row],[Sprint]]=4,Table15[[#This Row],[Effort]],0)</f>
        <v>0</v>
      </c>
      <c r="L11">
        <f>IF(Table15[[#This Row],[Sprint]]=5,Table15[[#This Row],[Effort]],0)</f>
        <v>0</v>
      </c>
    </row>
    <row r="12" spans="1:14" x14ac:dyDescent="0.3">
      <c r="A12">
        <v>40</v>
      </c>
      <c r="B12" t="s">
        <v>51</v>
      </c>
      <c r="C12">
        <v>10</v>
      </c>
      <c r="D12" t="s">
        <v>53</v>
      </c>
      <c r="E12" t="s">
        <v>59</v>
      </c>
      <c r="F12">
        <v>29</v>
      </c>
      <c r="G12">
        <v>2</v>
      </c>
      <c r="H12">
        <f>IF(Table15[[#This Row],[Sprint]]=1,Table15[[#This Row],[Effort]],0)</f>
        <v>0</v>
      </c>
      <c r="I12">
        <f>IF(Table15[[#This Row],[Sprint]]=2,Table15[[#This Row],[Effort]],0)</f>
        <v>10</v>
      </c>
      <c r="J12">
        <f>IF(Table15[[#This Row],[Sprint]]=3,Table15[[#This Row],[Effort]],0)</f>
        <v>0</v>
      </c>
      <c r="K12">
        <f>IF(Table15[[#This Row],[Sprint]]=4,Table15[[#This Row],[Effort]],0)</f>
        <v>0</v>
      </c>
      <c r="L12">
        <f>IF(Table15[[#This Row],[Sprint]]=5,Table15[[#This Row],[Effort]],0)</f>
        <v>0</v>
      </c>
    </row>
    <row r="13" spans="1:14" x14ac:dyDescent="0.3">
      <c r="A13">
        <v>200</v>
      </c>
      <c r="B13" t="s">
        <v>51</v>
      </c>
      <c r="C13">
        <v>10</v>
      </c>
      <c r="D13" t="s">
        <v>54</v>
      </c>
      <c r="E13" t="s">
        <v>60</v>
      </c>
      <c r="F13">
        <v>36</v>
      </c>
      <c r="G13">
        <v>2</v>
      </c>
      <c r="H13">
        <f>IF(Table15[[#This Row],[Sprint]]=1,Table15[[#This Row],[Effort]],0)</f>
        <v>0</v>
      </c>
      <c r="I13">
        <f>IF(Table15[[#This Row],[Sprint]]=2,Table15[[#This Row],[Effort]],0)</f>
        <v>10</v>
      </c>
      <c r="J13">
        <f>IF(Table15[[#This Row],[Sprint]]=3,Table15[[#This Row],[Effort]],0)</f>
        <v>0</v>
      </c>
      <c r="K13">
        <f>IF(Table15[[#This Row],[Sprint]]=4,Table15[[#This Row],[Effort]],0)</f>
        <v>0</v>
      </c>
      <c r="L13">
        <f>IF(Table15[[#This Row],[Sprint]]=5,Table15[[#This Row],[Effort]],0)</f>
        <v>0</v>
      </c>
    </row>
    <row r="14" spans="1:14" x14ac:dyDescent="0.3">
      <c r="A14">
        <v>210</v>
      </c>
      <c r="B14" t="s">
        <v>51</v>
      </c>
      <c r="C14">
        <v>36</v>
      </c>
      <c r="D14" t="s">
        <v>54</v>
      </c>
      <c r="E14" t="s">
        <v>56</v>
      </c>
      <c r="F14">
        <v>37</v>
      </c>
      <c r="G14">
        <v>2</v>
      </c>
      <c r="H14">
        <f>IF(Table15[[#This Row],[Sprint]]=1,Table15[[#This Row],[Effort]],0)</f>
        <v>0</v>
      </c>
      <c r="I14">
        <f>IF(Table15[[#This Row],[Sprint]]=2,Table15[[#This Row],[Effort]],0)</f>
        <v>36</v>
      </c>
      <c r="J14">
        <f>IF(Table15[[#This Row],[Sprint]]=3,Table15[[#This Row],[Effort]],0)</f>
        <v>0</v>
      </c>
      <c r="K14">
        <f>IF(Table15[[#This Row],[Sprint]]=4,Table15[[#This Row],[Effort]],0)</f>
        <v>0</v>
      </c>
      <c r="L14">
        <f>IF(Table15[[#This Row],[Sprint]]=5,Table15[[#This Row],[Effort]],0)</f>
        <v>0</v>
      </c>
    </row>
    <row r="15" spans="1:14" x14ac:dyDescent="0.3">
      <c r="A15">
        <v>30</v>
      </c>
      <c r="B15" t="s">
        <v>51</v>
      </c>
      <c r="C15">
        <v>15</v>
      </c>
      <c r="D15" t="s">
        <v>53</v>
      </c>
      <c r="E15" t="s">
        <v>58</v>
      </c>
      <c r="F15">
        <v>47</v>
      </c>
      <c r="G15">
        <v>2</v>
      </c>
      <c r="H15">
        <f>IF(Table15[[#This Row],[Sprint]]=1,Table15[[#This Row],[Effort]],0)</f>
        <v>0</v>
      </c>
      <c r="I15">
        <f>IF(Table15[[#This Row],[Sprint]]=2,Table15[[#This Row],[Effort]],0)</f>
        <v>15</v>
      </c>
      <c r="J15">
        <f>IF(Table15[[#This Row],[Sprint]]=3,Table15[[#This Row],[Effort]],0)</f>
        <v>0</v>
      </c>
      <c r="K15">
        <f>IF(Table15[[#This Row],[Sprint]]=4,Table15[[#This Row],[Effort]],0)</f>
        <v>0</v>
      </c>
      <c r="L15">
        <f>IF(Table15[[#This Row],[Sprint]]=5,Table15[[#This Row],[Effort]],0)</f>
        <v>0</v>
      </c>
    </row>
    <row r="16" spans="1:14" x14ac:dyDescent="0.3">
      <c r="A16">
        <v>130</v>
      </c>
      <c r="B16" t="s">
        <v>51</v>
      </c>
      <c r="C16">
        <v>18</v>
      </c>
      <c r="D16" t="s">
        <v>53</v>
      </c>
      <c r="E16" t="s">
        <v>58</v>
      </c>
      <c r="F16">
        <v>48</v>
      </c>
      <c r="G16">
        <v>2</v>
      </c>
      <c r="H16">
        <f>IF(Table15[[#This Row],[Sprint]]=1,Table15[[#This Row],[Effort]],0)</f>
        <v>0</v>
      </c>
      <c r="I16">
        <f>IF(Table15[[#This Row],[Sprint]]=2,Table15[[#This Row],[Effort]],0)</f>
        <v>18</v>
      </c>
      <c r="J16">
        <f>IF(Table15[[#This Row],[Sprint]]=3,Table15[[#This Row],[Effort]],0)</f>
        <v>0</v>
      </c>
      <c r="K16">
        <f>IF(Table15[[#This Row],[Sprint]]=4,Table15[[#This Row],[Effort]],0)</f>
        <v>0</v>
      </c>
      <c r="L16">
        <f>IF(Table15[[#This Row],[Sprint]]=5,Table15[[#This Row],[Effort]],0)</f>
        <v>0</v>
      </c>
    </row>
    <row r="17" spans="1:12" x14ac:dyDescent="0.3">
      <c r="A17">
        <v>60</v>
      </c>
      <c r="B17" t="s">
        <v>51</v>
      </c>
      <c r="C17">
        <v>4</v>
      </c>
      <c r="D17" t="s">
        <v>53</v>
      </c>
      <c r="E17" t="s">
        <v>56</v>
      </c>
      <c r="F17">
        <v>58</v>
      </c>
      <c r="G17">
        <v>2</v>
      </c>
      <c r="H17">
        <f>IF(Table15[[#This Row],[Sprint]]=1,Table15[[#This Row],[Effort]],0)</f>
        <v>0</v>
      </c>
      <c r="I17">
        <f>IF(Table15[[#This Row],[Sprint]]=2,Table15[[#This Row],[Effort]],0)</f>
        <v>4</v>
      </c>
      <c r="J17">
        <f>IF(Table15[[#This Row],[Sprint]]=3,Table15[[#This Row],[Effort]],0)</f>
        <v>0</v>
      </c>
      <c r="K17">
        <f>IF(Table15[[#This Row],[Sprint]]=4,Table15[[#This Row],[Effort]],0)</f>
        <v>0</v>
      </c>
      <c r="L17">
        <f>IF(Table15[[#This Row],[Sprint]]=5,Table15[[#This Row],[Effort]],0)</f>
        <v>0</v>
      </c>
    </row>
    <row r="18" spans="1:12" x14ac:dyDescent="0.3">
      <c r="A18">
        <v>270</v>
      </c>
      <c r="B18" t="s">
        <v>51</v>
      </c>
      <c r="C18">
        <v>11</v>
      </c>
      <c r="D18" t="s">
        <v>54</v>
      </c>
      <c r="E18" t="s">
        <v>57</v>
      </c>
      <c r="F18">
        <v>61</v>
      </c>
      <c r="G18">
        <v>2</v>
      </c>
      <c r="H18">
        <f>IF(Table15[[#This Row],[Sprint]]=1,Table15[[#This Row],[Effort]],0)</f>
        <v>0</v>
      </c>
      <c r="I18">
        <f>IF(Table15[[#This Row],[Sprint]]=2,Table15[[#This Row],[Effort]],0)</f>
        <v>11</v>
      </c>
      <c r="J18">
        <f>IF(Table15[[#This Row],[Sprint]]=3,Table15[[#This Row],[Effort]],0)</f>
        <v>0</v>
      </c>
      <c r="K18">
        <f>IF(Table15[[#This Row],[Sprint]]=4,Table15[[#This Row],[Effort]],0)</f>
        <v>0</v>
      </c>
      <c r="L18">
        <f>IF(Table15[[#This Row],[Sprint]]=5,Table15[[#This Row],[Effort]],0)</f>
        <v>0</v>
      </c>
    </row>
    <row r="19" spans="1:12" x14ac:dyDescent="0.3">
      <c r="A19">
        <v>340</v>
      </c>
      <c r="B19" t="s">
        <v>51</v>
      </c>
      <c r="C19">
        <v>4</v>
      </c>
      <c r="D19" t="s">
        <v>55</v>
      </c>
      <c r="E19" t="s">
        <v>57</v>
      </c>
      <c r="F19">
        <v>61</v>
      </c>
      <c r="G19">
        <v>2</v>
      </c>
      <c r="H19">
        <f>IF(Table15[[#This Row],[Sprint]]=1,Table15[[#This Row],[Effort]],0)</f>
        <v>0</v>
      </c>
      <c r="I19">
        <f>IF(Table15[[#This Row],[Sprint]]=2,Table15[[#This Row],[Effort]],0)</f>
        <v>4</v>
      </c>
      <c r="J19">
        <f>IF(Table15[[#This Row],[Sprint]]=3,Table15[[#This Row],[Effort]],0)</f>
        <v>0</v>
      </c>
      <c r="K19">
        <f>IF(Table15[[#This Row],[Sprint]]=4,Table15[[#This Row],[Effort]],0)</f>
        <v>0</v>
      </c>
      <c r="L19">
        <f>IF(Table15[[#This Row],[Sprint]]=5,Table15[[#This Row],[Effort]],0)</f>
        <v>0</v>
      </c>
    </row>
    <row r="20" spans="1:12" x14ac:dyDescent="0.3">
      <c r="A20">
        <v>140</v>
      </c>
      <c r="B20" t="s">
        <v>51</v>
      </c>
      <c r="C20">
        <v>29</v>
      </c>
      <c r="D20" t="s">
        <v>53</v>
      </c>
      <c r="E20" t="s">
        <v>59</v>
      </c>
      <c r="F20">
        <v>71</v>
      </c>
      <c r="G20">
        <v>3</v>
      </c>
      <c r="H20">
        <f>IF(Table15[[#This Row],[Sprint]]=1,Table15[[#This Row],[Effort]],0)</f>
        <v>0</v>
      </c>
      <c r="I20">
        <f>IF(Table15[[#This Row],[Sprint]]=2,Table15[[#This Row],[Effort]],0)</f>
        <v>0</v>
      </c>
      <c r="J20">
        <f>IF(Table15[[#This Row],[Sprint]]=3,Table15[[#This Row],[Effort]],0)</f>
        <v>29</v>
      </c>
      <c r="K20">
        <f>IF(Table15[[#This Row],[Sprint]]=4,Table15[[#This Row],[Effort]],0)</f>
        <v>0</v>
      </c>
      <c r="L20">
        <f>IF(Table15[[#This Row],[Sprint]]=5,Table15[[#This Row],[Effort]],0)</f>
        <v>0</v>
      </c>
    </row>
    <row r="21" spans="1:12" x14ac:dyDescent="0.3">
      <c r="A21">
        <v>150</v>
      </c>
      <c r="B21" t="s">
        <v>51</v>
      </c>
      <c r="C21">
        <v>6</v>
      </c>
      <c r="D21" t="s">
        <v>53</v>
      </c>
      <c r="E21" t="s">
        <v>60</v>
      </c>
      <c r="F21">
        <v>71</v>
      </c>
      <c r="G21">
        <v>3</v>
      </c>
      <c r="H21">
        <f>IF(Table15[[#This Row],[Sprint]]=1,Table15[[#This Row],[Effort]],0)</f>
        <v>0</v>
      </c>
      <c r="I21">
        <f>IF(Table15[[#This Row],[Sprint]]=2,Table15[[#This Row],[Effort]],0)</f>
        <v>0</v>
      </c>
      <c r="J21">
        <f>IF(Table15[[#This Row],[Sprint]]=3,Table15[[#This Row],[Effort]],0)</f>
        <v>6</v>
      </c>
      <c r="K21">
        <f>IF(Table15[[#This Row],[Sprint]]=4,Table15[[#This Row],[Effort]],0)</f>
        <v>0</v>
      </c>
      <c r="L21">
        <f>IF(Table15[[#This Row],[Sprint]]=5,Table15[[#This Row],[Effort]],0)</f>
        <v>0</v>
      </c>
    </row>
    <row r="22" spans="1:12" x14ac:dyDescent="0.3">
      <c r="A22">
        <v>50</v>
      </c>
      <c r="B22" t="s">
        <v>51</v>
      </c>
      <c r="C22">
        <v>13</v>
      </c>
      <c r="D22" t="s">
        <v>53</v>
      </c>
      <c r="E22" t="s">
        <v>60</v>
      </c>
      <c r="F22">
        <v>72</v>
      </c>
      <c r="G22">
        <v>3</v>
      </c>
      <c r="H22">
        <f>IF(Table15[[#This Row],[Sprint]]=1,Table15[[#This Row],[Effort]],0)</f>
        <v>0</v>
      </c>
      <c r="I22">
        <f>IF(Table15[[#This Row],[Sprint]]=2,Table15[[#This Row],[Effort]],0)</f>
        <v>0</v>
      </c>
      <c r="J22">
        <f>IF(Table15[[#This Row],[Sprint]]=3,Table15[[#This Row],[Effort]],0)</f>
        <v>13</v>
      </c>
      <c r="K22">
        <f>IF(Table15[[#This Row],[Sprint]]=4,Table15[[#This Row],[Effort]],0)</f>
        <v>0</v>
      </c>
      <c r="L22">
        <f>IF(Table15[[#This Row],[Sprint]]=5,Table15[[#This Row],[Effort]],0)</f>
        <v>0</v>
      </c>
    </row>
    <row r="23" spans="1:12" x14ac:dyDescent="0.3">
      <c r="A23">
        <v>230</v>
      </c>
      <c r="B23" t="s">
        <v>51</v>
      </c>
      <c r="C23">
        <v>36</v>
      </c>
      <c r="D23" t="s">
        <v>54</v>
      </c>
      <c r="E23" t="s">
        <v>58</v>
      </c>
      <c r="F23">
        <v>74</v>
      </c>
      <c r="G23">
        <v>3</v>
      </c>
      <c r="H23">
        <f>IF(Table15[[#This Row],[Sprint]]=1,Table15[[#This Row],[Effort]],0)</f>
        <v>0</v>
      </c>
      <c r="I23">
        <f>IF(Table15[[#This Row],[Sprint]]=2,Table15[[#This Row],[Effort]],0)</f>
        <v>0</v>
      </c>
      <c r="J23">
        <f>IF(Table15[[#This Row],[Sprint]]=3,Table15[[#This Row],[Effort]],0)</f>
        <v>36</v>
      </c>
      <c r="K23">
        <f>IF(Table15[[#This Row],[Sprint]]=4,Table15[[#This Row],[Effort]],0)</f>
        <v>0</v>
      </c>
      <c r="L23">
        <f>IF(Table15[[#This Row],[Sprint]]=5,Table15[[#This Row],[Effort]],0)</f>
        <v>0</v>
      </c>
    </row>
    <row r="24" spans="1:12" x14ac:dyDescent="0.3">
      <c r="A24">
        <v>280</v>
      </c>
      <c r="B24" t="s">
        <v>51</v>
      </c>
      <c r="C24">
        <v>4</v>
      </c>
      <c r="D24" t="s">
        <v>54</v>
      </c>
      <c r="E24" t="s">
        <v>58</v>
      </c>
      <c r="F24">
        <v>74</v>
      </c>
      <c r="G24">
        <v>3</v>
      </c>
      <c r="H24">
        <f>IF(Table15[[#This Row],[Sprint]]=1,Table15[[#This Row],[Effort]],0)</f>
        <v>0</v>
      </c>
      <c r="I24">
        <f>IF(Table15[[#This Row],[Sprint]]=2,Table15[[#This Row],[Effort]],0)</f>
        <v>0</v>
      </c>
      <c r="J24">
        <f>IF(Table15[[#This Row],[Sprint]]=3,Table15[[#This Row],[Effort]],0)</f>
        <v>4</v>
      </c>
      <c r="K24">
        <f>IF(Table15[[#This Row],[Sprint]]=4,Table15[[#This Row],[Effort]],0)</f>
        <v>0</v>
      </c>
      <c r="L24">
        <f>IF(Table15[[#This Row],[Sprint]]=5,Table15[[#This Row],[Effort]],0)</f>
        <v>0</v>
      </c>
    </row>
    <row r="25" spans="1:12" x14ac:dyDescent="0.3">
      <c r="A25">
        <v>360</v>
      </c>
      <c r="B25" t="s">
        <v>51</v>
      </c>
      <c r="C25">
        <v>19</v>
      </c>
      <c r="D25" t="s">
        <v>55</v>
      </c>
      <c r="E25" t="s">
        <v>59</v>
      </c>
      <c r="F25">
        <v>74</v>
      </c>
      <c r="G25">
        <v>3</v>
      </c>
      <c r="H25">
        <f>IF(Table15[[#This Row],[Sprint]]=1,Table15[[#This Row],[Effort]],0)</f>
        <v>0</v>
      </c>
      <c r="I25">
        <f>IF(Table15[[#This Row],[Sprint]]=2,Table15[[#This Row],[Effort]],0)</f>
        <v>0</v>
      </c>
      <c r="J25">
        <f>IF(Table15[[#This Row],[Sprint]]=3,Table15[[#This Row],[Effort]],0)</f>
        <v>19</v>
      </c>
      <c r="K25">
        <f>IF(Table15[[#This Row],[Sprint]]=4,Table15[[#This Row],[Effort]],0)</f>
        <v>0</v>
      </c>
      <c r="L25">
        <f>IF(Table15[[#This Row],[Sprint]]=5,Table15[[#This Row],[Effort]],0)</f>
        <v>0</v>
      </c>
    </row>
    <row r="26" spans="1:12" x14ac:dyDescent="0.3">
      <c r="A26">
        <v>70</v>
      </c>
      <c r="B26" t="s">
        <v>51</v>
      </c>
      <c r="C26">
        <v>29</v>
      </c>
      <c r="D26" t="s">
        <v>53</v>
      </c>
      <c r="E26" t="s">
        <v>57</v>
      </c>
      <c r="F26">
        <v>75</v>
      </c>
      <c r="G26">
        <v>3</v>
      </c>
      <c r="H26">
        <f>IF(Table15[[#This Row],[Sprint]]=1,Table15[[#This Row],[Effort]],0)</f>
        <v>0</v>
      </c>
      <c r="I26">
        <f>IF(Table15[[#This Row],[Sprint]]=2,Table15[[#This Row],[Effort]],0)</f>
        <v>0</v>
      </c>
      <c r="J26">
        <f>IF(Table15[[#This Row],[Sprint]]=3,Table15[[#This Row],[Effort]],0)</f>
        <v>29</v>
      </c>
      <c r="K26">
        <f>IF(Table15[[#This Row],[Sprint]]=4,Table15[[#This Row],[Effort]],0)</f>
        <v>0</v>
      </c>
      <c r="L26">
        <f>IF(Table15[[#This Row],[Sprint]]=5,Table15[[#This Row],[Effort]],0)</f>
        <v>0</v>
      </c>
    </row>
    <row r="27" spans="1:12" x14ac:dyDescent="0.3">
      <c r="A27">
        <v>330</v>
      </c>
      <c r="B27" t="s">
        <v>51</v>
      </c>
      <c r="C27">
        <v>20</v>
      </c>
      <c r="D27" t="s">
        <v>55</v>
      </c>
      <c r="E27" t="s">
        <v>56</v>
      </c>
      <c r="F27">
        <v>75</v>
      </c>
      <c r="G27">
        <v>3</v>
      </c>
      <c r="H27">
        <f>IF(Table15[[#This Row],[Sprint]]=1,Table15[[#This Row],[Effort]],0)</f>
        <v>0</v>
      </c>
      <c r="I27">
        <f>IF(Table15[[#This Row],[Sprint]]=2,Table15[[#This Row],[Effort]],0)</f>
        <v>0</v>
      </c>
      <c r="J27">
        <f>IF(Table15[[#This Row],[Sprint]]=3,Table15[[#This Row],[Effort]],0)</f>
        <v>20</v>
      </c>
      <c r="K27">
        <f>IF(Table15[[#This Row],[Sprint]]=4,Table15[[#This Row],[Effort]],0)</f>
        <v>0</v>
      </c>
      <c r="L27">
        <f>IF(Table15[[#This Row],[Sprint]]=5,Table15[[#This Row],[Effort]],0)</f>
        <v>0</v>
      </c>
    </row>
    <row r="28" spans="1:12" x14ac:dyDescent="0.3">
      <c r="A28">
        <v>250</v>
      </c>
      <c r="B28" t="s">
        <v>51</v>
      </c>
      <c r="C28">
        <v>13</v>
      </c>
      <c r="D28" t="s">
        <v>54</v>
      </c>
      <c r="E28" t="s">
        <v>60</v>
      </c>
      <c r="F28">
        <v>83</v>
      </c>
      <c r="G28">
        <v>3</v>
      </c>
      <c r="H28">
        <f>IF(Table15[[#This Row],[Sprint]]=1,Table15[[#This Row],[Effort]],0)</f>
        <v>0</v>
      </c>
      <c r="I28">
        <f>IF(Table15[[#This Row],[Sprint]]=2,Table15[[#This Row],[Effort]],0)</f>
        <v>0</v>
      </c>
      <c r="J28">
        <f>IF(Table15[[#This Row],[Sprint]]=3,Table15[[#This Row],[Effort]],0)</f>
        <v>13</v>
      </c>
      <c r="K28">
        <f>IF(Table15[[#This Row],[Sprint]]=4,Table15[[#This Row],[Effort]],0)</f>
        <v>0</v>
      </c>
      <c r="L28">
        <f>IF(Table15[[#This Row],[Sprint]]=5,Table15[[#This Row],[Effort]],0)</f>
        <v>0</v>
      </c>
    </row>
    <row r="29" spans="1:12" x14ac:dyDescent="0.3">
      <c r="A29">
        <v>300</v>
      </c>
      <c r="B29" t="s">
        <v>51</v>
      </c>
      <c r="C29">
        <v>19</v>
      </c>
      <c r="D29" t="s">
        <v>54</v>
      </c>
      <c r="E29" t="s">
        <v>60</v>
      </c>
      <c r="F29">
        <v>83</v>
      </c>
      <c r="G29">
        <v>3</v>
      </c>
      <c r="H29">
        <f>IF(Table15[[#This Row],[Sprint]]=1,Table15[[#This Row],[Effort]],0)</f>
        <v>0</v>
      </c>
      <c r="I29">
        <f>IF(Table15[[#This Row],[Sprint]]=2,Table15[[#This Row],[Effort]],0)</f>
        <v>0</v>
      </c>
      <c r="J29">
        <f>IF(Table15[[#This Row],[Sprint]]=3,Table15[[#This Row],[Effort]],0)</f>
        <v>19</v>
      </c>
      <c r="K29">
        <f>IF(Table15[[#This Row],[Sprint]]=4,Table15[[#This Row],[Effort]],0)</f>
        <v>0</v>
      </c>
      <c r="L29">
        <f>IF(Table15[[#This Row],[Sprint]]=5,Table15[[#This Row],[Effort]],0)</f>
        <v>0</v>
      </c>
    </row>
    <row r="30" spans="1:12" x14ac:dyDescent="0.3">
      <c r="A30">
        <v>220</v>
      </c>
      <c r="B30" t="s">
        <v>51</v>
      </c>
      <c r="C30">
        <v>11</v>
      </c>
      <c r="D30" t="s">
        <v>54</v>
      </c>
      <c r="E30" t="s">
        <v>57</v>
      </c>
      <c r="F30">
        <v>87</v>
      </c>
      <c r="G30">
        <v>3</v>
      </c>
      <c r="H30">
        <f>IF(Table15[[#This Row],[Sprint]]=1,Table15[[#This Row],[Effort]],0)</f>
        <v>0</v>
      </c>
      <c r="I30">
        <f>IF(Table15[[#This Row],[Sprint]]=2,Table15[[#This Row],[Effort]],0)</f>
        <v>0</v>
      </c>
      <c r="J30">
        <f>IF(Table15[[#This Row],[Sprint]]=3,Table15[[#This Row],[Effort]],0)</f>
        <v>11</v>
      </c>
      <c r="K30">
        <f>IF(Table15[[#This Row],[Sprint]]=4,Table15[[#This Row],[Effort]],0)</f>
        <v>0</v>
      </c>
      <c r="L30">
        <f>IF(Table15[[#This Row],[Sprint]]=5,Table15[[#This Row],[Effort]],0)</f>
        <v>0</v>
      </c>
    </row>
    <row r="31" spans="1:12" x14ac:dyDescent="0.3">
      <c r="A31">
        <v>310</v>
      </c>
      <c r="B31" t="s">
        <v>51</v>
      </c>
      <c r="C31">
        <v>38</v>
      </c>
      <c r="D31" t="s">
        <v>55</v>
      </c>
      <c r="E31" t="s">
        <v>56</v>
      </c>
      <c r="F31">
        <v>87</v>
      </c>
      <c r="G31">
        <v>3</v>
      </c>
      <c r="H31">
        <f>IF(Table15[[#This Row],[Sprint]]=1,Table15[[#This Row],[Effort]],0)</f>
        <v>0</v>
      </c>
      <c r="I31">
        <f>IF(Table15[[#This Row],[Sprint]]=2,Table15[[#This Row],[Effort]],0)</f>
        <v>0</v>
      </c>
      <c r="J31">
        <f>IF(Table15[[#This Row],[Sprint]]=3,Table15[[#This Row],[Effort]],0)</f>
        <v>38</v>
      </c>
      <c r="K31">
        <f>IF(Table15[[#This Row],[Sprint]]=4,Table15[[#This Row],[Effort]],0)</f>
        <v>0</v>
      </c>
      <c r="L31">
        <f>IF(Table15[[#This Row],[Sprint]]=5,Table15[[#This Row],[Effort]],0)</f>
        <v>0</v>
      </c>
    </row>
    <row r="32" spans="1:12" x14ac:dyDescent="0.3">
      <c r="A32">
        <v>190</v>
      </c>
      <c r="B32" t="s">
        <v>51</v>
      </c>
      <c r="C32">
        <v>18</v>
      </c>
      <c r="D32" t="s">
        <v>54</v>
      </c>
      <c r="E32" t="s">
        <v>59</v>
      </c>
      <c r="F32">
        <v>89</v>
      </c>
      <c r="G32">
        <v>3</v>
      </c>
      <c r="H32">
        <f>IF(Table15[[#This Row],[Sprint]]=1,Table15[[#This Row],[Effort]],0)</f>
        <v>0</v>
      </c>
      <c r="I32">
        <f>IF(Table15[[#This Row],[Sprint]]=2,Table15[[#This Row],[Effort]],0)</f>
        <v>0</v>
      </c>
      <c r="J32">
        <f>IF(Table15[[#This Row],[Sprint]]=3,Table15[[#This Row],[Effort]],0)</f>
        <v>18</v>
      </c>
      <c r="K32">
        <f>IF(Table15[[#This Row],[Sprint]]=4,Table15[[#This Row],[Effort]],0)</f>
        <v>0</v>
      </c>
      <c r="L32">
        <f>IF(Table15[[#This Row],[Sprint]]=5,Table15[[#This Row],[Effort]],0)</f>
        <v>0</v>
      </c>
    </row>
    <row r="33" spans="1:12" x14ac:dyDescent="0.3">
      <c r="A33">
        <v>120</v>
      </c>
      <c r="B33" t="s">
        <v>51</v>
      </c>
      <c r="C33">
        <v>39</v>
      </c>
      <c r="D33" t="s">
        <v>53</v>
      </c>
      <c r="E33" t="s">
        <v>57</v>
      </c>
      <c r="F33">
        <v>91</v>
      </c>
      <c r="G33">
        <v>3</v>
      </c>
      <c r="H33">
        <f>IF(Table15[[#This Row],[Sprint]]=1,Table15[[#This Row],[Effort]],0)</f>
        <v>0</v>
      </c>
      <c r="I33">
        <f>IF(Table15[[#This Row],[Sprint]]=2,Table15[[#This Row],[Effort]],0)</f>
        <v>0</v>
      </c>
      <c r="J33">
        <f>IF(Table15[[#This Row],[Sprint]]=3,Table15[[#This Row],[Effort]],0)</f>
        <v>39</v>
      </c>
      <c r="K33">
        <f>IF(Table15[[#This Row],[Sprint]]=4,Table15[[#This Row],[Effort]],0)</f>
        <v>0</v>
      </c>
      <c r="L33">
        <f>IF(Table15[[#This Row],[Sprint]]=5,Table15[[#This Row],[Effort]],0)</f>
        <v>0</v>
      </c>
    </row>
    <row r="34" spans="1:12" x14ac:dyDescent="0.3">
      <c r="A34">
        <v>350</v>
      </c>
      <c r="B34" t="s">
        <v>51</v>
      </c>
      <c r="C34">
        <v>22</v>
      </c>
      <c r="D34" t="s">
        <v>55</v>
      </c>
      <c r="E34" t="s">
        <v>58</v>
      </c>
      <c r="F34">
        <v>92</v>
      </c>
      <c r="G34">
        <v>4</v>
      </c>
      <c r="H34">
        <f>IF(Table15[[#This Row],[Sprint]]=1,Table15[[#This Row],[Effort]],0)</f>
        <v>0</v>
      </c>
      <c r="I34">
        <f>IF(Table15[[#This Row],[Sprint]]=2,Table15[[#This Row],[Effort]],0)</f>
        <v>0</v>
      </c>
      <c r="J34">
        <f>IF(Table15[[#This Row],[Sprint]]=3,Table15[[#This Row],[Effort]],0)</f>
        <v>0</v>
      </c>
      <c r="K34">
        <f>IF(Table15[[#This Row],[Sprint]]=4,Table15[[#This Row],[Effort]],0)</f>
        <v>22</v>
      </c>
      <c r="L34">
        <f>IF(Table15[[#This Row],[Sprint]]=5,Table15[[#This Row],[Effort]],0)</f>
        <v>0</v>
      </c>
    </row>
    <row r="35" spans="1:12" x14ac:dyDescent="0.3">
      <c r="A35">
        <v>100</v>
      </c>
      <c r="B35" t="s">
        <v>51</v>
      </c>
      <c r="C35">
        <v>21</v>
      </c>
      <c r="D35" t="s">
        <v>53</v>
      </c>
      <c r="E35" t="s">
        <v>60</v>
      </c>
      <c r="F35">
        <v>94</v>
      </c>
      <c r="G35">
        <v>4</v>
      </c>
      <c r="H35">
        <f>IF(Table15[[#This Row],[Sprint]]=1,Table15[[#This Row],[Effort]],0)</f>
        <v>0</v>
      </c>
      <c r="I35">
        <f>IF(Table15[[#This Row],[Sprint]]=2,Table15[[#This Row],[Effort]],0)</f>
        <v>0</v>
      </c>
      <c r="J35">
        <f>IF(Table15[[#This Row],[Sprint]]=3,Table15[[#This Row],[Effort]],0)</f>
        <v>0</v>
      </c>
      <c r="K35">
        <f>IF(Table15[[#This Row],[Sprint]]=4,Table15[[#This Row],[Effort]],0)</f>
        <v>21</v>
      </c>
      <c r="L35">
        <f>IF(Table15[[#This Row],[Sprint]]=5,Table15[[#This Row],[Effort]],0)</f>
        <v>0</v>
      </c>
    </row>
    <row r="36" spans="1:12" x14ac:dyDescent="0.3">
      <c r="A36">
        <v>160</v>
      </c>
      <c r="B36" t="s">
        <v>51</v>
      </c>
      <c r="C36">
        <v>11</v>
      </c>
      <c r="D36" t="s">
        <v>53</v>
      </c>
      <c r="E36" t="s">
        <v>56</v>
      </c>
      <c r="F36">
        <v>94</v>
      </c>
      <c r="G36">
        <v>4</v>
      </c>
      <c r="H36">
        <f>IF(Table15[[#This Row],[Sprint]]=1,Table15[[#This Row],[Effort]],0)</f>
        <v>0</v>
      </c>
      <c r="I36">
        <f>IF(Table15[[#This Row],[Sprint]]=2,Table15[[#This Row],[Effort]],0)</f>
        <v>0</v>
      </c>
      <c r="J36">
        <f>IF(Table15[[#This Row],[Sprint]]=3,Table15[[#This Row],[Effort]],0)</f>
        <v>0</v>
      </c>
      <c r="K36">
        <f>IF(Table15[[#This Row],[Sprint]]=4,Table15[[#This Row],[Effort]],0)</f>
        <v>11</v>
      </c>
      <c r="L36">
        <f>IF(Table15[[#This Row],[Sprint]]=5,Table15[[#This Row],[Effort]],0)</f>
        <v>0</v>
      </c>
    </row>
    <row r="37" spans="1:12" x14ac:dyDescent="0.3">
      <c r="A37">
        <v>10</v>
      </c>
      <c r="B37" t="s">
        <v>51</v>
      </c>
      <c r="C37">
        <v>6</v>
      </c>
      <c r="D37" t="s">
        <v>53</v>
      </c>
      <c r="E37" t="s">
        <v>56</v>
      </c>
      <c r="F37">
        <v>97</v>
      </c>
      <c r="G37">
        <v>4</v>
      </c>
      <c r="H37">
        <f>IF(Table15[[#This Row],[Sprint]]=1,Table15[[#This Row],[Effort]],0)</f>
        <v>0</v>
      </c>
      <c r="I37">
        <f>IF(Table15[[#This Row],[Sprint]]=2,Table15[[#This Row],[Effort]],0)</f>
        <v>0</v>
      </c>
      <c r="J37">
        <f>IF(Table15[[#This Row],[Sprint]]=3,Table15[[#This Row],[Effort]],0)</f>
        <v>0</v>
      </c>
      <c r="K37">
        <f>IF(Table15[[#This Row],[Sprint]]=4,Table15[[#This Row],[Effort]],0)</f>
        <v>6</v>
      </c>
      <c r="L37">
        <f>IF(Table15[[#This Row],[Sprint]]=5,Table15[[#This Row],[Effort]],0)</f>
        <v>0</v>
      </c>
    </row>
    <row r="38" spans="1:12" x14ac:dyDescent="0.3">
      <c r="A38">
        <v>80</v>
      </c>
      <c r="B38" t="s">
        <v>51</v>
      </c>
      <c r="C38">
        <v>4</v>
      </c>
      <c r="D38" t="s">
        <v>53</v>
      </c>
      <c r="E38" t="s">
        <v>58</v>
      </c>
      <c r="F38">
        <v>99</v>
      </c>
      <c r="G38">
        <v>4</v>
      </c>
      <c r="H38">
        <f>IF(Table15[[#This Row],[Sprint]]=1,Table15[[#This Row],[Effort]],0)</f>
        <v>0</v>
      </c>
      <c r="I38">
        <f>IF(Table15[[#This Row],[Sprint]]=2,Table15[[#This Row],[Effort]],0)</f>
        <v>0</v>
      </c>
      <c r="J38">
        <f>IF(Table15[[#This Row],[Sprint]]=3,Table15[[#This Row],[Effort]],0)</f>
        <v>0</v>
      </c>
      <c r="K38">
        <f>IF(Table15[[#This Row],[Sprint]]=4,Table15[[#This Row],[Effort]],0)</f>
        <v>4</v>
      </c>
      <c r="L38">
        <f>IF(Table15[[#This Row],[Sprint]]=5,Table15[[#This Row],[Effort]],0)</f>
        <v>0</v>
      </c>
    </row>
    <row r="39" spans="1:12" x14ac:dyDescent="0.3">
      <c r="A39" t="s">
        <v>1</v>
      </c>
      <c r="C39">
        <f>SUBTOTAL(109,Table15[Effort])</f>
        <v>713</v>
      </c>
      <c r="G39" t="s">
        <v>15</v>
      </c>
      <c r="H39">
        <f>SUBTOTAL(109,Table15[Sprint 1])</f>
        <v>221</v>
      </c>
      <c r="I39">
        <f>SUBTOTAL(109,Table15[Sprint 2])</f>
        <v>134</v>
      </c>
      <c r="J39">
        <f>SUBTOTAL(109,Table15[Sprint 3])</f>
        <v>294</v>
      </c>
      <c r="K39">
        <f>SUBTOTAL(109,Table15[Sprint 4])</f>
        <v>64</v>
      </c>
      <c r="L39">
        <f>SUBTOTAL(109,Table15[Sprint 5])</f>
        <v>0</v>
      </c>
    </row>
    <row r="40" spans="1:12" ht="15" thickBot="1" x14ac:dyDescent="0.35">
      <c r="G40" s="13" t="s">
        <v>12</v>
      </c>
      <c r="H40" s="10">
        <f>Capacity!$H4</f>
        <v>227.2</v>
      </c>
      <c r="I40" s="10">
        <f>Capacity!H5</f>
        <v>144.80000000000001</v>
      </c>
      <c r="J40" s="10">
        <f>Capacity!H6</f>
        <v>263.2</v>
      </c>
      <c r="K40" s="10">
        <f>Capacity!H7</f>
        <v>324</v>
      </c>
      <c r="L40" s="10">
        <f>Capacity!H8</f>
        <v>252</v>
      </c>
    </row>
    <row r="41" spans="1:12" ht="15" thickTop="1" x14ac:dyDescent="0.3">
      <c r="G41" s="12" t="s">
        <v>52</v>
      </c>
      <c r="H41" s="9">
        <f>H40-Table15[[#Totals],[Sprint 1]]</f>
        <v>6.1999999999999886</v>
      </c>
      <c r="I41" s="9">
        <f>I40-Table15[[#Totals],[Sprint 2]]</f>
        <v>10.800000000000011</v>
      </c>
      <c r="J41" s="9">
        <f>J40-Table15[[#Totals],[Sprint 3]]</f>
        <v>-30.800000000000011</v>
      </c>
      <c r="K41" s="9">
        <f>K40-Table15[[#Totals],[Sprint 4]]</f>
        <v>260</v>
      </c>
      <c r="L41" s="9">
        <f>L40-Table15[[#Totals],[Sprint 5]]</f>
        <v>252</v>
      </c>
    </row>
  </sheetData>
  <conditionalFormatting sqref="H2:L38">
    <cfRule type="cellIs" dxfId="1" priority="2" operator="greaterThan">
      <formula>0</formula>
    </cfRule>
  </conditionalFormatting>
  <conditionalFormatting sqref="H41:L41">
    <cfRule type="iconSet" priority="1">
      <iconSet>
        <cfvo type="percent" val="0"/>
        <cfvo type="num" val="0"/>
        <cfvo type="num" val="10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Timesheet</vt:lpstr>
      <vt:lpstr>Capacity</vt:lpstr>
      <vt:lpstr>Mid Term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wim.vanhoye</dc:creator>
  <cp:lastModifiedBy>Wim Van Hoye</cp:lastModifiedBy>
  <dcterms:created xsi:type="dcterms:W3CDTF">2012-12-13T09:47:20Z</dcterms:created>
  <dcterms:modified xsi:type="dcterms:W3CDTF">2017-01-20T10:50:56Z</dcterms:modified>
</cp:coreProperties>
</file>