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중고가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4" i="3"/>
  <c r="H15" i="3"/>
  <c r="F15" i="3"/>
  <c r="H14" i="3"/>
  <c r="F14" i="3"/>
  <c r="H10" i="3"/>
  <c r="F10" i="3"/>
  <c r="E10" i="3"/>
  <c r="H8" i="3"/>
  <c r="F8" i="3"/>
  <c r="E8" i="3"/>
  <c r="H5" i="3"/>
  <c r="F5" i="3"/>
  <c r="E5" i="3"/>
  <c r="H11" i="2"/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<sst xmlns="http://schemas.openxmlformats.org/spreadsheetml/2006/main" count="151" uniqueCount="60">
  <si>
    <t>관리코드</t>
    <phoneticPr fontId="2" type="noConversion"/>
  </si>
  <si>
    <t>모델명</t>
    <phoneticPr fontId="2" type="noConversion"/>
  </si>
  <si>
    <t>연료</t>
    <phoneticPr fontId="2" type="noConversion"/>
  </si>
  <si>
    <t>제조사</t>
    <phoneticPr fontId="2" type="noConversion"/>
  </si>
  <si>
    <t>중고가
(만원)</t>
    <phoneticPr fontId="2" type="noConversion"/>
  </si>
  <si>
    <t>연비
(km/L)</t>
    <phoneticPr fontId="2" type="noConversion"/>
  </si>
  <si>
    <t>주행기록</t>
    <phoneticPr fontId="2" type="noConversion"/>
  </si>
  <si>
    <t>연비 순위</t>
    <phoneticPr fontId="2" type="noConversion"/>
  </si>
  <si>
    <t>직영점</t>
    <phoneticPr fontId="2" type="noConversion"/>
  </si>
  <si>
    <t>HD1-002</t>
    <phoneticPr fontId="2" type="noConversion"/>
  </si>
  <si>
    <t>KA2-102</t>
    <phoneticPr fontId="2" type="noConversion"/>
  </si>
  <si>
    <t>CB2-002</t>
    <phoneticPr fontId="2" type="noConversion"/>
  </si>
  <si>
    <t>SY1-054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</si>
  <si>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</si>
  <si>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</si>
  <si>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</si>
  <si>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</si>
  <si>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니로</t>
    <phoneticPr fontId="2" type="noConversion"/>
  </si>
  <si>
    <t>아쿼녹스</t>
    <phoneticPr fontId="2" type="noConversion"/>
  </si>
  <si>
    <t>QM3</t>
    <phoneticPr fontId="2" type="noConversion"/>
  </si>
  <si>
    <t>더 뉴 가니</t>
    <phoneticPr fontId="2" type="noConversion"/>
  </si>
  <si>
    <t>그랜드 스타렉스</t>
    <phoneticPr fontId="2" type="noConversion"/>
  </si>
  <si>
    <t>티볼리 아미</t>
    <phoneticPr fontId="2" type="noConversion"/>
  </si>
  <si>
    <t>그랜저</t>
    <phoneticPr fontId="2" type="noConversion"/>
  </si>
  <si>
    <t>쏘나타 뉴</t>
    <phoneticPr fontId="2" type="noConversion"/>
  </si>
  <si>
    <t>가솔린</t>
    <phoneticPr fontId="2" type="noConversion"/>
  </si>
  <si>
    <t>하이브리드</t>
    <phoneticPr fontId="2" type="noConversion"/>
  </si>
  <si>
    <t>다잴</t>
    <phoneticPr fontId="2" type="noConversion"/>
  </si>
  <si>
    <t>가솔린</t>
    <phoneticPr fontId="2" type="noConversion"/>
  </si>
  <si>
    <t>디젤</t>
    <phoneticPr fontId="2" type="noConversion"/>
  </si>
  <si>
    <t>가솔린</t>
    <phoneticPr fontId="2" type="noConversion"/>
  </si>
  <si>
    <t>디젤</t>
    <phoneticPr fontId="2" type="noConversion"/>
  </si>
  <si>
    <t>하이브리드</t>
    <phoneticPr fontId="2" type="noConversion"/>
  </si>
  <si>
    <t>현대</t>
    <phoneticPr fontId="2" type="noConversion"/>
  </si>
  <si>
    <t>기아</t>
    <phoneticPr fontId="2" type="noConversion"/>
  </si>
  <si>
    <t>쉐보레</t>
    <phoneticPr fontId="2" type="noConversion"/>
  </si>
  <si>
    <t>쌍용</t>
    <phoneticPr fontId="2" type="noConversion"/>
  </si>
  <si>
    <t>르노삼성</t>
    <phoneticPr fontId="2" type="noConversion"/>
  </si>
  <si>
    <t>기아</t>
    <phoneticPr fontId="2" type="noConversion"/>
  </si>
  <si>
    <t>현대</t>
    <phoneticPr fontId="2" type="noConversion"/>
  </si>
  <si>
    <t>현대</t>
    <phoneticPr fontId="2" type="noConversion"/>
  </si>
  <si>
    <t>가솔린 차량의 주행기록 합계</t>
    <phoneticPr fontId="2" type="noConversion"/>
  </si>
  <si>
    <t>관리코드</t>
    <phoneticPr fontId="2" type="noConversion"/>
  </si>
  <si>
    <t>연비
(km/L)</t>
    <phoneticPr fontId="2" type="noConversion"/>
  </si>
  <si>
    <t>하이브리드 차량 연비(km/L)평균</t>
    <phoneticPr fontId="2" type="noConversion"/>
  </si>
  <si>
    <t>확
인</t>
    <phoneticPr fontId="2" type="noConversion"/>
  </si>
  <si>
    <t>담당</t>
    <phoneticPr fontId="2" type="noConversion"/>
  </si>
  <si>
    <t>팀장</t>
    <phoneticPr fontId="2" type="noConversion"/>
  </si>
  <si>
    <t>이사</t>
    <phoneticPr fontId="2" type="noConversion"/>
  </si>
  <si>
    <t>두번쨰로 높은 중고가(만원)</t>
    <phoneticPr fontId="2" type="noConversion"/>
  </si>
  <si>
    <t>HD1-002</t>
    <phoneticPr fontId="2" type="noConversion"/>
  </si>
  <si>
    <t>현대 자동차의 연비(km/L)평균</t>
    <phoneticPr fontId="2" type="noConversion"/>
  </si>
  <si>
    <t>K*</t>
    <phoneticPr fontId="2" type="noConversion"/>
  </si>
  <si>
    <t>&gt;=100000</t>
    <phoneticPr fontId="2" type="noConversion"/>
  </si>
  <si>
    <t>하이브리드 평균</t>
  </si>
  <si>
    <t>디젤 평균</t>
  </si>
  <si>
    <t>다잴 평균</t>
  </si>
  <si>
    <t>가솔린 평균</t>
  </si>
  <si>
    <t>전체 평균</t>
  </si>
  <si>
    <t>쏘나타 뉴 라이즈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</si>
</sst>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41" fontId="1" fillId="0" borderId="2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 wrapText="1"/>
    </xf>
    <xf numFmtId="41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1" fontId="1" fillId="0" borderId="0" xfId="0" applyNumberFormat="1" applyFont="1" applyBorder="1" applyAlignment="1">
      <alignment horizontal="right" vertical="center"/>
    </xf>
    <xf numFmtId="176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b val="0"/>
        <i val="0"/>
        <color rgb="FF00B0F0"/>
      </font>
    </dxf>
    <dxf>
      <font>
        <b val="0"/>
        <i val="0"/>
        <color rgb="FF00B0F0"/>
      </font>
    </dxf>
    <dxf>
      <font>
        <b val="0"/>
        <i val="0"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제1작업!$C$4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1-4EBB-ABD5-0664A514F6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제1작업!$C$4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1-4EBB-ABD5-0664A514F6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제1작업!$C$5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1-4EBB-ABD5-0664A514F61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제1작업!$C$7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1-4EBB-ABD5-0664A514F61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제1작업!$C$8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21-4EBB-ABD5-0664A514F61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제1작업!$C$9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21-4EBB-ABD5-0664A514F61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21-4EBB-ABD5-0664A514F61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21-4EBB-ABD5-0664A514F61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21-4EBB-ABD5-0664A514F61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제1작업!$G$4:$H$4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21-4EBB-ABD5-0664A514F61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제1작업!$G$5:$H$5</c:f>
              <c:numCache>
                <c:formatCode>#,##0"km"</c:formatCode>
                <c:ptCount val="2"/>
                <c:pt idx="0" formatCode="#,##0.0_-">
                  <c:v>16.100000000000001</c:v>
                </c:pt>
                <c:pt idx="1">
                  <c:v>26037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21-4EBB-ABD5-0664A514F61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제1작업!$H$7</c:f>
              <c:numCache>
                <c:formatCode>#,##0"km"</c:formatCode>
                <c:ptCount val="1"/>
                <c:pt idx="0">
                  <c:v>133411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21-4EBB-ABD5-0664A514F61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제1작업!$H$8</c:f>
              <c:numCache>
                <c:formatCode>#,##0"km"</c:formatCode>
                <c:ptCount val="1"/>
                <c:pt idx="0">
                  <c:v>96300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21-4EBB-ABD5-0664A514F61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제1작업!$H$9</c:f>
              <c:numCache>
                <c:formatCode>#,##0"km"</c:formatCode>
                <c:ptCount val="1"/>
                <c:pt idx="0">
                  <c:v>97803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21-4EBB-ABD5-0664A514F61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제1작업!$H$10</c:f>
              <c:numCache>
                <c:formatCode>#,##0"km"</c:formatCode>
                <c:ptCount val="1"/>
                <c:pt idx="0">
                  <c:v>71715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21-4EBB-ABD5-0664A514F61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제1작업!$H$11</c:f>
              <c:numCache>
                <c:formatCode>#,##0"km"</c:formatCode>
                <c:ptCount val="1"/>
                <c:pt idx="0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21-4EBB-ABD5-0664A514F61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제1작업!$G$7</c:f>
              <c:numCache>
                <c:formatCode>#,##0.0_-</c:formatCode>
                <c:ptCount val="1"/>
                <c:pt idx="0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21-4EBB-ABD5-0664A514F61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제1작업!$G$8</c:f>
              <c:numCache>
                <c:formatCode>#,##0.0_-</c:formatCode>
                <c:ptCount val="1"/>
                <c:pt idx="0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21-4EBB-ABD5-0664A514F617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제1작업!$G$9</c:f>
              <c:numCache>
                <c:formatCode>#,##0.0_-</c:formatCode>
                <c:ptCount val="1"/>
                <c:pt idx="0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21-4EBB-ABD5-0664A514F617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제1작업!$G$10</c:f>
              <c:numCache>
                <c:formatCode>#,##0.0_-</c:formatCode>
                <c:ptCount val="1"/>
                <c:pt idx="0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B21-4EBB-ABD5-0664A514F617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제1작업!$G$11</c:f>
              <c:numCache>
                <c:formatCode>#,##0.0_-</c:formatCode>
                <c:ptCount val="1"/>
                <c:pt idx="0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B21-4EBB-ABD5-0664A514F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360655"/>
        <c:axId val="1917113391"/>
      </c:barChart>
      <c:catAx>
        <c:axId val="176236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113391"/>
        <c:crosses val="autoZero"/>
        <c:auto val="1"/>
        <c:lblAlgn val="ctr"/>
        <c:lblOffset val="100"/>
        <c:noMultiLvlLbl val="0"/>
      </c:catAx>
      <c:valAx>
        <c:axId val="19171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3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연비
(km/L)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쏘나타 뉴 라이즈</c:v>
                </c:pt>
                <c:pt idx="1">
                  <c:v>아쿼녹스</c:v>
                </c:pt>
                <c:pt idx="2">
                  <c:v>티볼리 아미</c:v>
                </c:pt>
                <c:pt idx="3">
                  <c:v>QM3</c:v>
                </c:pt>
                <c:pt idx="4">
                  <c:v>더 뉴 가니</c:v>
                </c:pt>
                <c:pt idx="5">
                  <c:v>그랜드 스타렉스</c:v>
                </c:pt>
              </c:strCache>
            </c:strRef>
          </c:cat>
          <c:val>
            <c:numRef>
              <c:f>(제1작업!$G$5,제1작업!$G$7:$G$11)</c:f>
              <c:numCache>
                <c:formatCode>#,##0.0_-</c:formatCode>
                <c:ptCount val="6"/>
                <c:pt idx="0">
                  <c:v>16.100000000000001</c:v>
                </c:pt>
                <c:pt idx="1">
                  <c:v>13.3</c:v>
                </c:pt>
                <c:pt idx="2">
                  <c:v>14.2</c:v>
                </c:pt>
                <c:pt idx="3">
                  <c:v>17.3</c:v>
                </c:pt>
                <c:pt idx="4">
                  <c:v>11.4</c:v>
                </c:pt>
                <c:pt idx="5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0-4DEF-8D44-15140B7376F7}"/>
            </c:ext>
          </c:extLst>
        </c:ser>
        <c:ser>
          <c:idx val="1"/>
          <c:order val="1"/>
          <c:tx>
            <c:strRef>
              <c:f>제1작업!$H$4</c:f>
              <c:strCache>
                <c:ptCount val="1"/>
                <c:pt idx="0">
                  <c:v>주행기록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쏘나타 뉴 라이즈</c:v>
                </c:pt>
                <c:pt idx="1">
                  <c:v>아쿼녹스</c:v>
                </c:pt>
                <c:pt idx="2">
                  <c:v>티볼리 아미</c:v>
                </c:pt>
                <c:pt idx="3">
                  <c:v>QM3</c:v>
                </c:pt>
                <c:pt idx="4">
                  <c:v>더 뉴 가니</c:v>
                </c:pt>
                <c:pt idx="5">
                  <c:v>그랜드 스타렉스</c:v>
                </c:pt>
              </c:strCache>
            </c:strRef>
          </c:cat>
          <c:val>
            <c:numRef>
              <c:f>(제1작업!$H$5,제1작업!$H$7:$H$11)</c:f>
              <c:numCache>
                <c:formatCode>#,##0"km"</c:formatCode>
                <c:ptCount val="6"/>
                <c:pt idx="0">
                  <c:v>26037</c:v>
                </c:pt>
                <c:pt idx="1">
                  <c:v>133411</c:v>
                </c:pt>
                <c:pt idx="2">
                  <c:v>96300</c:v>
                </c:pt>
                <c:pt idx="3">
                  <c:v>97803</c:v>
                </c:pt>
                <c:pt idx="4">
                  <c:v>71715</c:v>
                </c:pt>
                <c:pt idx="5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0-4DEF-8D44-15140B73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362159"/>
        <c:axId val="1926363407"/>
      </c:barChart>
      <c:catAx>
        <c:axId val="19263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6363407"/>
        <c:crosses val="autoZero"/>
        <c:auto val="1"/>
        <c:lblAlgn val="ctr"/>
        <c:lblOffset val="100"/>
        <c:noMultiLvlLbl val="0"/>
      </c:catAx>
      <c:valAx>
        <c:axId val="19263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63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/>
              <a:t>가솔린 및 디젤 차량 현황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533474196228618"/>
          <c:y val="0.10073104200763776"/>
          <c:w val="0.87929139360724573"/>
          <c:h val="0.76643048915121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연비
(km/L)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쏘나타 뉴 라이즈</c:v>
                </c:pt>
                <c:pt idx="1">
                  <c:v>아쿼녹스</c:v>
                </c:pt>
                <c:pt idx="2">
                  <c:v>티볼리 아미</c:v>
                </c:pt>
                <c:pt idx="3">
                  <c:v>QM3</c:v>
                </c:pt>
                <c:pt idx="4">
                  <c:v>더 뉴 가니</c:v>
                </c:pt>
                <c:pt idx="5">
                  <c:v>그랜드 스타렉스</c:v>
                </c:pt>
              </c:strCache>
            </c:strRef>
          </c:cat>
          <c:val>
            <c:numRef>
              <c:f>(제1작업!$G$5,제1작업!$G$7:$G$11)</c:f>
              <c:numCache>
                <c:formatCode>#,##0.0_-</c:formatCode>
                <c:ptCount val="6"/>
                <c:pt idx="0">
                  <c:v>16.100000000000001</c:v>
                </c:pt>
                <c:pt idx="1">
                  <c:v>13.3</c:v>
                </c:pt>
                <c:pt idx="2">
                  <c:v>14.2</c:v>
                </c:pt>
                <c:pt idx="3">
                  <c:v>17.3</c:v>
                </c:pt>
                <c:pt idx="4">
                  <c:v>11.4</c:v>
                </c:pt>
                <c:pt idx="5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8-482B-9B96-5CFE56B06138}"/>
            </c:ext>
          </c:extLst>
        </c:ser>
        <c:ser>
          <c:idx val="1"/>
          <c:order val="1"/>
          <c:tx>
            <c:strRef>
              <c:f>제1작업!$H$4</c:f>
              <c:strCache>
                <c:ptCount val="1"/>
                <c:pt idx="0">
                  <c:v>주행기록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(제1작업!$C$5,제1작업!$C$7:$C$11)</c:f>
              <c:strCache>
                <c:ptCount val="6"/>
                <c:pt idx="0">
                  <c:v>쏘나타 뉴 라이즈</c:v>
                </c:pt>
                <c:pt idx="1">
                  <c:v>아쿼녹스</c:v>
                </c:pt>
                <c:pt idx="2">
                  <c:v>티볼리 아미</c:v>
                </c:pt>
                <c:pt idx="3">
                  <c:v>QM3</c:v>
                </c:pt>
                <c:pt idx="4">
                  <c:v>더 뉴 가니</c:v>
                </c:pt>
                <c:pt idx="5">
                  <c:v>그랜드 스타렉스</c:v>
                </c:pt>
              </c:strCache>
            </c:strRef>
          </c:cat>
          <c:val>
            <c:numRef>
              <c:f>(제1작업!$H$5,제1작업!$H$7:$H$11)</c:f>
              <c:numCache>
                <c:formatCode>#,##0"km"</c:formatCode>
                <c:ptCount val="6"/>
                <c:pt idx="0">
                  <c:v>26037</c:v>
                </c:pt>
                <c:pt idx="1">
                  <c:v>133411</c:v>
                </c:pt>
                <c:pt idx="2">
                  <c:v>96300</c:v>
                </c:pt>
                <c:pt idx="3">
                  <c:v>97803</c:v>
                </c:pt>
                <c:pt idx="4">
                  <c:v>71715</c:v>
                </c:pt>
                <c:pt idx="5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8-482B-9B96-5CFE56B0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362159"/>
        <c:axId val="1926363407"/>
      </c:barChart>
      <c:catAx>
        <c:axId val="19263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26363407"/>
        <c:crosses val="autoZero"/>
        <c:auto val="1"/>
        <c:lblAlgn val="ctr"/>
        <c:lblOffset val="100"/>
        <c:noMultiLvlLbl val="0"/>
      </c:catAx>
      <c:valAx>
        <c:axId val="19263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926362159"/>
        <c:crosses val="autoZero"/>
        <c:crossBetween val="between"/>
      </c:valAx>
      <c:spPr>
        <a:noFill/>
        <a:ln>
          <a:solidFill>
            <a:srgbClr val="00B0F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20052</xdr:colOff>
      <xdr:row>0</xdr:row>
      <xdr:rowOff>227025</xdr:rowOff>
    </xdr:from>
    <xdr:to>
      <xdr:col>6</xdr:col>
      <xdr:colOff>195942</xdr:colOff>
      <xdr:row>2</xdr:row>
      <xdr:rowOff>201385</xdr:rowOff>
    </xdr:to>
    <xdr:sp macro="" textlink="">
      <xdr:nvSpPr>
        <xdr:cNvPr id="2" name="양쪽 모서리가 잘린 사각형 1"/>
        <xdr:cNvSpPr/>
      </xdr:nvSpPr>
      <xdr:spPr>
        <a:xfrm>
          <a:off x="145238" y="227025"/>
          <a:ext cx="4149175" cy="790789"/>
        </a:xfrm>
        <a:prstGeom prst="snip2SameRect">
          <a:avLst/>
        </a:prstGeom>
        <a:solidFill>
          <a:srgbClr val="FFFF00"/>
        </a:solidFill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16</xdr:col>
      <xdr:colOff>426983</xdr:colOff>
      <xdr:row>1</xdr:row>
      <xdr:rowOff>341586</xdr:rowOff>
    </xdr:from>
    <xdr:to>
      <xdr:col>19</xdr:col>
      <xdr:colOff>436507</xdr:colOff>
      <xdr:row>3</xdr:row>
      <xdr:rowOff>287064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2724" y="748862"/>
          <a:ext cx="2059042" cy="733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386614</xdr:colOff>
      <xdr:row>0</xdr:row>
      <xdr:rowOff>374026</xdr:rowOff>
    </xdr:from>
    <xdr:to>
      <xdr:col>9</xdr:col>
      <xdr:colOff>342560</xdr:colOff>
      <xdr:row>2</xdr:row>
      <xdr:rowOff>197595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085" y="374026"/>
          <a:ext cx="2116760" cy="639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296091</xdr:colOff>
      <xdr:row>4</xdr:row>
      <xdr:rowOff>16329</xdr:rowOff>
    </xdr:from>
    <xdr:to>
      <xdr:col>11</xdr:col>
      <xdr:colOff>348343</xdr:colOff>
      <xdr:row>13</xdr:row>
      <xdr:rowOff>378279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141514</xdr:colOff>
      <xdr:row>1</xdr:row>
      <xdr:rowOff>372836</xdr:rowOff>
    </xdr:from>
    <xdr:to>
      <xdr:col>10</xdr:col>
      <xdr:colOff>495300</xdr:colOff>
      <xdr:row>13</xdr:row>
      <xdr:rowOff>378279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</xdr:row>
      <xdr:rowOff>200025</xdr:rowOff>
    </xdr:from>
    <xdr:to>
      <xdr:col>17</xdr:col>
      <xdr:colOff>352425</xdr:colOff>
      <xdr:row>32</xdr:row>
      <xdr:rowOff>152400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zoomScale="175" zoomScaleNormal="175" workbookViewId="0">
      <selection activeCell="G7" activeCellId="3" sqref="C4:C5 G4:H5 C7:C11 G7:H11"/>
    </sheetView>
  </sheetViews>
  <sheetFormatPr defaultRowHeight="13.5" x14ac:dyDescent="0.3"/>
  <cols>
    <col min="1" max="1" width="1.625" style="1" customWidth="1"/>
    <col min="2" max="2" width="9" style="1"/>
    <col min="3" max="3" width="14.75" style="1" customWidth="1"/>
    <col min="4" max="4" width="10.5" style="1" customWidth="1"/>
    <col min="5" max="7" width="9" style="1"/>
    <col min="8" max="8" width="10.375" style="1" bestFit="1" customWidth="1"/>
    <col min="9" max="10" width="9" style="1"/>
    <col min="11" max="11" width="9" style="1" customWidth="1"/>
    <col min="12" max="12" width="4.625" style="1" customWidth="1"/>
    <col min="13" max="16384" width="9" style="1"/>
  </cols>
  <sheetData>
    <row r="1" spans="2:15" ht="32.25" customHeight="1" x14ac:dyDescent="0.3"/>
    <row r="2" spans="2:15" ht="32.25" customHeight="1" x14ac:dyDescent="0.3">
      <c r="I2" s="4"/>
    </row>
    <row r="3" spans="2:15" ht="30" customHeight="1" x14ac:dyDescent="0.3"/>
    <row r="4" spans="2:15" ht="27" x14ac:dyDescent="0.3">
      <c r="B4" s="10" t="s">
        <v>0</v>
      </c>
      <c r="C4" s="10" t="s">
        <v>1</v>
      </c>
      <c r="D4" s="10" t="s">
        <v>2</v>
      </c>
      <c r="E4" s="10" t="s">
        <v>3</v>
      </c>
      <c r="F4" s="11" t="s">
        <v>4</v>
      </c>
      <c r="G4" s="11" t="s">
        <v>5</v>
      </c>
      <c r="H4" s="10" t="s">
        <v>6</v>
      </c>
      <c r="I4" s="10" t="s">
        <v>7</v>
      </c>
      <c r="J4" s="10" t="s">
        <v>8</v>
      </c>
    </row>
    <row r="5" spans="2:15" x14ac:dyDescent="0.3">
      <c r="B5" s="12" t="s">
        <v>9</v>
      </c>
      <c r="C5" s="12" t="s">
        <v>59</v>
      </c>
      <c r="D5" s="12" t="s">
        <v>25</v>
      </c>
      <c r="E5" s="12" t="s">
        <v>33</v>
      </c>
      <c r="F5" s="13">
        <v>2870</v>
      </c>
      <c r="G5" s="14">
        <v>16.100000000000001</v>
      </c>
      <c r="H5" s="15">
        <v>26037</v>
      </c>
      <c r="I5" s="16" t="str">
        <f>_xlfn.RANK.EQ(G5,G5:$G$12)&amp;"위"</f>
        <v>4위</v>
      </c>
      <c r="J5" s="12" t="str">
        <f t="shared" ref="J5:J12" si="0">IF(MID(B5,3,1)="1","서울",IF(MID(B5,3,1)="2","경기/인천","기타"))</f>
        <v>서울</v>
      </c>
    </row>
    <row r="6" spans="2:15" x14ac:dyDescent="0.3">
      <c r="B6" s="12" t="s">
        <v>10</v>
      </c>
      <c r="C6" s="12" t="s">
        <v>17</v>
      </c>
      <c r="D6" s="12" t="s">
        <v>26</v>
      </c>
      <c r="E6" s="12" t="s">
        <v>34</v>
      </c>
      <c r="F6" s="13">
        <v>2650</v>
      </c>
      <c r="G6" s="14">
        <v>19.5</v>
      </c>
      <c r="H6" s="15">
        <v>94160</v>
      </c>
      <c r="I6" s="16" t="str">
        <f>_xlfn.RANK.EQ(G6,G6:$G$12)&amp;"위"</f>
        <v>1위</v>
      </c>
      <c r="J6" s="12" t="str">
        <f t="shared" si="0"/>
        <v>경기/인천</v>
      </c>
    </row>
    <row r="7" spans="2:15" x14ac:dyDescent="0.3">
      <c r="B7" s="12" t="s">
        <v>11</v>
      </c>
      <c r="C7" s="12" t="s">
        <v>18</v>
      </c>
      <c r="D7" s="12" t="s">
        <v>27</v>
      </c>
      <c r="E7" s="12" t="s">
        <v>35</v>
      </c>
      <c r="F7" s="13">
        <v>4030</v>
      </c>
      <c r="G7" s="14">
        <v>13.3</v>
      </c>
      <c r="H7" s="15">
        <v>133411</v>
      </c>
      <c r="I7" s="16" t="str">
        <f>_xlfn.RANK.EQ(G7,G7:$G$12)&amp;"위"</f>
        <v>4위</v>
      </c>
      <c r="J7" s="12" t="str">
        <f t="shared" si="0"/>
        <v>경기/인천</v>
      </c>
    </row>
    <row r="8" spans="2:15" x14ac:dyDescent="0.3">
      <c r="B8" s="12" t="s">
        <v>12</v>
      </c>
      <c r="C8" s="12" t="s">
        <v>22</v>
      </c>
      <c r="D8" s="12" t="s">
        <v>28</v>
      </c>
      <c r="E8" s="12" t="s">
        <v>36</v>
      </c>
      <c r="F8" s="13">
        <v>2060</v>
      </c>
      <c r="G8" s="14">
        <v>14.2</v>
      </c>
      <c r="H8" s="15">
        <v>96300</v>
      </c>
      <c r="I8" s="16" t="str">
        <f>_xlfn.RANK.EQ(G8,G8:$G$12)&amp;"위"</f>
        <v>3위</v>
      </c>
      <c r="J8" s="12" t="str">
        <f t="shared" si="0"/>
        <v>서울</v>
      </c>
    </row>
    <row r="9" spans="2:15" x14ac:dyDescent="0.3">
      <c r="B9" s="12" t="s">
        <v>13</v>
      </c>
      <c r="C9" s="12" t="s">
        <v>19</v>
      </c>
      <c r="D9" s="12" t="s">
        <v>29</v>
      </c>
      <c r="E9" s="12" t="s">
        <v>37</v>
      </c>
      <c r="F9" s="13">
        <v>2100</v>
      </c>
      <c r="G9" s="14">
        <v>17.3</v>
      </c>
      <c r="H9" s="15">
        <v>97803</v>
      </c>
      <c r="I9" s="16" t="str">
        <f>_xlfn.RANK.EQ(G9,G9:$G$12)&amp;"위"</f>
        <v>1위</v>
      </c>
      <c r="J9" s="12" t="str">
        <f t="shared" si="0"/>
        <v>기타</v>
      </c>
    </row>
    <row r="10" spans="2:15" x14ac:dyDescent="0.3">
      <c r="B10" s="12" t="s">
        <v>14</v>
      </c>
      <c r="C10" s="12" t="s">
        <v>20</v>
      </c>
      <c r="D10" s="12" t="s">
        <v>30</v>
      </c>
      <c r="E10" s="12" t="s">
        <v>38</v>
      </c>
      <c r="F10" s="13">
        <v>3450</v>
      </c>
      <c r="G10" s="14">
        <v>11.4</v>
      </c>
      <c r="H10" s="15">
        <v>71715</v>
      </c>
      <c r="I10" s="16" t="str">
        <f>_xlfn.RANK.EQ(G10,G10:$G$12)&amp;"위"</f>
        <v>2위</v>
      </c>
      <c r="J10" s="12" t="str">
        <f t="shared" si="0"/>
        <v>기타</v>
      </c>
    </row>
    <row r="11" spans="2:15" x14ac:dyDescent="0.3">
      <c r="B11" s="12" t="s">
        <v>15</v>
      </c>
      <c r="C11" s="12" t="s">
        <v>21</v>
      </c>
      <c r="D11" s="12" t="s">
        <v>31</v>
      </c>
      <c r="E11" s="12" t="s">
        <v>39</v>
      </c>
      <c r="F11" s="13">
        <v>4660</v>
      </c>
      <c r="G11" s="14">
        <v>10.9</v>
      </c>
      <c r="H11" s="15">
        <v>7692</v>
      </c>
      <c r="I11" s="16" t="str">
        <f>_xlfn.RANK.EQ(G11,G11:$G$12)&amp;"위"</f>
        <v>2위</v>
      </c>
      <c r="J11" s="12" t="str">
        <f t="shared" si="0"/>
        <v>경기/인천</v>
      </c>
    </row>
    <row r="12" spans="2:15" x14ac:dyDescent="0.3">
      <c r="B12" s="12" t="s">
        <v>16</v>
      </c>
      <c r="C12" s="12" t="s">
        <v>23</v>
      </c>
      <c r="D12" s="12" t="s">
        <v>32</v>
      </c>
      <c r="E12" s="12" t="s">
        <v>40</v>
      </c>
      <c r="F12" s="13">
        <v>3950</v>
      </c>
      <c r="G12" s="14">
        <v>16.2</v>
      </c>
      <c r="H12" s="15">
        <v>117884</v>
      </c>
      <c r="I12" s="16" t="str">
        <f>_xlfn.RANK.EQ(G12,G12:$G$12)&amp;"위"</f>
        <v>1위</v>
      </c>
      <c r="J12" s="12" t="str">
        <f t="shared" si="0"/>
        <v>기타</v>
      </c>
    </row>
    <row r="13" spans="2:15" ht="16.5" customHeight="1" x14ac:dyDescent="0.3">
      <c r="B13" s="17" t="s">
        <v>44</v>
      </c>
      <c r="C13" s="17"/>
      <c r="D13" s="17"/>
      <c r="E13" s="16">
        <f>SUMIF(D5:D12,"하이브리드",G5:G12)/COUNTIF(D5:D12,"하이브리드")</f>
        <v>17.850000000000001</v>
      </c>
      <c r="F13" s="18"/>
      <c r="G13" s="17" t="s">
        <v>49</v>
      </c>
      <c r="H13" s="17"/>
      <c r="I13" s="17"/>
      <c r="J13" s="19">
        <f>LARGE(중고가,2)</f>
        <v>4030</v>
      </c>
    </row>
    <row r="14" spans="2:15" ht="30" customHeight="1" x14ac:dyDescent="0.3">
      <c r="B14" s="17" t="s">
        <v>41</v>
      </c>
      <c r="C14" s="17"/>
      <c r="D14" s="17"/>
      <c r="E14" s="16">
        <f>DSUM(B4:H12,7,D4:D5)</f>
        <v>194052</v>
      </c>
      <c r="F14" s="18"/>
      <c r="G14" s="10" t="s">
        <v>42</v>
      </c>
      <c r="H14" s="16" t="s">
        <v>50</v>
      </c>
      <c r="I14" s="20" t="s">
        <v>43</v>
      </c>
      <c r="J14" s="16">
        <f>VLOOKUP(H14,B4:G12,6,0)</f>
        <v>16.100000000000001</v>
      </c>
    </row>
    <row r="15" spans="2:15" ht="26.25" customHeight="1" thickBot="1" x14ac:dyDescent="0.35"/>
    <row r="16" spans="2:15" ht="17.25" customHeight="1" thickBot="1" x14ac:dyDescent="0.35">
      <c r="L16" s="6" t="s">
        <v>45</v>
      </c>
      <c r="M16" s="3" t="s">
        <v>46</v>
      </c>
      <c r="N16" s="3" t="s">
        <v>47</v>
      </c>
      <c r="O16" s="3" t="s">
        <v>48</v>
      </c>
    </row>
    <row r="17" spans="12:15" ht="39.75" customHeight="1" thickBot="1" x14ac:dyDescent="0.35">
      <c r="L17" s="5"/>
      <c r="M17" s="2"/>
      <c r="N17" s="2"/>
      <c r="O17" s="2"/>
    </row>
  </sheetData>
  <mergeCells count="5">
    <mergeCell ref="B14:D14"/>
    <mergeCell ref="G13:I13"/>
    <mergeCell ref="F13:F14"/>
    <mergeCell ref="B13:D13"/>
    <mergeCell ref="L16:L17"/>
  </mergeCells>
  <phoneticPr fontId="2" type="noConversion"/>
  <conditionalFormatting sqref="B5:J12">
    <cfRule type="expression" dxfId="2" priority="1">
      <formula>$G5&gt;16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zoomScale="160" zoomScaleNormal="160" workbookViewId="0">
      <selection activeCell="H14" sqref="H14:I15"/>
    </sheetView>
  </sheetViews>
  <sheetFormatPr defaultRowHeight="16.5" x14ac:dyDescent="0.3"/>
  <cols>
    <col min="1" max="1" width="1.625" customWidth="1"/>
    <col min="4" max="4" width="9.75" customWidth="1"/>
    <col min="8" max="8" width="10.5" bestFit="1" customWidth="1"/>
  </cols>
  <sheetData>
    <row r="2" spans="2:11" ht="27" x14ac:dyDescent="0.3"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0" t="s">
        <v>6</v>
      </c>
    </row>
    <row r="3" spans="2:11" x14ac:dyDescent="0.3">
      <c r="B3" s="12" t="s">
        <v>9</v>
      </c>
      <c r="C3" s="12" t="s">
        <v>24</v>
      </c>
      <c r="D3" s="12" t="s">
        <v>25</v>
      </c>
      <c r="E3" s="12" t="s">
        <v>33</v>
      </c>
      <c r="F3" s="13">
        <v>2870</v>
      </c>
      <c r="G3" s="14">
        <v>17.900000000000002</v>
      </c>
      <c r="H3" s="15">
        <v>26037</v>
      </c>
    </row>
    <row r="4" spans="2:11" x14ac:dyDescent="0.3">
      <c r="B4" s="12" t="s">
        <v>10</v>
      </c>
      <c r="C4" s="12" t="s">
        <v>17</v>
      </c>
      <c r="D4" s="12" t="s">
        <v>26</v>
      </c>
      <c r="E4" s="12" t="s">
        <v>34</v>
      </c>
      <c r="F4" s="13">
        <v>2650</v>
      </c>
      <c r="G4" s="14">
        <v>19.5</v>
      </c>
      <c r="H4" s="15">
        <v>94160</v>
      </c>
    </row>
    <row r="5" spans="2:11" x14ac:dyDescent="0.3">
      <c r="B5" s="12" t="s">
        <v>11</v>
      </c>
      <c r="C5" s="12" t="s">
        <v>18</v>
      </c>
      <c r="D5" s="12" t="s">
        <v>27</v>
      </c>
      <c r="E5" s="12" t="s">
        <v>35</v>
      </c>
      <c r="F5" s="13">
        <v>4030</v>
      </c>
      <c r="G5" s="14">
        <v>13.3</v>
      </c>
      <c r="H5" s="15">
        <v>133411</v>
      </c>
      <c r="K5" s="8"/>
    </row>
    <row r="6" spans="2:11" x14ac:dyDescent="0.3">
      <c r="B6" s="12" t="s">
        <v>12</v>
      </c>
      <c r="C6" s="12" t="s">
        <v>22</v>
      </c>
      <c r="D6" s="12" t="s">
        <v>25</v>
      </c>
      <c r="E6" s="12" t="s">
        <v>36</v>
      </c>
      <c r="F6" s="13">
        <v>2060</v>
      </c>
      <c r="G6" s="14">
        <v>14.2</v>
      </c>
      <c r="H6" s="15">
        <v>96300</v>
      </c>
    </row>
    <row r="7" spans="2:11" x14ac:dyDescent="0.3">
      <c r="B7" s="12" t="s">
        <v>13</v>
      </c>
      <c r="C7" s="12" t="s">
        <v>19</v>
      </c>
      <c r="D7" s="12" t="s">
        <v>29</v>
      </c>
      <c r="E7" s="12" t="s">
        <v>37</v>
      </c>
      <c r="F7" s="13">
        <v>2100</v>
      </c>
      <c r="G7" s="14">
        <v>17.3</v>
      </c>
      <c r="H7" s="15">
        <v>97803</v>
      </c>
    </row>
    <row r="8" spans="2:11" x14ac:dyDescent="0.3">
      <c r="B8" s="12" t="s">
        <v>14</v>
      </c>
      <c r="C8" s="12" t="s">
        <v>20</v>
      </c>
      <c r="D8" s="12" t="s">
        <v>30</v>
      </c>
      <c r="E8" s="12" t="s">
        <v>34</v>
      </c>
      <c r="F8" s="13">
        <v>3450</v>
      </c>
      <c r="G8" s="14">
        <v>11.4</v>
      </c>
      <c r="H8" s="15">
        <v>71715</v>
      </c>
    </row>
    <row r="9" spans="2:11" x14ac:dyDescent="0.3">
      <c r="B9" s="12" t="s">
        <v>15</v>
      </c>
      <c r="C9" s="12" t="s">
        <v>21</v>
      </c>
      <c r="D9" s="12" t="s">
        <v>31</v>
      </c>
      <c r="E9" s="12" t="s">
        <v>33</v>
      </c>
      <c r="F9" s="13">
        <v>4660</v>
      </c>
      <c r="G9" s="14">
        <v>10.9</v>
      </c>
      <c r="H9" s="15">
        <v>7692</v>
      </c>
    </row>
    <row r="10" spans="2:11" x14ac:dyDescent="0.3">
      <c r="B10" s="12" t="s">
        <v>16</v>
      </c>
      <c r="C10" s="12" t="s">
        <v>23</v>
      </c>
      <c r="D10" s="12" t="s">
        <v>32</v>
      </c>
      <c r="E10" s="12" t="s">
        <v>33</v>
      </c>
      <c r="F10" s="13">
        <v>3950</v>
      </c>
      <c r="G10" s="14">
        <v>16.2</v>
      </c>
      <c r="H10" s="15">
        <v>117884</v>
      </c>
    </row>
    <row r="11" spans="2:11" x14ac:dyDescent="0.3">
      <c r="B11" s="7" t="s">
        <v>51</v>
      </c>
      <c r="C11" s="7"/>
      <c r="D11" s="7"/>
      <c r="E11" s="7"/>
      <c r="F11" s="7"/>
      <c r="G11" s="7"/>
      <c r="H11" s="9">
        <f>DAVERAGE(B2:H10,G2,E2:E3)</f>
        <v>15</v>
      </c>
    </row>
    <row r="14" spans="2:11" x14ac:dyDescent="0.3">
      <c r="B14" s="10" t="s">
        <v>0</v>
      </c>
      <c r="C14" s="10" t="s">
        <v>6</v>
      </c>
      <c r="H14" s="1"/>
      <c r="I14" s="1"/>
    </row>
    <row r="15" spans="2:11" x14ac:dyDescent="0.3">
      <c r="B15" t="s">
        <v>52</v>
      </c>
      <c r="H15" s="1"/>
      <c r="I15" s="1"/>
    </row>
    <row r="16" spans="2:11" x14ac:dyDescent="0.3">
      <c r="C16" t="s">
        <v>53</v>
      </c>
    </row>
    <row r="18" spans="2:5" ht="27" x14ac:dyDescent="0.3">
      <c r="B18" s="10" t="s">
        <v>1</v>
      </c>
      <c r="C18" s="10" t="s">
        <v>2</v>
      </c>
      <c r="D18" s="11" t="s">
        <v>4</v>
      </c>
      <c r="E18" s="11" t="s">
        <v>5</v>
      </c>
    </row>
    <row r="19" spans="2:5" x14ac:dyDescent="0.3">
      <c r="B19" s="16" t="s">
        <v>17</v>
      </c>
      <c r="C19" s="16" t="s">
        <v>26</v>
      </c>
      <c r="D19" s="21">
        <v>2650</v>
      </c>
      <c r="E19" s="22">
        <v>19.5</v>
      </c>
    </row>
    <row r="20" spans="2:5" x14ac:dyDescent="0.3">
      <c r="B20" s="16" t="s">
        <v>18</v>
      </c>
      <c r="C20" s="16" t="s">
        <v>27</v>
      </c>
      <c r="D20" s="21">
        <v>4030</v>
      </c>
      <c r="E20" s="22">
        <v>13.3</v>
      </c>
    </row>
    <row r="21" spans="2:5" x14ac:dyDescent="0.3">
      <c r="B21" s="16" t="s">
        <v>20</v>
      </c>
      <c r="C21" s="16" t="s">
        <v>30</v>
      </c>
      <c r="D21" s="21">
        <v>3450</v>
      </c>
      <c r="E21" s="22">
        <v>11.4</v>
      </c>
    </row>
    <row r="22" spans="2:5" x14ac:dyDescent="0.3">
      <c r="B22" s="16" t="s">
        <v>23</v>
      </c>
      <c r="C22" s="16" t="s">
        <v>32</v>
      </c>
      <c r="D22" s="21">
        <v>3950</v>
      </c>
      <c r="E22" s="22">
        <v>16.2</v>
      </c>
    </row>
  </sheetData>
  <mergeCells count="1">
    <mergeCell ref="B11:G11"/>
  </mergeCells>
  <phoneticPr fontId="2" type="noConversion"/>
  <conditionalFormatting sqref="B3:H10">
    <cfRule type="expression" dxfId="1" priority="1">
      <formula>$G3&gt;16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zoomScale="175" zoomScaleNormal="175" workbookViewId="0">
      <selection activeCell="D16" sqref="D16"/>
    </sheetView>
  </sheetViews>
  <sheetFormatPr defaultRowHeight="16.5" outlineLevelRow="2" x14ac:dyDescent="0.3"/>
  <cols>
    <col min="1" max="1" width="1.625" customWidth="1"/>
    <col min="4" max="4" width="16.5" customWidth="1"/>
    <col min="8" max="8" width="10.875" bestFit="1" customWidth="1"/>
  </cols>
  <sheetData>
    <row r="2" spans="2:8" ht="27" x14ac:dyDescent="0.3"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0" t="s">
        <v>6</v>
      </c>
    </row>
    <row r="3" spans="2:8" outlineLevel="2" x14ac:dyDescent="0.3">
      <c r="B3" s="16" t="s">
        <v>10</v>
      </c>
      <c r="C3" s="16" t="s">
        <v>17</v>
      </c>
      <c r="D3" s="16" t="s">
        <v>26</v>
      </c>
      <c r="E3" s="16" t="s">
        <v>34</v>
      </c>
      <c r="F3" s="21">
        <v>2650</v>
      </c>
      <c r="G3" s="22">
        <v>19.5</v>
      </c>
      <c r="H3" s="28">
        <v>94160</v>
      </c>
    </row>
    <row r="4" spans="2:8" outlineLevel="2" x14ac:dyDescent="0.3">
      <c r="B4" s="16" t="s">
        <v>16</v>
      </c>
      <c r="C4" s="16" t="s">
        <v>23</v>
      </c>
      <c r="D4" s="16" t="s">
        <v>32</v>
      </c>
      <c r="E4" s="16" t="s">
        <v>33</v>
      </c>
      <c r="F4" s="21">
        <v>3950</v>
      </c>
      <c r="G4" s="22">
        <v>16.2</v>
      </c>
      <c r="H4" s="28">
        <v>117884</v>
      </c>
    </row>
    <row r="5" spans="2:8" outlineLevel="1" x14ac:dyDescent="0.3">
      <c r="B5" s="16"/>
      <c r="C5" s="16"/>
      <c r="D5" s="29" t="s">
        <v>54</v>
      </c>
      <c r="E5" s="16" t="e">
        <f>SUBTOTAL(1,E3:E4)</f>
        <v>#DIV/0!</v>
      </c>
      <c r="F5" s="21">
        <f>SUBTOTAL(1,F3:F4)</f>
        <v>3300</v>
      </c>
      <c r="G5" s="22"/>
      <c r="H5" s="28">
        <f>SUBTOTAL(1,H3:H4)</f>
        <v>106022</v>
      </c>
    </row>
    <row r="6" spans="2:8" outlineLevel="2" x14ac:dyDescent="0.3">
      <c r="B6" s="16" t="s">
        <v>13</v>
      </c>
      <c r="C6" s="16" t="s">
        <v>19</v>
      </c>
      <c r="D6" s="16" t="s">
        <v>29</v>
      </c>
      <c r="E6" s="16" t="s">
        <v>37</v>
      </c>
      <c r="F6" s="21">
        <v>2100</v>
      </c>
      <c r="G6" s="22">
        <v>17.3</v>
      </c>
      <c r="H6" s="28">
        <v>97803</v>
      </c>
    </row>
    <row r="7" spans="2:8" outlineLevel="2" x14ac:dyDescent="0.3">
      <c r="B7" s="16" t="s">
        <v>15</v>
      </c>
      <c r="C7" s="16" t="s">
        <v>21</v>
      </c>
      <c r="D7" s="16" t="s">
        <v>31</v>
      </c>
      <c r="E7" s="16" t="s">
        <v>33</v>
      </c>
      <c r="F7" s="21">
        <v>4660</v>
      </c>
      <c r="G7" s="22">
        <v>10.9</v>
      </c>
      <c r="H7" s="28">
        <v>7692</v>
      </c>
    </row>
    <row r="8" spans="2:8" outlineLevel="1" x14ac:dyDescent="0.3">
      <c r="B8" s="16"/>
      <c r="C8" s="16"/>
      <c r="D8" s="29" t="s">
        <v>55</v>
      </c>
      <c r="E8" s="16" t="e">
        <f>SUBTOTAL(1,E6:E7)</f>
        <v>#DIV/0!</v>
      </c>
      <c r="F8" s="21">
        <f>SUBTOTAL(1,F6:F7)</f>
        <v>3380</v>
      </c>
      <c r="G8" s="22"/>
      <c r="H8" s="28">
        <f>SUBTOTAL(1,H6:H7)</f>
        <v>52747.5</v>
      </c>
    </row>
    <row r="9" spans="2:8" outlineLevel="2" x14ac:dyDescent="0.3">
      <c r="B9" s="16" t="s">
        <v>11</v>
      </c>
      <c r="C9" s="16" t="s">
        <v>18</v>
      </c>
      <c r="D9" s="16" t="s">
        <v>27</v>
      </c>
      <c r="E9" s="16" t="s">
        <v>35</v>
      </c>
      <c r="F9" s="21">
        <v>4030</v>
      </c>
      <c r="G9" s="22">
        <v>13.3</v>
      </c>
      <c r="H9" s="28">
        <v>133411</v>
      </c>
    </row>
    <row r="10" spans="2:8" outlineLevel="1" x14ac:dyDescent="0.3">
      <c r="B10" s="16"/>
      <c r="C10" s="16"/>
      <c r="D10" s="29" t="s">
        <v>56</v>
      </c>
      <c r="E10" s="16" t="e">
        <f>SUBTOTAL(1,E9:E9)</f>
        <v>#DIV/0!</v>
      </c>
      <c r="F10" s="21">
        <f>SUBTOTAL(1,F9:F9)</f>
        <v>4030</v>
      </c>
      <c r="G10" s="22"/>
      <c r="H10" s="28">
        <f>SUBTOTAL(1,H9:H9)</f>
        <v>133411</v>
      </c>
    </row>
    <row r="11" spans="2:8" outlineLevel="2" x14ac:dyDescent="0.3">
      <c r="B11" s="16" t="s">
        <v>9</v>
      </c>
      <c r="C11" s="16" t="s">
        <v>24</v>
      </c>
      <c r="D11" s="16" t="s">
        <v>25</v>
      </c>
      <c r="E11" s="16" t="s">
        <v>33</v>
      </c>
      <c r="F11" s="21">
        <v>2870</v>
      </c>
      <c r="G11" s="22">
        <v>16.100000000000001</v>
      </c>
      <c r="H11" s="28">
        <v>26037</v>
      </c>
    </row>
    <row r="12" spans="2:8" outlineLevel="2" x14ac:dyDescent="0.3">
      <c r="B12" s="16" t="s">
        <v>12</v>
      </c>
      <c r="C12" s="16" t="s">
        <v>22</v>
      </c>
      <c r="D12" s="16" t="s">
        <v>25</v>
      </c>
      <c r="E12" s="16" t="s">
        <v>36</v>
      </c>
      <c r="F12" s="21">
        <v>2060</v>
      </c>
      <c r="G12" s="22">
        <v>14.2</v>
      </c>
      <c r="H12" s="28">
        <v>96300</v>
      </c>
    </row>
    <row r="13" spans="2:8" outlineLevel="2" x14ac:dyDescent="0.3">
      <c r="B13" s="16" t="s">
        <v>14</v>
      </c>
      <c r="C13" s="16" t="s">
        <v>20</v>
      </c>
      <c r="D13" s="16" t="s">
        <v>30</v>
      </c>
      <c r="E13" s="16" t="s">
        <v>34</v>
      </c>
      <c r="F13" s="21">
        <v>3450</v>
      </c>
      <c r="G13" s="22">
        <v>11.4</v>
      </c>
      <c r="H13" s="28">
        <v>71715</v>
      </c>
    </row>
    <row r="14" spans="2:8" outlineLevel="1" x14ac:dyDescent="0.3">
      <c r="B14" s="23"/>
      <c r="C14" s="23"/>
      <c r="D14" s="27" t="s">
        <v>57</v>
      </c>
      <c r="E14" s="23" t="e">
        <f>SUBTOTAL(1,E11:E13)</f>
        <v>#DIV/0!</v>
      </c>
      <c r="F14" s="24">
        <f>SUBTOTAL(1,F11:F13)</f>
        <v>2793.3333333333335</v>
      </c>
      <c r="G14" s="25"/>
      <c r="H14" s="26">
        <f>SUBTOTAL(1,H11:H13)</f>
        <v>64684</v>
      </c>
    </row>
    <row r="15" spans="2:8" x14ac:dyDescent="0.3">
      <c r="B15" s="23"/>
      <c r="C15" s="23"/>
      <c r="D15" s="27" t="s">
        <v>58</v>
      </c>
      <c r="E15" s="23" t="e">
        <f>SUBTOTAL(1,E3:E13)</f>
        <v>#DIV/0!</v>
      </c>
      <c r="F15" s="24">
        <f>SUBTOTAL(1,F3:F13)</f>
        <v>3221.25</v>
      </c>
      <c r="G15" s="25"/>
      <c r="H15" s="26">
        <f>SUBTOTAL(1,H3:H13)</f>
        <v>80625.25</v>
      </c>
    </row>
    <row r="16" spans="2:8" x14ac:dyDescent="0.3">
      <c r="D16" s="1"/>
    </row>
  </sheetData>
  <sortState ref="B3:H10">
    <sortCondition descending="1" ref="D2"/>
  </sortState>
  <phoneticPr fontId="2" type="noConversion"/>
  <conditionalFormatting sqref="B3:H15">
    <cfRule type="expression" dxfId="0" priority="1">
      <formula>$G3&gt;16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3" sqref="T13"/>
    </sheetView>
  </sheetViews>
  <sheetFormatPr defaultRowHeight="16.5" x14ac:dyDescent="0.3"/>
  <cols>
    <col min="1" max="1" width="1.625" style="1" customWidth="1"/>
  </cols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2023-04-17T23:16:06Z</dcterms:created>
  <dcterms:modified xsi:type="dcterms:W3CDTF">2023-04-19T07:52:05Z</dcterms:modified>
</cp:coreProperties>
</file>