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Models\"/>
    </mc:Choice>
  </mc:AlternateContent>
  <xr:revisionPtr revIDLastSave="0" documentId="13_ncr:1_{04850D76-3C7A-4A0B-9A72-42E660B22BF3}" xr6:coauthVersionLast="47" xr6:coauthVersionMax="47" xr10:uidLastSave="{00000000-0000-0000-0000-000000000000}"/>
  <bookViews>
    <workbookView xWindow="-120" yWindow="-120" windowWidth="51840" windowHeight="21120" xr2:uid="{7B496AA2-AC2E-4D3F-A668-FB9CB3CFCE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H81" i="1"/>
  <c r="M78" i="1"/>
  <c r="M37" i="1"/>
  <c r="M38" i="1" s="1"/>
  <c r="M36" i="1"/>
  <c r="M27" i="1"/>
  <c r="M26" i="1"/>
  <c r="M23" i="1"/>
  <c r="M25" i="1"/>
  <c r="M24" i="1"/>
  <c r="L13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6" i="1"/>
  <c r="D45" i="1"/>
  <c r="D44" i="1"/>
  <c r="D47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L64" i="1"/>
  <c r="K64" i="1"/>
  <c r="J64" i="1"/>
  <c r="I64" i="1"/>
  <c r="H64" i="1"/>
  <c r="F64" i="1"/>
  <c r="E64" i="1"/>
  <c r="C64" i="1"/>
  <c r="F38" i="1"/>
  <c r="E38" i="1"/>
  <c r="D38" i="1"/>
  <c r="M28" i="1" l="1"/>
  <c r="L28" i="1" s="1"/>
  <c r="D64" i="1"/>
  <c r="M64" i="1"/>
</calcChain>
</file>

<file path=xl/sharedStrings.xml><?xml version="1.0" encoding="utf-8"?>
<sst xmlns="http://schemas.openxmlformats.org/spreadsheetml/2006/main" count="200" uniqueCount="156">
  <si>
    <t>PROJECT RETURNS</t>
  </si>
  <si>
    <t>PROPERTY RETURNS</t>
  </si>
  <si>
    <t>Unlevered</t>
  </si>
  <si>
    <t>Profit</t>
  </si>
  <si>
    <t>IRR</t>
  </si>
  <si>
    <t>EMx</t>
  </si>
  <si>
    <t>GENERAL PROJECT INPUTS</t>
  </si>
  <si>
    <t>GENERAL INFORMATION</t>
  </si>
  <si>
    <t>Project Name</t>
  </si>
  <si>
    <t>Address</t>
  </si>
  <si>
    <t>City, State, Zip</t>
  </si>
  <si>
    <t>Asset Class</t>
  </si>
  <si>
    <t>Project Type</t>
  </si>
  <si>
    <t>Sponsor Name</t>
  </si>
  <si>
    <t>Acres</t>
  </si>
  <si>
    <t>FAR</t>
  </si>
  <si>
    <t>Gross Building Area</t>
  </si>
  <si>
    <t>Rentable Square Footage</t>
  </si>
  <si>
    <t>Building Efficiency Ratio</t>
  </si>
  <si>
    <t>Unit Count</t>
  </si>
  <si>
    <t>Units to be Renovated</t>
  </si>
  <si>
    <t>Units to be Renovated %</t>
  </si>
  <si>
    <t>Average Unit Size</t>
  </si>
  <si>
    <t>Equity Contributed</t>
  </si>
  <si>
    <t>CAPITAL EXPENDITURES</t>
  </si>
  <si>
    <t>Project Capex</t>
  </si>
  <si>
    <t>Test 123</t>
  </si>
  <si>
    <t>Project Capex Summary</t>
  </si>
  <si>
    <t>OPERATING INPUTS</t>
  </si>
  <si>
    <t>RENT ROLL</t>
  </si>
  <si>
    <t>Unit Mix</t>
  </si>
  <si>
    <t>Studio</t>
  </si>
  <si>
    <t>1 Bedroom</t>
  </si>
  <si>
    <t>2 Bedroom</t>
  </si>
  <si>
    <t>Total/Avg</t>
  </si>
  <si>
    <t>OTHER INCOME</t>
  </si>
  <si>
    <t>Other Income Type</t>
  </si>
  <si>
    <t>RUBS/Utility Reimbursements</t>
  </si>
  <si>
    <t>Trash Reimbursements</t>
  </si>
  <si>
    <t>Parking Income</t>
  </si>
  <si>
    <t>Ancillary Income</t>
  </si>
  <si>
    <t>Miscellaneous Income</t>
  </si>
  <si>
    <t>EXPENSES</t>
  </si>
  <si>
    <t>Expense Type</t>
  </si>
  <si>
    <t>Insurance</t>
  </si>
  <si>
    <t>Repairs &amp; Maintenance</t>
  </si>
  <si>
    <t>Make-Ready</t>
  </si>
  <si>
    <t>Payroll/Janitorial</t>
  </si>
  <si>
    <t>Utilities</t>
  </si>
  <si>
    <t>Trash</t>
  </si>
  <si>
    <t>General &amp; Admin</t>
  </si>
  <si>
    <t>Marketing</t>
  </si>
  <si>
    <t>Management Fee</t>
  </si>
  <si>
    <t>FINANCING INPUTS</t>
  </si>
  <si>
    <t>ACQUISITION LOAN</t>
  </si>
  <si>
    <t>Acquisition Loan</t>
  </si>
  <si>
    <t>Loan to Value</t>
  </si>
  <si>
    <t>Purchase Price</t>
  </si>
  <si>
    <t>Closing Costs</t>
  </si>
  <si>
    <t>Acquisition Fee</t>
  </si>
  <si>
    <t>Unit Renovation Capex</t>
  </si>
  <si>
    <t>Value used for Financing</t>
  </si>
  <si>
    <t>Equity</t>
  </si>
  <si>
    <t>Loan Amount</t>
  </si>
  <si>
    <t>Loan Fee</t>
  </si>
  <si>
    <t>Ammort</t>
  </si>
  <si>
    <t>IO</t>
  </si>
  <si>
    <t>Loan Type</t>
  </si>
  <si>
    <t>SOFR Curve Plus</t>
  </si>
  <si>
    <t>Floor</t>
  </si>
  <si>
    <t>Ceiling</t>
  </si>
  <si>
    <t>SOFR + bps</t>
  </si>
  <si>
    <t>Amort Pmt</t>
  </si>
  <si>
    <t>IO Pmt</t>
  </si>
  <si>
    <t>Payoff Date</t>
  </si>
  <si>
    <t>Payoff Value</t>
  </si>
  <si>
    <t>PREF EQUITY</t>
  </si>
  <si>
    <t>Pref Equity</t>
  </si>
  <si>
    <t>Levered</t>
  </si>
  <si>
    <t>ZenCap's Test Project</t>
  </si>
  <si>
    <t>1234 Flagler Dr</t>
  </si>
  <si>
    <t>West Palm Beach, FL 33407</t>
  </si>
  <si>
    <t>Multi-Family</t>
  </si>
  <si>
    <t>Stabilized</t>
  </si>
  <si>
    <t>Zenith Capital Advisors</t>
  </si>
  <si>
    <t>6.47 Acres</t>
  </si>
  <si>
    <t>150 Units</t>
  </si>
  <si>
    <t>60 Units</t>
  </si>
  <si>
    <t>725 RSF</t>
  </si>
  <si>
    <t>Incurred</t>
  </si>
  <si>
    <t>Unit Mix %</t>
  </si>
  <si>
    <t>NSF/Unit</t>
  </si>
  <si>
    <t>In-Place Rent
$/Unit/Mo.</t>
  </si>
  <si>
    <t>Market / Post-Reno
Rent $/Unit/Mo.</t>
  </si>
  <si>
    <t>Units Renovated</t>
  </si>
  <si>
    <t>Renovation Capex / Unit</t>
  </si>
  <si>
    <t>Reno Start Mo.</t>
  </si>
  <si>
    <t>Units Renovated per Month</t>
  </si>
  <si>
    <t>Reno End Mo.</t>
  </si>
  <si>
    <t>PARTNERSHIP RETURNS</t>
  </si>
  <si>
    <t>General Partner</t>
  </si>
  <si>
    <t>GP Profit</t>
  </si>
  <si>
    <t>GP IRR</t>
  </si>
  <si>
    <t>GP EMx</t>
  </si>
  <si>
    <t>Limited Partner</t>
  </si>
  <si>
    <t>LP Profit</t>
  </si>
  <si>
    <t>LP IRR</t>
  </si>
  <si>
    <t>LP EMx</t>
  </si>
  <si>
    <t>PROJECT TIMING</t>
  </si>
  <si>
    <t>Project Start Date</t>
  </si>
  <si>
    <t>Stabilization</t>
  </si>
  <si>
    <t>Refinance Month</t>
  </si>
  <si>
    <t>Sale Month</t>
  </si>
  <si>
    <t>Month</t>
  </si>
  <si>
    <t>Date</t>
  </si>
  <si>
    <t>ACQUISITION VALUATION</t>
  </si>
  <si>
    <t>Direct Cap</t>
  </si>
  <si>
    <t>Purchase Price Methodology</t>
  </si>
  <si>
    <t>Net Operating Income</t>
  </si>
  <si>
    <t>Cap Rate</t>
  </si>
  <si>
    <t>Total Investment</t>
  </si>
  <si>
    <t>In-Place</t>
  </si>
  <si>
    <t>STABILIZED VALUATION</t>
  </si>
  <si>
    <t>NOI at Stabilization</t>
  </si>
  <si>
    <t>Value at Stabilization</t>
  </si>
  <si>
    <t>Forward 12</t>
  </si>
  <si>
    <t>NOI at Sale</t>
  </si>
  <si>
    <t>Value at Sale</t>
  </si>
  <si>
    <t>Selling Costs</t>
  </si>
  <si>
    <t>Net Value at Sale</t>
  </si>
  <si>
    <t>SALE VALUATION</t>
  </si>
  <si>
    <t>Occupied Units</t>
  </si>
  <si>
    <t>All Units</t>
  </si>
  <si>
    <t>$/Unit/Mo.</t>
  </si>
  <si>
    <t>Unit Allocation</t>
  </si>
  <si>
    <t>Growth/Yr.</t>
  </si>
  <si>
    <t>Income Type</t>
  </si>
  <si>
    <t>Amount</t>
  </si>
  <si>
    <t>Year</t>
  </si>
  <si>
    <t>Rent Growth</t>
  </si>
  <si>
    <t>Loss to Lease</t>
  </si>
  <si>
    <t>Vacancy Loss</t>
  </si>
  <si>
    <t>Concessions</t>
  </si>
  <si>
    <t>Other Rent Loss</t>
  </si>
  <si>
    <t>TAXES</t>
  </si>
  <si>
    <t>Goal Seek Tax Inputs</t>
  </si>
  <si>
    <t>Escalations</t>
  </si>
  <si>
    <t>Stabilized Value</t>
  </si>
  <si>
    <t>Property Taxes</t>
  </si>
  <si>
    <t>Assessed Value</t>
  </si>
  <si>
    <t>Goal Seek Value</t>
  </si>
  <si>
    <t>Goal Seek Cell</t>
  </si>
  <si>
    <t>-</t>
  </si>
  <si>
    <t>RENT GROWTH &amp; LOSS</t>
  </si>
  <si>
    <t>RESERVES</t>
  </si>
  <si>
    <t>Replacement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</si>
</sst>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0" formatCode="#,##0.00&quot;x&quot;"/>
    <numFmt numFmtId="173" formatCode="#,##0&quot; RSF&quot;"/>
    <numFmt numFmtId="174" formatCode="&quot;Month &quot;0"/>
    <numFmt numFmtId="175" formatCode="0&quot; SF&quot;"/>
    <numFmt numFmtId="177" formatCode="#,##0&quot; SF&quot;"/>
    <numFmt numFmtId="179" formatCode="#,##0&quot; Total SF&quot;"/>
    <numFmt numFmtId="181" formatCode="#,##0&quot;/Unit Avg.&quot;"/>
    <numFmt numFmtId="182" formatCode="#,##0&quot; Units&quot;"/>
    <numFmt numFmtId="191" formatCode="#,##0&quot;/Month Avg.&quot;"/>
    <numFmt numFmtId="194" formatCode="0.00&quot;/SF&quot;"/>
    <numFmt numFmtId="195" formatCode="0.00%&quot; Cap&quot;"/>
    <numFmt numFmtId="197" formatCode="0.00%&quot; Occupancy&quot;"/>
    <numFmt numFmtId="198" formatCode="&quot;Month &quot;0&quot; Stabilization&quot;"/>
    <numFmt numFmtId="199" formatCode="&quot;Month &quot;0&quot; Sale&quot;"/>
    <numFmt numFmtId="200" formatCode="#,##0.00&quot;/Unit/Mo.&quot;"/>
    <numFmt numFmtId="201" formatCode="&quot;Year &quot;0"/>
    <numFmt numFmtId="202" formatCode="&quot;Year &quot;0&quot;+&quot;"/>
    <numFmt numFmtId="203" formatCode="&quot;Sale Value Month &quot;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theme="1"/>
      <name val="Calibri"/>
      <family val="2"/>
    </font>
    <font>
      <sz val="10"/>
      <color rgb="FF0000FF"/>
      <name val="Calibri"/>
      <family val="2"/>
    </font>
    <font>
      <b/>
      <sz val="12"/>
      <color theme="0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0" xfId="0" applyFont="1" applyFill="1"/>
    <xf numFmtId="0" fontId="2" fillId="0" borderId="19" xfId="0" applyFont="1" applyBorder="1"/>
    <xf numFmtId="0" fontId="2" fillId="0" borderId="17" xfId="0" applyFont="1" applyBorder="1"/>
    <xf numFmtId="0" fontId="2" fillId="0" borderId="2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8" xfId="0" applyFont="1" applyFill="1" applyBorder="1"/>
    <xf numFmtId="0" fontId="2" fillId="0" borderId="0" xfId="0" applyFont="1" applyFill="1" applyBorder="1"/>
    <xf numFmtId="0" fontId="1" fillId="6" borderId="9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16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17" xfId="0" applyFont="1" applyBorder="1"/>
    <xf numFmtId="173" fontId="5" fillId="0" borderId="5" xfId="0" applyNumberFormat="1" applyFont="1" applyBorder="1"/>
    <xf numFmtId="10" fontId="5" fillId="0" borderId="5" xfId="0" applyNumberFormat="1" applyFont="1" applyBorder="1"/>
    <xf numFmtId="0" fontId="5" fillId="0" borderId="5" xfId="0" applyFont="1" applyBorder="1" applyAlignment="1">
      <alignment horizontal="right"/>
    </xf>
    <xf numFmtId="9" fontId="5" fillId="0" borderId="5" xfId="0" applyNumberFormat="1" applyFont="1" applyBorder="1" applyAlignment="1">
      <alignment horizontal="right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 applyAlignment="1">
      <alignment horizontal="right"/>
    </xf>
    <xf numFmtId="0" fontId="6" fillId="5" borderId="33" xfId="0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0" fontId="6" fillId="5" borderId="34" xfId="0" applyFont="1" applyFill="1" applyBorder="1" applyAlignment="1">
      <alignment horizontal="right"/>
    </xf>
    <xf numFmtId="0" fontId="5" fillId="0" borderId="32" xfId="0" applyFont="1" applyBorder="1" applyAlignment="1">
      <alignment horizontal="right"/>
    </xf>
    <xf numFmtId="0" fontId="7" fillId="2" borderId="0" xfId="0" applyFont="1" applyFill="1"/>
    <xf numFmtId="37" fontId="8" fillId="3" borderId="3" xfId="0" applyNumberFormat="1" applyFont="1" applyFill="1" applyBorder="1" applyAlignment="1">
      <alignment horizontal="right"/>
    </xf>
    <xf numFmtId="10" fontId="8" fillId="3" borderId="5" xfId="0" applyNumberFormat="1" applyFont="1" applyFill="1" applyBorder="1" applyAlignment="1">
      <alignment horizontal="right"/>
    </xf>
    <xf numFmtId="170" fontId="8" fillId="3" borderId="8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8" fillId="4" borderId="1" xfId="0" applyFont="1" applyFill="1" applyBorder="1"/>
    <xf numFmtId="0" fontId="8" fillId="4" borderId="7" xfId="0" applyFont="1" applyFill="1" applyBorder="1"/>
    <xf numFmtId="0" fontId="8" fillId="4" borderId="1" xfId="0" applyFont="1" applyFill="1" applyBorder="1" applyAlignment="1">
      <alignment horizontal="left"/>
    </xf>
    <xf numFmtId="0" fontId="8" fillId="4" borderId="9" xfId="0" applyFont="1" applyFill="1" applyBorder="1"/>
    <xf numFmtId="0" fontId="6" fillId="5" borderId="22" xfId="0" applyFont="1" applyFill="1" applyBorder="1"/>
    <xf numFmtId="0" fontId="6" fillId="5" borderId="23" xfId="0" applyFont="1" applyFill="1" applyBorder="1"/>
    <xf numFmtId="0" fontId="6" fillId="5" borderId="6" xfId="0" applyFont="1" applyFill="1" applyBorder="1"/>
    <xf numFmtId="0" fontId="5" fillId="0" borderId="25" xfId="0" applyFont="1" applyBorder="1"/>
    <xf numFmtId="37" fontId="6" fillId="5" borderId="24" xfId="0" applyNumberFormat="1" applyFont="1" applyFill="1" applyBorder="1"/>
    <xf numFmtId="174" fontId="6" fillId="5" borderId="24" xfId="0" applyNumberFormat="1" applyFont="1" applyFill="1" applyBorder="1"/>
    <xf numFmtId="174" fontId="6" fillId="5" borderId="28" xfId="0" applyNumberFormat="1" applyFont="1" applyFill="1" applyBorder="1"/>
    <xf numFmtId="37" fontId="6" fillId="5" borderId="15" xfId="0" applyNumberFormat="1" applyFont="1" applyFill="1" applyBorder="1"/>
    <xf numFmtId="37" fontId="6" fillId="5" borderId="26" xfId="0" applyNumberFormat="1" applyFont="1" applyFill="1" applyBorder="1"/>
    <xf numFmtId="174" fontId="6" fillId="5" borderId="15" xfId="0" applyNumberFormat="1" applyFont="1" applyFill="1" applyBorder="1"/>
    <xf numFmtId="174" fontId="6" fillId="5" borderId="29" xfId="0" applyNumberFormat="1" applyFont="1" applyFill="1" applyBorder="1"/>
    <xf numFmtId="174" fontId="6" fillId="5" borderId="26" xfId="0" applyNumberFormat="1" applyFont="1" applyFill="1" applyBorder="1"/>
    <xf numFmtId="174" fontId="6" fillId="5" borderId="30" xfId="0" applyNumberFormat="1" applyFont="1" applyFill="1" applyBorder="1"/>
    <xf numFmtId="37" fontId="8" fillId="4" borderId="10" xfId="0" applyNumberFormat="1" applyFont="1" applyFill="1" applyBorder="1"/>
    <xf numFmtId="174" fontId="8" fillId="4" borderId="10" xfId="0" applyNumberFormat="1" applyFont="1" applyFill="1" applyBorder="1"/>
    <xf numFmtId="174" fontId="8" fillId="4" borderId="11" xfId="0" applyNumberFormat="1" applyFont="1" applyFill="1" applyBorder="1"/>
    <xf numFmtId="0" fontId="5" fillId="4" borderId="10" xfId="0" applyFont="1" applyFill="1" applyBorder="1"/>
    <xf numFmtId="0" fontId="6" fillId="5" borderId="15" xfId="0" applyFont="1" applyFill="1" applyBorder="1" applyAlignment="1">
      <alignment horizontal="center"/>
    </xf>
    <xf numFmtId="0" fontId="2" fillId="0" borderId="31" xfId="0" applyFont="1" applyFill="1" applyBorder="1"/>
    <xf numFmtId="0" fontId="6" fillId="5" borderId="38" xfId="0" applyFont="1" applyFill="1" applyBorder="1"/>
    <xf numFmtId="0" fontId="6" fillId="5" borderId="39" xfId="0" applyFont="1" applyFill="1" applyBorder="1"/>
    <xf numFmtId="0" fontId="6" fillId="5" borderId="40" xfId="0" applyFont="1" applyFill="1" applyBorder="1"/>
    <xf numFmtId="0" fontId="6" fillId="5" borderId="24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6" fillId="5" borderId="41" xfId="0" applyFont="1" applyFill="1" applyBorder="1" applyAlignment="1">
      <alignment horizontal="center"/>
    </xf>
    <xf numFmtId="0" fontId="6" fillId="5" borderId="42" xfId="0" applyFont="1" applyFill="1" applyBorder="1" applyAlignment="1">
      <alignment horizontal="center"/>
    </xf>
    <xf numFmtId="10" fontId="5" fillId="0" borderId="24" xfId="0" applyNumberFormat="1" applyFont="1" applyFill="1" applyBorder="1" applyAlignment="1">
      <alignment horizontal="center"/>
    </xf>
    <xf numFmtId="10" fontId="5" fillId="0" borderId="15" xfId="0" applyNumberFormat="1" applyFont="1" applyFill="1" applyBorder="1" applyAlignment="1">
      <alignment horizontal="center"/>
    </xf>
    <xf numFmtId="10" fontId="5" fillId="0" borderId="41" xfId="0" applyNumberFormat="1" applyFont="1" applyFill="1" applyBorder="1" applyAlignment="1">
      <alignment horizontal="center"/>
    </xf>
    <xf numFmtId="10" fontId="5" fillId="0" borderId="42" xfId="0" applyNumberFormat="1" applyFont="1" applyFill="1" applyBorder="1" applyAlignment="1">
      <alignment horizontal="center"/>
    </xf>
    <xf numFmtId="175" fontId="6" fillId="5" borderId="24" xfId="0" applyNumberFormat="1" applyFont="1" applyFill="1" applyBorder="1" applyAlignment="1">
      <alignment horizontal="center"/>
    </xf>
    <xf numFmtId="175" fontId="6" fillId="5" borderId="15" xfId="0" applyNumberFormat="1" applyFont="1" applyFill="1" applyBorder="1" applyAlignment="1">
      <alignment horizontal="center"/>
    </xf>
    <xf numFmtId="175" fontId="6" fillId="5" borderId="36" xfId="0" applyNumberFormat="1" applyFont="1" applyFill="1" applyBorder="1" applyAlignment="1">
      <alignment horizontal="center"/>
    </xf>
    <xf numFmtId="175" fontId="6" fillId="5" borderId="42" xfId="0" applyNumberFormat="1" applyFont="1" applyFill="1" applyBorder="1" applyAlignment="1">
      <alignment horizontal="center"/>
    </xf>
    <xf numFmtId="175" fontId="6" fillId="5" borderId="41" xfId="0" applyNumberFormat="1" applyFont="1" applyFill="1" applyBorder="1" applyAlignment="1">
      <alignment horizontal="center"/>
    </xf>
    <xf numFmtId="3" fontId="6" fillId="5" borderId="24" xfId="0" applyNumberFormat="1" applyFont="1" applyFill="1" applyBorder="1" applyAlignment="1">
      <alignment horizontal="center"/>
    </xf>
    <xf numFmtId="3" fontId="6" fillId="5" borderId="15" xfId="0" applyNumberFormat="1" applyFont="1" applyFill="1" applyBorder="1" applyAlignment="1">
      <alignment horizontal="center"/>
    </xf>
    <xf numFmtId="3" fontId="6" fillId="5" borderId="36" xfId="0" applyNumberFormat="1" applyFont="1" applyFill="1" applyBorder="1" applyAlignment="1">
      <alignment horizontal="center"/>
    </xf>
    <xf numFmtId="3" fontId="6" fillId="5" borderId="42" xfId="0" applyNumberFormat="1" applyFont="1" applyFill="1" applyBorder="1" applyAlignment="1">
      <alignment horizontal="center"/>
    </xf>
    <xf numFmtId="3" fontId="6" fillId="5" borderId="41" xfId="0" applyNumberFormat="1" applyFont="1" applyFill="1" applyBorder="1" applyAlignment="1">
      <alignment horizontal="center"/>
    </xf>
    <xf numFmtId="3" fontId="6" fillId="5" borderId="13" xfId="0" applyNumberFormat="1" applyFont="1" applyFill="1" applyBorder="1" applyAlignment="1">
      <alignment horizontal="center"/>
    </xf>
    <xf numFmtId="3" fontId="6" fillId="5" borderId="31" xfId="0" applyNumberFormat="1" applyFont="1" applyFill="1" applyBorder="1" applyAlignment="1">
      <alignment horizontal="center"/>
    </xf>
    <xf numFmtId="3" fontId="6" fillId="5" borderId="20" xfId="0" applyNumberFormat="1" applyFont="1" applyFill="1" applyBorder="1" applyAlignment="1">
      <alignment horizontal="center"/>
    </xf>
    <xf numFmtId="3" fontId="6" fillId="5" borderId="17" xfId="0" applyNumberFormat="1" applyFont="1" applyFill="1" applyBorder="1" applyAlignment="1">
      <alignment horizontal="center"/>
    </xf>
    <xf numFmtId="3" fontId="6" fillId="5" borderId="14" xfId="0" applyNumberFormat="1" applyFont="1" applyFill="1" applyBorder="1" applyAlignment="1">
      <alignment horizontal="center"/>
    </xf>
    <xf numFmtId="0" fontId="8" fillId="4" borderId="37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8" fillId="4" borderId="43" xfId="0" applyFont="1" applyFill="1" applyBorder="1"/>
    <xf numFmtId="0" fontId="6" fillId="5" borderId="45" xfId="0" applyFont="1" applyFill="1" applyBorder="1"/>
    <xf numFmtId="0" fontId="6" fillId="5" borderId="46" xfId="0" applyFont="1" applyFill="1" applyBorder="1" applyAlignment="1">
      <alignment horizontal="center"/>
    </xf>
    <xf numFmtId="10" fontId="5" fillId="0" borderId="46" xfId="0" applyNumberFormat="1" applyFont="1" applyFill="1" applyBorder="1" applyAlignment="1">
      <alignment horizontal="center"/>
    </xf>
    <xf numFmtId="175" fontId="6" fillId="5" borderId="46" xfId="0" applyNumberFormat="1" applyFont="1" applyFill="1" applyBorder="1" applyAlignment="1">
      <alignment horizontal="center"/>
    </xf>
    <xf numFmtId="3" fontId="6" fillId="5" borderId="46" xfId="0" applyNumberFormat="1" applyFont="1" applyFill="1" applyBorder="1" applyAlignment="1">
      <alignment horizontal="center"/>
    </xf>
    <xf numFmtId="3" fontId="6" fillId="5" borderId="25" xfId="0" applyNumberFormat="1" applyFont="1" applyFill="1" applyBorder="1" applyAlignment="1">
      <alignment horizontal="center"/>
    </xf>
    <xf numFmtId="10" fontId="8" fillId="4" borderId="37" xfId="0" applyNumberFormat="1" applyFont="1" applyFill="1" applyBorder="1" applyAlignment="1">
      <alignment horizontal="center"/>
    </xf>
    <xf numFmtId="179" fontId="8" fillId="4" borderId="37" xfId="0" applyNumberFormat="1" applyFont="1" applyFill="1" applyBorder="1" applyAlignment="1">
      <alignment horizontal="center"/>
    </xf>
    <xf numFmtId="181" fontId="8" fillId="4" borderId="37" xfId="0" applyNumberFormat="1" applyFont="1" applyFill="1" applyBorder="1" applyAlignment="1">
      <alignment horizontal="center"/>
    </xf>
    <xf numFmtId="182" fontId="8" fillId="4" borderId="37" xfId="0" applyNumberFormat="1" applyFont="1" applyFill="1" applyBorder="1" applyAlignment="1">
      <alignment horizontal="center"/>
    </xf>
    <xf numFmtId="174" fontId="8" fillId="4" borderId="37" xfId="0" applyNumberFormat="1" applyFont="1" applyFill="1" applyBorder="1" applyAlignment="1">
      <alignment horizontal="center"/>
    </xf>
    <xf numFmtId="191" fontId="8" fillId="4" borderId="37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1" fontId="5" fillId="0" borderId="29" xfId="0" applyNumberFormat="1" applyFont="1" applyFill="1" applyBorder="1" applyAlignment="1">
      <alignment horizontal="center"/>
    </xf>
    <xf numFmtId="1" fontId="5" fillId="0" borderId="44" xfId="0" applyNumberFormat="1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1" fillId="6" borderId="2" xfId="0" applyFont="1" applyFill="1" applyBorder="1" applyAlignment="1">
      <alignment horizontal="right"/>
    </xf>
    <xf numFmtId="174" fontId="5" fillId="0" borderId="0" xfId="0" applyNumberFormat="1" applyFont="1" applyFill="1" applyBorder="1"/>
    <xf numFmtId="177" fontId="6" fillId="5" borderId="35" xfId="0" applyNumberFormat="1" applyFont="1" applyFill="1" applyBorder="1" applyAlignment="1">
      <alignment horizontal="right"/>
    </xf>
    <xf numFmtId="14" fontId="5" fillId="0" borderId="5" xfId="0" applyNumberFormat="1" applyFont="1" applyBorder="1"/>
    <xf numFmtId="0" fontId="5" fillId="0" borderId="4" xfId="0" applyFont="1" applyFill="1" applyBorder="1"/>
    <xf numFmtId="0" fontId="5" fillId="0" borderId="6" xfId="0" applyFont="1" applyFill="1" applyBorder="1"/>
    <xf numFmtId="14" fontId="5" fillId="0" borderId="8" xfId="0" applyNumberFormat="1" applyFont="1" applyBorder="1"/>
    <xf numFmtId="37" fontId="5" fillId="0" borderId="5" xfId="0" applyNumberFormat="1" applyFont="1" applyBorder="1"/>
    <xf numFmtId="10" fontId="6" fillId="5" borderId="5" xfId="0" applyNumberFormat="1" applyFont="1" applyFill="1" applyBorder="1"/>
    <xf numFmtId="0" fontId="5" fillId="7" borderId="6" xfId="0" applyFont="1" applyFill="1" applyBorder="1"/>
    <xf numFmtId="0" fontId="5" fillId="7" borderId="7" xfId="0" applyFont="1" applyFill="1" applyBorder="1"/>
    <xf numFmtId="0" fontId="5" fillId="7" borderId="8" xfId="0" applyFont="1" applyFill="1" applyBorder="1"/>
    <xf numFmtId="0" fontId="5" fillId="0" borderId="1" xfId="0" applyFont="1" applyFill="1" applyBorder="1"/>
    <xf numFmtId="37" fontId="5" fillId="0" borderId="3" xfId="0" applyNumberFormat="1" applyFont="1" applyBorder="1"/>
    <xf numFmtId="37" fontId="5" fillId="0" borderId="8" xfId="0" applyNumberFormat="1" applyFont="1" applyBorder="1"/>
    <xf numFmtId="10" fontId="6" fillId="5" borderId="31" xfId="0" applyNumberFormat="1" applyFont="1" applyFill="1" applyBorder="1"/>
    <xf numFmtId="10" fontId="6" fillId="5" borderId="41" xfId="0" applyNumberFormat="1" applyFont="1" applyFill="1" applyBorder="1"/>
    <xf numFmtId="37" fontId="5" fillId="0" borderId="35" xfId="0" applyNumberFormat="1" applyFont="1" applyBorder="1"/>
    <xf numFmtId="174" fontId="5" fillId="0" borderId="16" xfId="0" applyNumberFormat="1" applyFont="1" applyFill="1" applyBorder="1"/>
    <xf numFmtId="0" fontId="6" fillId="5" borderId="15" xfId="0" applyNumberFormat="1" applyFont="1" applyFill="1" applyBorder="1" applyAlignment="1">
      <alignment horizontal="right"/>
    </xf>
    <xf numFmtId="37" fontId="5" fillId="0" borderId="29" xfId="0" applyNumberFormat="1" applyFont="1" applyBorder="1"/>
    <xf numFmtId="0" fontId="5" fillId="0" borderId="20" xfId="0" applyFont="1" applyBorder="1"/>
    <xf numFmtId="174" fontId="5" fillId="0" borderId="21" xfId="0" applyNumberFormat="1" applyFont="1" applyFill="1" applyBorder="1"/>
    <xf numFmtId="174" fontId="6" fillId="5" borderId="48" xfId="0" applyNumberFormat="1" applyFont="1" applyFill="1" applyBorder="1"/>
    <xf numFmtId="14" fontId="6" fillId="5" borderId="28" xfId="0" applyNumberFormat="1" applyFont="1" applyFill="1" applyBorder="1"/>
    <xf numFmtId="0" fontId="6" fillId="5" borderId="28" xfId="0" applyNumberFormat="1" applyFont="1" applyFill="1" applyBorder="1" applyAlignment="1">
      <alignment horizontal="right"/>
    </xf>
    <xf numFmtId="174" fontId="5" fillId="0" borderId="13" xfId="0" applyNumberFormat="1" applyFont="1" applyFill="1" applyBorder="1"/>
    <xf numFmtId="195" fontId="6" fillId="5" borderId="46" xfId="0" applyNumberFormat="1" applyFont="1" applyFill="1" applyBorder="1"/>
    <xf numFmtId="0" fontId="1" fillId="6" borderId="11" xfId="0" applyFont="1" applyFill="1" applyBorder="1" applyAlignment="1">
      <alignment horizontal="right"/>
    </xf>
    <xf numFmtId="197" fontId="9" fillId="0" borderId="0" xfId="0" applyNumberFormat="1" applyFont="1" applyBorder="1" applyAlignment="1">
      <alignment horizontal="right"/>
    </xf>
    <xf numFmtId="198" fontId="9" fillId="0" borderId="7" xfId="0" applyNumberFormat="1" applyFont="1" applyBorder="1" applyAlignment="1">
      <alignment horizontal="right"/>
    </xf>
    <xf numFmtId="199" fontId="9" fillId="0" borderId="0" xfId="0" applyNumberFormat="1" applyFont="1" applyBorder="1" applyAlignment="1">
      <alignment horizontal="right"/>
    </xf>
    <xf numFmtId="197" fontId="9" fillId="0" borderId="2" xfId="0" applyNumberFormat="1" applyFont="1" applyBorder="1" applyAlignment="1">
      <alignment horizontal="right"/>
    </xf>
    <xf numFmtId="195" fontId="6" fillId="5" borderId="15" xfId="0" applyNumberFormat="1" applyFont="1" applyFill="1" applyBorder="1"/>
    <xf numFmtId="0" fontId="6" fillId="5" borderId="24" xfId="0" applyNumberFormat="1" applyFont="1" applyFill="1" applyBorder="1" applyAlignment="1">
      <alignment horizontal="right"/>
    </xf>
    <xf numFmtId="0" fontId="2" fillId="0" borderId="49" xfId="0" applyFont="1" applyBorder="1"/>
    <xf numFmtId="0" fontId="1" fillId="2" borderId="0" xfId="0" applyFont="1" applyFill="1" applyBorder="1"/>
    <xf numFmtId="0" fontId="3" fillId="2" borderId="0" xfId="0" applyFont="1" applyFill="1" applyBorder="1"/>
    <xf numFmtId="0" fontId="8" fillId="4" borderId="1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center" wrapText="1"/>
    </xf>
    <xf numFmtId="194" fontId="8" fillId="4" borderId="10" xfId="0" applyNumberFormat="1" applyFont="1" applyFill="1" applyBorder="1"/>
    <xf numFmtId="37" fontId="8" fillId="4" borderId="11" xfId="0" applyNumberFormat="1" applyFont="1" applyFill="1" applyBorder="1"/>
    <xf numFmtId="0" fontId="4" fillId="5" borderId="46" xfId="0" applyFont="1" applyFill="1" applyBorder="1"/>
    <xf numFmtId="0" fontId="4" fillId="5" borderId="45" xfId="0" applyFont="1" applyFill="1" applyBorder="1"/>
    <xf numFmtId="0" fontId="6" fillId="5" borderId="24" xfId="0" applyFont="1" applyFill="1" applyBorder="1" applyAlignment="1">
      <alignment horizontal="right"/>
    </xf>
    <xf numFmtId="0" fontId="6" fillId="5" borderId="15" xfId="0" applyFont="1" applyFill="1" applyBorder="1" applyAlignment="1">
      <alignment horizontal="right"/>
    </xf>
    <xf numFmtId="200" fontId="4" fillId="5" borderId="8" xfId="0" applyNumberFormat="1" applyFont="1" applyFill="1" applyBorder="1"/>
    <xf numFmtId="0" fontId="8" fillId="4" borderId="10" xfId="0" applyFont="1" applyFill="1" applyBorder="1" applyAlignment="1">
      <alignment horizontal="right"/>
    </xf>
    <xf numFmtId="0" fontId="8" fillId="4" borderId="11" xfId="0" applyFont="1" applyFill="1" applyBorder="1" applyAlignment="1">
      <alignment horizontal="right"/>
    </xf>
    <xf numFmtId="10" fontId="6" fillId="5" borderId="24" xfId="0" applyNumberFormat="1" applyFont="1" applyFill="1" applyBorder="1" applyAlignment="1">
      <alignment horizontal="right"/>
    </xf>
    <xf numFmtId="200" fontId="6" fillId="5" borderId="33" xfId="0" applyNumberFormat="1" applyFont="1" applyFill="1" applyBorder="1" applyAlignment="1">
      <alignment horizontal="right"/>
    </xf>
    <xf numFmtId="10" fontId="6" fillId="5" borderId="15" xfId="0" applyNumberFormat="1" applyFont="1" applyFill="1" applyBorder="1" applyAlignment="1">
      <alignment horizontal="right"/>
    </xf>
    <xf numFmtId="200" fontId="6" fillId="5" borderId="32" xfId="0" applyNumberFormat="1" applyFont="1" applyFill="1" applyBorder="1" applyAlignment="1">
      <alignment horizontal="right"/>
    </xf>
    <xf numFmtId="10" fontId="6" fillId="5" borderId="41" xfId="0" applyNumberFormat="1" applyFont="1" applyFill="1" applyBorder="1" applyAlignment="1">
      <alignment horizontal="right"/>
    </xf>
    <xf numFmtId="201" fontId="10" fillId="0" borderId="40" xfId="0" applyNumberFormat="1" applyFont="1" applyFill="1" applyBorder="1" applyAlignment="1">
      <alignment horizontal="left"/>
    </xf>
    <xf numFmtId="201" fontId="10" fillId="0" borderId="39" xfId="0" applyNumberFormat="1" applyFont="1" applyFill="1" applyBorder="1" applyAlignment="1">
      <alignment horizontal="left"/>
    </xf>
    <xf numFmtId="202" fontId="10" fillId="0" borderId="51" xfId="0" applyNumberFormat="1" applyFont="1" applyFill="1" applyBorder="1" applyAlignment="1">
      <alignment horizontal="left"/>
    </xf>
    <xf numFmtId="10" fontId="4" fillId="5" borderId="46" xfId="0" applyNumberFormat="1" applyFont="1" applyFill="1" applyBorder="1"/>
    <xf numFmtId="10" fontId="6" fillId="5" borderId="28" xfId="0" applyNumberFormat="1" applyFont="1" applyFill="1" applyBorder="1" applyAlignment="1">
      <alignment horizontal="right"/>
    </xf>
    <xf numFmtId="10" fontId="6" fillId="5" borderId="29" xfId="0" applyNumberFormat="1" applyFont="1" applyFill="1" applyBorder="1" applyAlignment="1">
      <alignment horizontal="right"/>
    </xf>
    <xf numFmtId="10" fontId="4" fillId="5" borderId="47" xfId="0" applyNumberFormat="1" applyFont="1" applyFill="1" applyBorder="1"/>
    <xf numFmtId="10" fontId="6" fillId="5" borderId="52" xfId="0" applyNumberFormat="1" applyFont="1" applyFill="1" applyBorder="1" applyAlignment="1">
      <alignment horizontal="right"/>
    </xf>
    <xf numFmtId="0" fontId="6" fillId="5" borderId="27" xfId="0" applyFont="1" applyFill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10" fontId="6" fillId="5" borderId="50" xfId="0" applyNumberFormat="1" applyFont="1" applyFill="1" applyBorder="1" applyAlignment="1">
      <alignment horizontal="right"/>
    </xf>
    <xf numFmtId="10" fontId="6" fillId="5" borderId="27" xfId="0" applyNumberFormat="1" applyFont="1" applyFill="1" applyBorder="1" applyAlignment="1">
      <alignment horizontal="right"/>
    </xf>
    <xf numFmtId="0" fontId="5" fillId="0" borderId="4" xfId="0" applyFont="1" applyBorder="1" applyAlignment="1">
      <alignment horizontal="left" indent="1"/>
    </xf>
    <xf numFmtId="37" fontId="6" fillId="5" borderId="29" xfId="0" applyNumberFormat="1" applyFont="1" applyFill="1" applyBorder="1" applyAlignment="1">
      <alignment horizontal="right"/>
    </xf>
    <xf numFmtId="0" fontId="5" fillId="0" borderId="6" xfId="0" applyFont="1" applyBorder="1" applyAlignment="1">
      <alignment horizontal="left" indent="1"/>
    </xf>
    <xf numFmtId="0" fontId="5" fillId="0" borderId="8" xfId="0" quotePrefix="1" applyFont="1" applyBorder="1" applyAlignment="1">
      <alignment horizontal="right"/>
    </xf>
    <xf numFmtId="203" fontId="5" fillId="0" borderId="1" xfId="0" applyNumberFormat="1" applyFont="1" applyBorder="1" applyAlignment="1">
      <alignment horizontal="left"/>
    </xf>
    <xf numFmtId="0" fontId="5" fillId="7" borderId="0" xfId="0" applyFont="1" applyFill="1"/>
    <xf numFmtId="0" fontId="6" fillId="5" borderId="50" xfId="0" applyFont="1" applyFill="1" applyBorder="1" applyAlignment="1">
      <alignment horizontal="right"/>
    </xf>
    <xf numFmtId="200" fontId="6" fillId="5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D4E0FC"/>
      <color rgb="FFD8DEF8"/>
      <color rgb="FFD5E3FF"/>
      <color rgb="FFC9E1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F385-C005-4AA0-A47F-F04FF8407FFE}">
  <dimension ref="B2:N121"/>
  <sheetViews>
    <sheetView showGridLines="0" tabSelected="1" zoomScale="55" zoomScaleNormal="55" workbookViewId="0">
      <selection activeCell="W38" sqref="W38"/>
    </sheetView>
  </sheetViews>
  <sheetFormatPr defaultRowHeight="15" x14ac:dyDescent="0.25"/>
  <cols>
    <col min="1" max="1" width="3.7109375" style="6" customWidth="1"/>
    <col min="2" max="2" width="28" style="2" customWidth="1"/>
    <col min="3" max="6" width="20.7109375" style="2" customWidth="1"/>
    <col min="7" max="7" width="3.7109375" style="2" customWidth="1"/>
    <col min="8" max="13" width="20.7109375" style="2" customWidth="1"/>
    <col min="14" max="16384" width="9.140625" style="6"/>
  </cols>
  <sheetData>
    <row r="2" spans="2:13" s="5" customFormat="1" ht="15.75" x14ac:dyDescent="0.25">
      <c r="B2" s="44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4" spans="2:13" x14ac:dyDescent="0.25">
      <c r="B4" s="13" t="s">
        <v>1</v>
      </c>
      <c r="C4" s="14"/>
      <c r="D4" s="15"/>
      <c r="E4" s="16"/>
      <c r="F4" s="17"/>
      <c r="G4" s="6"/>
      <c r="H4" s="13" t="s">
        <v>99</v>
      </c>
      <c r="I4" s="14"/>
      <c r="J4" s="15"/>
      <c r="K4" s="16"/>
      <c r="L4" s="16"/>
      <c r="M4" s="17"/>
    </row>
    <row r="5" spans="2:13" x14ac:dyDescent="0.25">
      <c r="B5" s="51" t="s">
        <v>2</v>
      </c>
      <c r="C5" s="22"/>
      <c r="D5" s="23"/>
      <c r="E5" s="50" t="s">
        <v>78</v>
      </c>
      <c r="F5" s="24"/>
      <c r="H5" s="51" t="s">
        <v>100</v>
      </c>
      <c r="I5" s="22"/>
      <c r="J5" s="23"/>
      <c r="K5" s="52" t="s">
        <v>104</v>
      </c>
      <c r="L5" s="11"/>
      <c r="M5" s="12"/>
    </row>
    <row r="6" spans="2:13" x14ac:dyDescent="0.25">
      <c r="B6" s="48" t="s">
        <v>3</v>
      </c>
      <c r="C6" s="28"/>
      <c r="D6" s="45">
        <v>56272851</v>
      </c>
      <c r="E6" s="31" t="s">
        <v>3</v>
      </c>
      <c r="F6" s="45">
        <v>39011747</v>
      </c>
      <c r="H6" s="48" t="s">
        <v>101</v>
      </c>
      <c r="I6" s="28"/>
      <c r="J6" s="45">
        <v>10140884</v>
      </c>
      <c r="K6" s="27" t="s">
        <v>105</v>
      </c>
      <c r="L6" s="21"/>
      <c r="M6" s="45">
        <v>28870862</v>
      </c>
    </row>
    <row r="7" spans="2:13" x14ac:dyDescent="0.25">
      <c r="B7" s="30" t="s">
        <v>4</v>
      </c>
      <c r="C7" s="31"/>
      <c r="D7" s="46">
        <v>0.12659999999999999</v>
      </c>
      <c r="E7" s="31" t="s">
        <v>4</v>
      </c>
      <c r="F7" s="46">
        <v>0.2424</v>
      </c>
      <c r="H7" s="30" t="s">
        <v>102</v>
      </c>
      <c r="I7" s="31"/>
      <c r="J7" s="46">
        <v>0.33179999999999998</v>
      </c>
      <c r="K7" s="30" t="s">
        <v>106</v>
      </c>
      <c r="L7" s="25"/>
      <c r="M7" s="46">
        <v>0.22600000000000001</v>
      </c>
    </row>
    <row r="8" spans="2:13" x14ac:dyDescent="0.25">
      <c r="B8" s="37" t="s">
        <v>5</v>
      </c>
      <c r="C8" s="38"/>
      <c r="D8" s="47">
        <v>2.56</v>
      </c>
      <c r="E8" s="38" t="s">
        <v>5</v>
      </c>
      <c r="F8" s="47">
        <v>3.09</v>
      </c>
      <c r="H8" s="37" t="s">
        <v>103</v>
      </c>
      <c r="I8" s="38"/>
      <c r="J8" s="47">
        <v>6.43</v>
      </c>
      <c r="K8" s="37" t="s">
        <v>107</v>
      </c>
      <c r="L8" s="127"/>
      <c r="M8" s="47">
        <v>2.72</v>
      </c>
    </row>
    <row r="10" spans="2:13" s="7" customFormat="1" ht="15.75" x14ac:dyDescent="0.25">
      <c r="B10" s="44" t="s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2" spans="2:13" x14ac:dyDescent="0.25">
      <c r="B12" s="13" t="s">
        <v>7</v>
      </c>
      <c r="C12" s="14"/>
      <c r="D12" s="14"/>
      <c r="E12" s="14"/>
      <c r="F12" s="15"/>
      <c r="G12" s="6"/>
      <c r="H12" s="26" t="s">
        <v>108</v>
      </c>
      <c r="I12" s="16"/>
      <c r="J12" s="16"/>
      <c r="K12" s="16"/>
      <c r="L12" s="128" t="s">
        <v>113</v>
      </c>
      <c r="M12" s="156" t="s">
        <v>114</v>
      </c>
    </row>
    <row r="13" spans="2:13" x14ac:dyDescent="0.25">
      <c r="B13" s="27" t="s">
        <v>8</v>
      </c>
      <c r="C13" s="28"/>
      <c r="D13" s="28"/>
      <c r="E13" s="29"/>
      <c r="F13" s="40" t="s">
        <v>79</v>
      </c>
      <c r="H13" s="27" t="s">
        <v>109</v>
      </c>
      <c r="I13" s="28"/>
      <c r="J13" s="28"/>
      <c r="K13" s="28"/>
      <c r="L13" s="146">
        <f>MIN(L7:L12)</f>
        <v>0</v>
      </c>
      <c r="M13" s="152">
        <v>45384</v>
      </c>
    </row>
    <row r="14" spans="2:13" x14ac:dyDescent="0.25">
      <c r="B14" s="30" t="s">
        <v>9</v>
      </c>
      <c r="C14" s="31"/>
      <c r="D14" s="31"/>
      <c r="E14" s="32"/>
      <c r="F14" s="41" t="s">
        <v>80</v>
      </c>
      <c r="H14" s="30" t="s">
        <v>110</v>
      </c>
      <c r="I14" s="31"/>
      <c r="J14" s="31"/>
      <c r="K14" s="31"/>
      <c r="L14" s="129">
        <v>9</v>
      </c>
      <c r="M14" s="131">
        <v>45688</v>
      </c>
    </row>
    <row r="15" spans="2:13" x14ac:dyDescent="0.25">
      <c r="B15" s="30" t="s">
        <v>10</v>
      </c>
      <c r="C15" s="31"/>
      <c r="D15" s="31"/>
      <c r="E15" s="32"/>
      <c r="F15" s="42" t="s">
        <v>81</v>
      </c>
      <c r="H15" s="132" t="s">
        <v>111</v>
      </c>
      <c r="I15" s="31"/>
      <c r="J15" s="31"/>
      <c r="K15" s="31"/>
      <c r="L15" s="150">
        <v>15</v>
      </c>
      <c r="M15" s="131">
        <v>45869</v>
      </c>
    </row>
    <row r="16" spans="2:13" x14ac:dyDescent="0.25">
      <c r="B16" s="30" t="s">
        <v>11</v>
      </c>
      <c r="C16" s="31"/>
      <c r="D16" s="31"/>
      <c r="E16" s="32"/>
      <c r="F16" s="42" t="s">
        <v>82</v>
      </c>
      <c r="H16" s="133" t="s">
        <v>112</v>
      </c>
      <c r="I16" s="38"/>
      <c r="J16" s="38"/>
      <c r="K16" s="38"/>
      <c r="L16" s="151">
        <v>120</v>
      </c>
      <c r="M16" s="134">
        <v>49064</v>
      </c>
    </row>
    <row r="17" spans="2:13" x14ac:dyDescent="0.25">
      <c r="B17" s="30" t="s">
        <v>12</v>
      </c>
      <c r="C17" s="31"/>
      <c r="D17" s="31"/>
      <c r="E17" s="32"/>
      <c r="F17" s="42" t="s">
        <v>83</v>
      </c>
    </row>
    <row r="18" spans="2:13" x14ac:dyDescent="0.25">
      <c r="B18" s="30" t="s">
        <v>13</v>
      </c>
      <c r="C18" s="31"/>
      <c r="D18" s="31"/>
      <c r="E18" s="32"/>
      <c r="F18" s="42" t="s">
        <v>84</v>
      </c>
      <c r="H18" s="26" t="s">
        <v>115</v>
      </c>
      <c r="I18" s="16"/>
      <c r="J18" s="16"/>
      <c r="K18" s="16"/>
      <c r="L18" s="128"/>
      <c r="M18" s="156"/>
    </row>
    <row r="19" spans="2:13" x14ac:dyDescent="0.25">
      <c r="B19" s="30" t="s">
        <v>14</v>
      </c>
      <c r="C19" s="31"/>
      <c r="D19" s="31"/>
      <c r="E19" s="32"/>
      <c r="F19" s="42" t="s">
        <v>85</v>
      </c>
      <c r="H19" s="27" t="s">
        <v>117</v>
      </c>
      <c r="I19" s="28"/>
      <c r="J19" s="28"/>
      <c r="K19" s="28"/>
      <c r="L19" s="154"/>
      <c r="M19" s="153" t="s">
        <v>116</v>
      </c>
    </row>
    <row r="20" spans="2:13" x14ac:dyDescent="0.25">
      <c r="B20" s="30" t="s">
        <v>15</v>
      </c>
      <c r="C20" s="31"/>
      <c r="D20" s="31"/>
      <c r="E20" s="31"/>
      <c r="F20" s="43">
        <v>0.94</v>
      </c>
      <c r="H20" s="132" t="s">
        <v>118</v>
      </c>
      <c r="I20" s="31"/>
      <c r="J20" s="31"/>
      <c r="K20" s="31"/>
      <c r="L20" s="147" t="s">
        <v>121</v>
      </c>
      <c r="M20" s="148">
        <v>2481707</v>
      </c>
    </row>
    <row r="21" spans="2:13" x14ac:dyDescent="0.25">
      <c r="B21" s="30" t="s">
        <v>16</v>
      </c>
      <c r="C21" s="31"/>
      <c r="D21" s="31"/>
      <c r="E21" s="32"/>
      <c r="F21" s="130">
        <v>265000</v>
      </c>
      <c r="H21" s="132" t="s">
        <v>119</v>
      </c>
      <c r="I21" s="31"/>
      <c r="J21" s="31"/>
      <c r="K21" s="31"/>
      <c r="L21" s="149"/>
      <c r="M21" s="136">
        <v>7.0000000000000007E-2</v>
      </c>
    </row>
    <row r="22" spans="2:13" x14ac:dyDescent="0.25">
      <c r="B22" s="30" t="s">
        <v>17</v>
      </c>
      <c r="C22" s="31"/>
      <c r="D22" s="31"/>
      <c r="E22" s="31"/>
      <c r="F22" s="33">
        <v>108750</v>
      </c>
      <c r="H22" s="137"/>
      <c r="I22" s="138"/>
      <c r="J22" s="138"/>
      <c r="K22" s="138"/>
      <c r="L22" s="138"/>
      <c r="M22" s="139"/>
    </row>
    <row r="23" spans="2:13" x14ac:dyDescent="0.25">
      <c r="B23" s="30" t="s">
        <v>18</v>
      </c>
      <c r="C23" s="31"/>
      <c r="D23" s="31"/>
      <c r="E23" s="31"/>
      <c r="F23" s="34">
        <v>0.41039999999999999</v>
      </c>
      <c r="H23" s="140" t="s">
        <v>57</v>
      </c>
      <c r="I23" s="28"/>
      <c r="J23" s="28"/>
      <c r="K23" s="28"/>
      <c r="L23" s="28"/>
      <c r="M23" s="141">
        <f>M20/M21</f>
        <v>35452957.142857142</v>
      </c>
    </row>
    <row r="24" spans="2:13" x14ac:dyDescent="0.25">
      <c r="B24" s="30" t="s">
        <v>19</v>
      </c>
      <c r="C24" s="31"/>
      <c r="D24" s="31"/>
      <c r="E24" s="31"/>
      <c r="F24" s="35" t="s">
        <v>86</v>
      </c>
      <c r="H24" s="132" t="s">
        <v>58</v>
      </c>
      <c r="I24" s="31"/>
      <c r="J24" s="31"/>
      <c r="K24" s="32"/>
      <c r="L24" s="143">
        <v>0.01</v>
      </c>
      <c r="M24" s="135">
        <f>L24*M$23</f>
        <v>354529.57142857142</v>
      </c>
    </row>
    <row r="25" spans="2:13" x14ac:dyDescent="0.25">
      <c r="B25" s="30" t="s">
        <v>20</v>
      </c>
      <c r="C25" s="31"/>
      <c r="D25" s="31"/>
      <c r="E25" s="31"/>
      <c r="F25" s="35" t="s">
        <v>87</v>
      </c>
      <c r="H25" s="132" t="s">
        <v>59</v>
      </c>
      <c r="I25" s="31"/>
      <c r="J25" s="31"/>
      <c r="K25" s="32"/>
      <c r="L25" s="144">
        <v>0.01</v>
      </c>
      <c r="M25" s="145">
        <f t="shared" ref="M25" si="0">L25*M$23</f>
        <v>354529.57142857142</v>
      </c>
    </row>
    <row r="26" spans="2:13" x14ac:dyDescent="0.25">
      <c r="B26" s="30" t="s">
        <v>21</v>
      </c>
      <c r="C26" s="31"/>
      <c r="D26" s="31"/>
      <c r="E26" s="31"/>
      <c r="F26" s="36">
        <v>0.4</v>
      </c>
      <c r="H26" s="132" t="s">
        <v>25</v>
      </c>
      <c r="I26" s="31"/>
      <c r="J26" s="31"/>
      <c r="K26" s="32"/>
      <c r="L26" s="31"/>
      <c r="M26" s="135">
        <f>D38</f>
        <v>100000</v>
      </c>
    </row>
    <row r="27" spans="2:13" x14ac:dyDescent="0.25">
      <c r="B27" s="30" t="s">
        <v>22</v>
      </c>
      <c r="C27" s="31"/>
      <c r="D27" s="31"/>
      <c r="E27" s="31"/>
      <c r="F27" s="35" t="s">
        <v>88</v>
      </c>
      <c r="H27" s="133" t="s">
        <v>60</v>
      </c>
      <c r="I27" s="38"/>
      <c r="J27" s="38"/>
      <c r="K27" s="38"/>
      <c r="L27" s="38"/>
      <c r="M27" s="142">
        <f>I64*J64</f>
        <v>60000</v>
      </c>
    </row>
    <row r="28" spans="2:13" x14ac:dyDescent="0.25">
      <c r="B28" s="37" t="s">
        <v>23</v>
      </c>
      <c r="C28" s="38"/>
      <c r="D28" s="38"/>
      <c r="E28" s="38"/>
      <c r="F28" s="39" t="s">
        <v>89</v>
      </c>
      <c r="H28" s="52" t="s">
        <v>120</v>
      </c>
      <c r="I28" s="69"/>
      <c r="J28" s="69"/>
      <c r="K28" s="69"/>
      <c r="L28" s="168">
        <f>M28/F22</f>
        <v>333.99555205254518</v>
      </c>
      <c r="M28" s="169">
        <f>SUM(M23:M27)</f>
        <v>36322016.285714291</v>
      </c>
    </row>
    <row r="30" spans="2:13" x14ac:dyDescent="0.25">
      <c r="B30" s="13" t="s">
        <v>24</v>
      </c>
      <c r="C30" s="14"/>
      <c r="D30" s="14"/>
      <c r="E30" s="14"/>
      <c r="F30" s="15"/>
      <c r="G30" s="6"/>
      <c r="H30" s="26" t="s">
        <v>122</v>
      </c>
      <c r="I30" s="16"/>
      <c r="J30" s="16"/>
      <c r="K30" s="16"/>
      <c r="L30" s="16"/>
      <c r="M30" s="17"/>
    </row>
    <row r="31" spans="2:13" x14ac:dyDescent="0.25">
      <c r="B31" s="49" t="s">
        <v>25</v>
      </c>
      <c r="C31" s="22"/>
      <c r="D31" s="22"/>
      <c r="E31" s="22"/>
      <c r="F31" s="23"/>
      <c r="H31" s="132" t="s">
        <v>123</v>
      </c>
      <c r="I31" s="31"/>
      <c r="J31" s="31"/>
      <c r="K31" s="157">
        <v>0.95</v>
      </c>
      <c r="L31" s="162" t="s">
        <v>125</v>
      </c>
      <c r="M31" s="135">
        <v>2752849</v>
      </c>
    </row>
    <row r="32" spans="2:13" x14ac:dyDescent="0.25">
      <c r="B32" s="53" t="s">
        <v>26</v>
      </c>
      <c r="C32" s="29"/>
      <c r="D32" s="57">
        <v>100000</v>
      </c>
      <c r="E32" s="58">
        <v>3</v>
      </c>
      <c r="F32" s="59">
        <v>8</v>
      </c>
      <c r="H32" s="133" t="s">
        <v>124</v>
      </c>
      <c r="I32" s="38"/>
      <c r="J32" s="38"/>
      <c r="K32" s="158">
        <v>9</v>
      </c>
      <c r="L32" s="155">
        <v>0.06</v>
      </c>
      <c r="M32" s="142">
        <v>45880823</v>
      </c>
    </row>
    <row r="33" spans="2:13" x14ac:dyDescent="0.25">
      <c r="B33" s="54"/>
      <c r="C33" s="32"/>
      <c r="D33" s="60"/>
      <c r="E33" s="62"/>
      <c r="F33" s="63"/>
    </row>
    <row r="34" spans="2:13" x14ac:dyDescent="0.25">
      <c r="B34" s="54"/>
      <c r="C34" s="32"/>
      <c r="D34" s="60"/>
      <c r="E34" s="62"/>
      <c r="F34" s="63"/>
      <c r="H34" s="26" t="s">
        <v>130</v>
      </c>
      <c r="I34" s="16"/>
      <c r="J34" s="16"/>
      <c r="K34" s="16"/>
      <c r="L34" s="16"/>
      <c r="M34" s="17"/>
    </row>
    <row r="35" spans="2:13" x14ac:dyDescent="0.25">
      <c r="B35" s="54"/>
      <c r="C35" s="32"/>
      <c r="D35" s="60"/>
      <c r="E35" s="62"/>
      <c r="F35" s="63"/>
      <c r="H35" s="140" t="s">
        <v>126</v>
      </c>
      <c r="I35" s="28"/>
      <c r="J35" s="28"/>
      <c r="K35" s="160">
        <v>0.98</v>
      </c>
      <c r="L35" s="162" t="s">
        <v>125</v>
      </c>
      <c r="M35" s="141">
        <v>3721877</v>
      </c>
    </row>
    <row r="36" spans="2:13" x14ac:dyDescent="0.25">
      <c r="B36" s="54"/>
      <c r="C36" s="32"/>
      <c r="D36" s="60"/>
      <c r="E36" s="62"/>
      <c r="F36" s="63"/>
      <c r="H36" s="132" t="s">
        <v>127</v>
      </c>
      <c r="I36" s="31"/>
      <c r="J36" s="31"/>
      <c r="K36" s="159">
        <v>120</v>
      </c>
      <c r="L36" s="161">
        <v>0.06</v>
      </c>
      <c r="M36" s="135">
        <f>M35/L36</f>
        <v>62031283.333333336</v>
      </c>
    </row>
    <row r="37" spans="2:13" x14ac:dyDescent="0.25">
      <c r="B37" s="55"/>
      <c r="C37" s="56"/>
      <c r="D37" s="61"/>
      <c r="E37" s="64"/>
      <c r="F37" s="65"/>
      <c r="H37" s="132" t="s">
        <v>128</v>
      </c>
      <c r="I37" s="8"/>
      <c r="J37" s="8"/>
      <c r="K37" s="8"/>
      <c r="L37" s="144">
        <v>0.03</v>
      </c>
      <c r="M37" s="135">
        <f>M36*-L37</f>
        <v>-1860938.5</v>
      </c>
    </row>
    <row r="38" spans="2:13" x14ac:dyDescent="0.25">
      <c r="B38" s="52" t="s">
        <v>27</v>
      </c>
      <c r="C38" s="11"/>
      <c r="D38" s="66">
        <f>SUM(D32:D37)</f>
        <v>100000</v>
      </c>
      <c r="E38" s="67">
        <f>MIN(E32:E37)</f>
        <v>3</v>
      </c>
      <c r="F38" s="68">
        <f>MAX(F32:F37)</f>
        <v>8</v>
      </c>
      <c r="H38" s="133" t="s">
        <v>129</v>
      </c>
      <c r="I38" s="10"/>
      <c r="J38" s="10"/>
      <c r="K38" s="10"/>
      <c r="L38" s="10"/>
      <c r="M38" s="142">
        <f>SUM(M36:M37)</f>
        <v>60170344.833333336</v>
      </c>
    </row>
    <row r="39" spans="2:13" x14ac:dyDescent="0.25">
      <c r="B39" s="163"/>
      <c r="C39" s="8"/>
      <c r="D39" s="8"/>
      <c r="E39" s="8"/>
      <c r="F39" s="8"/>
      <c r="G39" s="19"/>
      <c r="H39" s="8"/>
      <c r="I39" s="8"/>
      <c r="J39" s="8"/>
      <c r="K39" s="8"/>
      <c r="L39" s="8"/>
      <c r="M39" s="20"/>
    </row>
    <row r="40" spans="2:13" s="7" customFormat="1" x14ac:dyDescent="0.25">
      <c r="B40" s="164" t="s">
        <v>28</v>
      </c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</row>
    <row r="41" spans="2:13" x14ac:dyDescent="0.25">
      <c r="L41" s="8"/>
    </row>
    <row r="42" spans="2:13" x14ac:dyDescent="0.25">
      <c r="B42" s="26" t="s">
        <v>29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</row>
    <row r="43" spans="2:13" ht="26.25" x14ac:dyDescent="0.25">
      <c r="B43" s="166" t="s">
        <v>30</v>
      </c>
      <c r="C43" s="99" t="s">
        <v>19</v>
      </c>
      <c r="D43" s="99" t="s">
        <v>90</v>
      </c>
      <c r="E43" s="99" t="s">
        <v>91</v>
      </c>
      <c r="F43" s="99" t="s">
        <v>92</v>
      </c>
      <c r="G43" s="100"/>
      <c r="H43" s="100" t="s">
        <v>93</v>
      </c>
      <c r="I43" s="100" t="s">
        <v>94</v>
      </c>
      <c r="J43" s="100" t="s">
        <v>95</v>
      </c>
      <c r="K43" s="100" t="s">
        <v>96</v>
      </c>
      <c r="L43" s="100" t="s">
        <v>97</v>
      </c>
      <c r="M43" s="167" t="s">
        <v>98</v>
      </c>
    </row>
    <row r="44" spans="2:13" x14ac:dyDescent="0.25">
      <c r="B44" s="72" t="s">
        <v>31</v>
      </c>
      <c r="C44" s="75">
        <v>50</v>
      </c>
      <c r="D44" s="79">
        <f t="shared" ref="D44:D46" si="1">IF(ISBLANK(C44),"-",C44/$C$64)</f>
        <v>0.33333333333333331</v>
      </c>
      <c r="E44" s="83">
        <v>725</v>
      </c>
      <c r="F44" s="88">
        <v>2000</v>
      </c>
      <c r="G44" s="121"/>
      <c r="H44" s="93">
        <v>2300</v>
      </c>
      <c r="I44" s="88">
        <v>20</v>
      </c>
      <c r="J44" s="88">
        <v>1000</v>
      </c>
      <c r="K44" s="75">
        <v>2</v>
      </c>
      <c r="L44" s="75">
        <v>10</v>
      </c>
      <c r="M44" s="114">
        <f>IFERROR(K44+(I44/L44)-1,"-")</f>
        <v>3</v>
      </c>
    </row>
    <row r="45" spans="2:13" x14ac:dyDescent="0.25">
      <c r="B45" s="73" t="s">
        <v>32</v>
      </c>
      <c r="C45" s="70">
        <v>50</v>
      </c>
      <c r="D45" s="80">
        <f t="shared" si="1"/>
        <v>0.33333333333333331</v>
      </c>
      <c r="E45" s="84">
        <v>725</v>
      </c>
      <c r="F45" s="89">
        <v>2100</v>
      </c>
      <c r="G45" s="122"/>
      <c r="H45" s="94">
        <v>2340</v>
      </c>
      <c r="I45" s="89">
        <v>20</v>
      </c>
      <c r="J45" s="89">
        <v>1000</v>
      </c>
      <c r="K45" s="70">
        <v>3</v>
      </c>
      <c r="L45" s="70">
        <v>20</v>
      </c>
      <c r="M45" s="115">
        <f t="shared" ref="M45:M63" si="2">IFERROR(K45+(I45/L45)-1,"-")</f>
        <v>3</v>
      </c>
    </row>
    <row r="46" spans="2:13" x14ac:dyDescent="0.25">
      <c r="B46" s="74" t="s">
        <v>33</v>
      </c>
      <c r="C46" s="76">
        <v>50</v>
      </c>
      <c r="D46" s="80">
        <f t="shared" si="1"/>
        <v>0.33333333333333331</v>
      </c>
      <c r="E46" s="85">
        <v>725</v>
      </c>
      <c r="F46" s="90">
        <v>2200</v>
      </c>
      <c r="G46" s="123"/>
      <c r="H46" s="95">
        <v>2400</v>
      </c>
      <c r="I46" s="90">
        <v>20</v>
      </c>
      <c r="J46" s="90">
        <v>1000</v>
      </c>
      <c r="K46" s="76">
        <v>2</v>
      </c>
      <c r="L46" s="78">
        <v>3</v>
      </c>
      <c r="M46" s="116">
        <f t="shared" si="2"/>
        <v>7.6666666666666679</v>
      </c>
    </row>
    <row r="47" spans="2:13" x14ac:dyDescent="0.25">
      <c r="B47" s="74"/>
      <c r="C47" s="70"/>
      <c r="D47" s="81" t="str">
        <f>IF(ISBLANK(C47),"-",C47/$C$64)</f>
        <v>-</v>
      </c>
      <c r="E47" s="84"/>
      <c r="F47" s="89"/>
      <c r="G47" s="122"/>
      <c r="H47" s="94"/>
      <c r="I47" s="89"/>
      <c r="J47" s="89"/>
      <c r="K47" s="70"/>
      <c r="L47" s="70"/>
      <c r="M47" s="117" t="str">
        <f t="shared" si="2"/>
        <v>-</v>
      </c>
    </row>
    <row r="48" spans="2:13" x14ac:dyDescent="0.25">
      <c r="B48" s="73"/>
      <c r="C48" s="70"/>
      <c r="D48" s="82" t="str">
        <f t="shared" ref="D48:D63" si="3">IF(ISBLANK(C48),"-",C48/$C$64)</f>
        <v>-</v>
      </c>
      <c r="E48" s="86"/>
      <c r="F48" s="91"/>
      <c r="G48" s="124"/>
      <c r="H48" s="96"/>
      <c r="I48" s="91"/>
      <c r="J48" s="91"/>
      <c r="K48" s="78"/>
      <c r="L48" s="78"/>
      <c r="M48" s="118" t="str">
        <f t="shared" si="2"/>
        <v>-</v>
      </c>
    </row>
    <row r="49" spans="2:14" x14ac:dyDescent="0.25">
      <c r="B49" s="74"/>
      <c r="C49" s="70"/>
      <c r="D49" s="82" t="str">
        <f t="shared" si="3"/>
        <v>-</v>
      </c>
      <c r="E49" s="84"/>
      <c r="F49" s="89"/>
      <c r="G49" s="122"/>
      <c r="H49" s="94"/>
      <c r="I49" s="89"/>
      <c r="J49" s="89"/>
      <c r="K49" s="70"/>
      <c r="L49" s="70"/>
      <c r="M49" s="117" t="str">
        <f t="shared" si="2"/>
        <v>-</v>
      </c>
    </row>
    <row r="50" spans="2:14" x14ac:dyDescent="0.25">
      <c r="B50" s="74"/>
      <c r="C50" s="70"/>
      <c r="D50" s="82" t="str">
        <f t="shared" si="3"/>
        <v>-</v>
      </c>
      <c r="E50" s="84"/>
      <c r="F50" s="89"/>
      <c r="G50" s="122"/>
      <c r="H50" s="94"/>
      <c r="I50" s="89"/>
      <c r="J50" s="89"/>
      <c r="K50" s="70"/>
      <c r="L50" s="70"/>
      <c r="M50" s="117" t="str">
        <f t="shared" si="2"/>
        <v>-</v>
      </c>
    </row>
    <row r="51" spans="2:14" x14ac:dyDescent="0.25">
      <c r="B51" s="73"/>
      <c r="C51" s="70"/>
      <c r="D51" s="82" t="str">
        <f t="shared" si="3"/>
        <v>-</v>
      </c>
      <c r="E51" s="84"/>
      <c r="F51" s="89"/>
      <c r="G51" s="122"/>
      <c r="H51" s="94"/>
      <c r="I51" s="89"/>
      <c r="J51" s="89"/>
      <c r="K51" s="70"/>
      <c r="L51" s="70"/>
      <c r="M51" s="117" t="str">
        <f t="shared" si="2"/>
        <v>-</v>
      </c>
    </row>
    <row r="52" spans="2:14" x14ac:dyDescent="0.25">
      <c r="B52" s="74"/>
      <c r="C52" s="70"/>
      <c r="D52" s="82" t="str">
        <f t="shared" si="3"/>
        <v>-</v>
      </c>
      <c r="E52" s="87"/>
      <c r="F52" s="92"/>
      <c r="G52" s="125"/>
      <c r="H52" s="97"/>
      <c r="I52" s="92"/>
      <c r="J52" s="92"/>
      <c r="K52" s="77"/>
      <c r="L52" s="77"/>
      <c r="M52" s="119" t="str">
        <f t="shared" si="2"/>
        <v>-</v>
      </c>
    </row>
    <row r="53" spans="2:14" x14ac:dyDescent="0.25">
      <c r="B53" s="74"/>
      <c r="C53" s="70"/>
      <c r="D53" s="82" t="str">
        <f t="shared" si="3"/>
        <v>-</v>
      </c>
      <c r="E53" s="87"/>
      <c r="F53" s="92"/>
      <c r="G53" s="125"/>
      <c r="H53" s="97"/>
      <c r="I53" s="92"/>
      <c r="J53" s="92"/>
      <c r="K53" s="77"/>
      <c r="L53" s="77"/>
      <c r="M53" s="119" t="str">
        <f t="shared" si="2"/>
        <v>-</v>
      </c>
    </row>
    <row r="54" spans="2:14" x14ac:dyDescent="0.25">
      <c r="B54" s="73"/>
      <c r="C54" s="77"/>
      <c r="D54" s="81" t="str">
        <f t="shared" si="3"/>
        <v>-</v>
      </c>
      <c r="E54" s="87"/>
      <c r="F54" s="92"/>
      <c r="G54" s="125"/>
      <c r="H54" s="97"/>
      <c r="I54" s="92"/>
      <c r="J54" s="92"/>
      <c r="K54" s="77"/>
      <c r="L54" s="77"/>
      <c r="M54" s="119" t="str">
        <f t="shared" si="2"/>
        <v>-</v>
      </c>
    </row>
    <row r="55" spans="2:14" x14ac:dyDescent="0.25">
      <c r="B55" s="74"/>
      <c r="C55" s="78"/>
      <c r="D55" s="82" t="str">
        <f t="shared" si="3"/>
        <v>-</v>
      </c>
      <c r="E55" s="86"/>
      <c r="F55" s="91"/>
      <c r="G55" s="124"/>
      <c r="H55" s="96"/>
      <c r="I55" s="91"/>
      <c r="J55" s="91"/>
      <c r="K55" s="78"/>
      <c r="L55" s="78"/>
      <c r="M55" s="118" t="str">
        <f t="shared" si="2"/>
        <v>-</v>
      </c>
    </row>
    <row r="56" spans="2:14" x14ac:dyDescent="0.25">
      <c r="B56" s="74"/>
      <c r="C56" s="70"/>
      <c r="D56" s="80" t="str">
        <f t="shared" si="3"/>
        <v>-</v>
      </c>
      <c r="E56" s="84"/>
      <c r="F56" s="89"/>
      <c r="G56" s="122"/>
      <c r="H56" s="94"/>
      <c r="I56" s="89"/>
      <c r="J56" s="89"/>
      <c r="K56" s="70"/>
      <c r="L56" s="70"/>
      <c r="M56" s="117" t="str">
        <f t="shared" si="2"/>
        <v>-</v>
      </c>
    </row>
    <row r="57" spans="2:14" x14ac:dyDescent="0.25">
      <c r="B57" s="73"/>
      <c r="C57" s="70"/>
      <c r="D57" s="80" t="str">
        <f t="shared" si="3"/>
        <v>-</v>
      </c>
      <c r="E57" s="84"/>
      <c r="F57" s="89"/>
      <c r="G57" s="122"/>
      <c r="H57" s="94"/>
      <c r="I57" s="89"/>
      <c r="J57" s="89"/>
      <c r="K57" s="70"/>
      <c r="L57" s="70"/>
      <c r="M57" s="117" t="str">
        <f t="shared" si="2"/>
        <v>-</v>
      </c>
    </row>
    <row r="58" spans="2:14" x14ac:dyDescent="0.25">
      <c r="B58" s="74"/>
      <c r="C58" s="77"/>
      <c r="D58" s="81" t="str">
        <f t="shared" si="3"/>
        <v>-</v>
      </c>
      <c r="E58" s="87"/>
      <c r="F58" s="92"/>
      <c r="G58" s="125"/>
      <c r="H58" s="97"/>
      <c r="I58" s="92"/>
      <c r="J58" s="92"/>
      <c r="K58" s="77"/>
      <c r="L58" s="77"/>
      <c r="M58" s="119" t="str">
        <f t="shared" si="2"/>
        <v>-</v>
      </c>
    </row>
    <row r="59" spans="2:14" x14ac:dyDescent="0.25">
      <c r="B59" s="74"/>
      <c r="C59" s="78"/>
      <c r="D59" s="82" t="str">
        <f t="shared" si="3"/>
        <v>-</v>
      </c>
      <c r="E59" s="86"/>
      <c r="F59" s="91"/>
      <c r="G59" s="124"/>
      <c r="H59" s="96"/>
      <c r="I59" s="91"/>
      <c r="J59" s="91"/>
      <c r="K59" s="78"/>
      <c r="L59" s="78"/>
      <c r="M59" s="118" t="str">
        <f t="shared" si="2"/>
        <v>-</v>
      </c>
    </row>
    <row r="60" spans="2:14" x14ac:dyDescent="0.25">
      <c r="B60" s="73"/>
      <c r="C60" s="70"/>
      <c r="D60" s="80" t="str">
        <f t="shared" si="3"/>
        <v>-</v>
      </c>
      <c r="E60" s="84"/>
      <c r="F60" s="89"/>
      <c r="G60" s="122"/>
      <c r="H60" s="94"/>
      <c r="I60" s="89"/>
      <c r="J60" s="89"/>
      <c r="K60" s="70"/>
      <c r="L60" s="70"/>
      <c r="M60" s="117" t="str">
        <f t="shared" si="2"/>
        <v>-</v>
      </c>
      <c r="N60" s="71"/>
    </row>
    <row r="61" spans="2:14" x14ac:dyDescent="0.25">
      <c r="B61" s="74"/>
      <c r="C61" s="78"/>
      <c r="D61" s="82" t="str">
        <f t="shared" si="3"/>
        <v>-</v>
      </c>
      <c r="E61" s="86"/>
      <c r="F61" s="91"/>
      <c r="G61" s="124"/>
      <c r="H61" s="96"/>
      <c r="I61" s="91"/>
      <c r="J61" s="91"/>
      <c r="K61" s="78"/>
      <c r="L61" s="78"/>
      <c r="M61" s="118" t="str">
        <f t="shared" si="2"/>
        <v>-</v>
      </c>
    </row>
    <row r="62" spans="2:14" x14ac:dyDescent="0.25">
      <c r="B62" s="74"/>
      <c r="C62" s="70"/>
      <c r="D62" s="80" t="str">
        <f t="shared" si="3"/>
        <v>-</v>
      </c>
      <c r="E62" s="84"/>
      <c r="F62" s="89"/>
      <c r="G62" s="122"/>
      <c r="H62" s="94"/>
      <c r="I62" s="89"/>
      <c r="J62" s="89"/>
      <c r="K62" s="70"/>
      <c r="L62" s="70"/>
      <c r="M62" s="117" t="str">
        <f t="shared" si="2"/>
        <v>-</v>
      </c>
    </row>
    <row r="63" spans="2:14" x14ac:dyDescent="0.25">
      <c r="B63" s="102"/>
      <c r="C63" s="103"/>
      <c r="D63" s="104" t="str">
        <f t="shared" si="3"/>
        <v>-</v>
      </c>
      <c r="E63" s="105"/>
      <c r="F63" s="106"/>
      <c r="G63" s="126"/>
      <c r="H63" s="107"/>
      <c r="I63" s="106"/>
      <c r="J63" s="106"/>
      <c r="K63" s="103"/>
      <c r="L63" s="103"/>
      <c r="M63" s="120" t="str">
        <f t="shared" si="2"/>
        <v>-</v>
      </c>
    </row>
    <row r="64" spans="2:14" x14ac:dyDescent="0.25">
      <c r="B64" s="101" t="s">
        <v>34</v>
      </c>
      <c r="C64" s="111">
        <f>SUM(C44:C63)</f>
        <v>150</v>
      </c>
      <c r="D64" s="108">
        <f>SUM(D44:D63)</f>
        <v>1</v>
      </c>
      <c r="E64" s="109">
        <f>SUMPRODUCT(E44:E63,$C$44:$C$63)</f>
        <v>108750</v>
      </c>
      <c r="F64" s="110">
        <f>SUMPRODUCT(F44:F63,$C$44:$C$63)/$C$64</f>
        <v>2100</v>
      </c>
      <c r="G64" s="98"/>
      <c r="H64" s="110">
        <f>SUMPRODUCT(H44:H63,$C$44:$C$63)/$C$64</f>
        <v>2346.6666666666665</v>
      </c>
      <c r="I64" s="111">
        <f>SUM(I44:I63)</f>
        <v>60</v>
      </c>
      <c r="J64" s="110">
        <f>SUMPRODUCT(J44:J63,$I$44:$I$63)/$I$64</f>
        <v>1000</v>
      </c>
      <c r="K64" s="112">
        <f>MIN(K44:K63)</f>
        <v>2</v>
      </c>
      <c r="L64" s="113">
        <f>SUMPRODUCT(L44:L63,$I$44:$I$63)/$I$64</f>
        <v>11</v>
      </c>
      <c r="M64" s="112">
        <f>MAX(M44:M63)</f>
        <v>7.6666666666666679</v>
      </c>
    </row>
    <row r="66" spans="2:13" x14ac:dyDescent="0.25">
      <c r="B66" s="13" t="s">
        <v>35</v>
      </c>
      <c r="C66" s="14"/>
      <c r="D66" s="14"/>
      <c r="E66" s="14"/>
      <c r="F66" s="15"/>
      <c r="G66" s="6"/>
      <c r="H66" s="26" t="s">
        <v>153</v>
      </c>
      <c r="I66" s="16"/>
      <c r="J66" s="16"/>
      <c r="K66" s="16"/>
      <c r="L66" s="16"/>
      <c r="M66" s="17"/>
    </row>
    <row r="67" spans="2:13" x14ac:dyDescent="0.25">
      <c r="B67" s="52" t="s">
        <v>36</v>
      </c>
      <c r="C67" s="175" t="s">
        <v>134</v>
      </c>
      <c r="D67" s="175" t="s">
        <v>135</v>
      </c>
      <c r="E67" s="175" t="s">
        <v>136</v>
      </c>
      <c r="F67" s="176" t="s">
        <v>137</v>
      </c>
      <c r="H67" s="52" t="s">
        <v>138</v>
      </c>
      <c r="I67" s="175" t="s">
        <v>139</v>
      </c>
      <c r="J67" s="175" t="s">
        <v>140</v>
      </c>
      <c r="K67" s="175" t="s">
        <v>141</v>
      </c>
      <c r="L67" s="175" t="s">
        <v>142</v>
      </c>
      <c r="M67" s="176" t="s">
        <v>143</v>
      </c>
    </row>
    <row r="68" spans="2:13" x14ac:dyDescent="0.25">
      <c r="B68" s="72" t="s">
        <v>37</v>
      </c>
      <c r="C68" s="172" t="s">
        <v>131</v>
      </c>
      <c r="D68" s="177">
        <v>0.03</v>
      </c>
      <c r="E68" s="172" t="s">
        <v>133</v>
      </c>
      <c r="F68" s="178">
        <v>50</v>
      </c>
      <c r="H68" s="182">
        <v>1</v>
      </c>
      <c r="I68" s="181">
        <v>0.03</v>
      </c>
      <c r="J68" s="181">
        <v>0.02</v>
      </c>
      <c r="K68" s="181">
        <v>0.05</v>
      </c>
      <c r="L68" s="181">
        <v>0.05</v>
      </c>
      <c r="M68" s="186">
        <v>5.0000000000000001E-3</v>
      </c>
    </row>
    <row r="69" spans="2:13" x14ac:dyDescent="0.25">
      <c r="B69" s="73" t="s">
        <v>38</v>
      </c>
      <c r="C69" s="173" t="s">
        <v>132</v>
      </c>
      <c r="D69" s="179">
        <v>0.03</v>
      </c>
      <c r="E69" s="173" t="s">
        <v>133</v>
      </c>
      <c r="F69" s="180">
        <v>30</v>
      </c>
      <c r="H69" s="183">
        <v>2</v>
      </c>
      <c r="I69" s="179">
        <v>0.03</v>
      </c>
      <c r="J69" s="179">
        <v>0.02</v>
      </c>
      <c r="K69" s="179">
        <v>0.05</v>
      </c>
      <c r="L69" s="179">
        <v>0.04</v>
      </c>
      <c r="M69" s="187">
        <v>5.0000000000000001E-3</v>
      </c>
    </row>
    <row r="70" spans="2:13" x14ac:dyDescent="0.25">
      <c r="B70" s="73" t="s">
        <v>39</v>
      </c>
      <c r="C70" s="173" t="s">
        <v>132</v>
      </c>
      <c r="D70" s="179">
        <v>0.03</v>
      </c>
      <c r="E70" s="173" t="s">
        <v>133</v>
      </c>
      <c r="F70" s="180">
        <v>80</v>
      </c>
      <c r="H70" s="183">
        <v>3</v>
      </c>
      <c r="I70" s="179">
        <v>0.03</v>
      </c>
      <c r="J70" s="179">
        <v>0.02</v>
      </c>
      <c r="K70" s="179">
        <v>0.04</v>
      </c>
      <c r="L70" s="179">
        <v>0.03</v>
      </c>
      <c r="M70" s="187">
        <v>5.0000000000000001E-3</v>
      </c>
    </row>
    <row r="71" spans="2:13" x14ac:dyDescent="0.25">
      <c r="B71" s="73" t="s">
        <v>40</v>
      </c>
      <c r="C71" s="173" t="s">
        <v>132</v>
      </c>
      <c r="D71" s="179">
        <v>0.03</v>
      </c>
      <c r="E71" s="173" t="s">
        <v>133</v>
      </c>
      <c r="F71" s="180">
        <v>60</v>
      </c>
      <c r="H71" s="183">
        <v>4</v>
      </c>
      <c r="I71" s="179">
        <v>0.03</v>
      </c>
      <c r="J71" s="179">
        <v>0.02</v>
      </c>
      <c r="K71" s="179">
        <v>0.03</v>
      </c>
      <c r="L71" s="179">
        <v>0.02</v>
      </c>
      <c r="M71" s="187">
        <v>5.0000000000000001E-3</v>
      </c>
    </row>
    <row r="72" spans="2:13" x14ac:dyDescent="0.25">
      <c r="B72" s="73" t="s">
        <v>41</v>
      </c>
      <c r="C72" s="173" t="s">
        <v>132</v>
      </c>
      <c r="D72" s="179">
        <v>0.03</v>
      </c>
      <c r="E72" s="173" t="s">
        <v>133</v>
      </c>
      <c r="F72" s="180">
        <v>40</v>
      </c>
      <c r="H72" s="183">
        <v>5</v>
      </c>
      <c r="I72" s="179">
        <v>0.03</v>
      </c>
      <c r="J72" s="179">
        <v>0.02</v>
      </c>
      <c r="K72" s="179">
        <v>0.02</v>
      </c>
      <c r="L72" s="179">
        <v>0.01</v>
      </c>
      <c r="M72" s="187">
        <v>5.0000000000000001E-3</v>
      </c>
    </row>
    <row r="73" spans="2:13" x14ac:dyDescent="0.25">
      <c r="B73" s="171"/>
      <c r="C73" s="170"/>
      <c r="D73" s="170"/>
      <c r="E73" s="170"/>
      <c r="F73" s="174"/>
      <c r="H73" s="184">
        <v>6</v>
      </c>
      <c r="I73" s="185">
        <v>0.03</v>
      </c>
      <c r="J73" s="185">
        <v>0.02</v>
      </c>
      <c r="K73" s="185">
        <v>0.02</v>
      </c>
      <c r="L73" s="185">
        <v>0.01</v>
      </c>
      <c r="M73" s="188">
        <v>5.0000000000000001E-3</v>
      </c>
    </row>
    <row r="75" spans="2:13" x14ac:dyDescent="0.25">
      <c r="B75" s="13" t="s">
        <v>42</v>
      </c>
      <c r="C75" s="14"/>
      <c r="D75" s="14"/>
      <c r="E75" s="14"/>
      <c r="F75" s="15"/>
      <c r="G75" s="6"/>
      <c r="H75" s="26" t="s">
        <v>144</v>
      </c>
      <c r="I75" s="16"/>
      <c r="J75" s="16"/>
      <c r="K75" s="16"/>
      <c r="L75" s="16"/>
      <c r="M75" s="190" t="s">
        <v>145</v>
      </c>
    </row>
    <row r="76" spans="2:13" x14ac:dyDescent="0.25">
      <c r="B76" s="52" t="s">
        <v>43</v>
      </c>
      <c r="C76" s="175" t="s">
        <v>134</v>
      </c>
      <c r="D76" s="175" t="s">
        <v>135</v>
      </c>
      <c r="E76" s="175" t="s">
        <v>136</v>
      </c>
      <c r="F76" s="176" t="s">
        <v>137</v>
      </c>
      <c r="H76" s="52" t="s">
        <v>145</v>
      </c>
      <c r="I76" s="175"/>
      <c r="J76" s="175"/>
      <c r="K76" s="175"/>
      <c r="L76" s="175" t="s">
        <v>146</v>
      </c>
      <c r="M76" s="176" t="s">
        <v>147</v>
      </c>
    </row>
    <row r="77" spans="2:13" x14ac:dyDescent="0.25">
      <c r="B77" s="72" t="s">
        <v>44</v>
      </c>
      <c r="C77" s="172" t="s">
        <v>132</v>
      </c>
      <c r="D77" s="177">
        <v>0.03</v>
      </c>
      <c r="E77" s="172" t="s">
        <v>133</v>
      </c>
      <c r="F77" s="178">
        <v>100</v>
      </c>
      <c r="H77" s="191" t="s">
        <v>148</v>
      </c>
      <c r="I77" s="192"/>
      <c r="J77" s="192"/>
      <c r="K77" s="192"/>
      <c r="L77" s="193">
        <v>0.03</v>
      </c>
      <c r="M77" s="194">
        <v>1.2E-2</v>
      </c>
    </row>
    <row r="78" spans="2:13" x14ac:dyDescent="0.25">
      <c r="B78" s="73" t="s">
        <v>45</v>
      </c>
      <c r="C78" s="173" t="s">
        <v>132</v>
      </c>
      <c r="D78" s="179">
        <v>0.03</v>
      </c>
      <c r="E78" s="173" t="s">
        <v>133</v>
      </c>
      <c r="F78" s="180">
        <v>20</v>
      </c>
      <c r="H78" s="27" t="s">
        <v>149</v>
      </c>
      <c r="I78" s="172" t="s">
        <v>57</v>
      </c>
      <c r="J78" s="28"/>
      <c r="K78" s="28"/>
      <c r="L78" s="28"/>
      <c r="M78" s="141">
        <f>M23</f>
        <v>35452957.142857142</v>
      </c>
    </row>
    <row r="79" spans="2:13" x14ac:dyDescent="0.25">
      <c r="B79" s="73" t="s">
        <v>46</v>
      </c>
      <c r="C79" s="173" t="s">
        <v>132</v>
      </c>
      <c r="D79" s="179">
        <v>0.03</v>
      </c>
      <c r="E79" s="173" t="s">
        <v>133</v>
      </c>
      <c r="F79" s="180">
        <v>30</v>
      </c>
      <c r="H79" s="195" t="s">
        <v>150</v>
      </c>
      <c r="I79" s="31"/>
      <c r="J79" s="31"/>
      <c r="K79" s="31"/>
      <c r="L79" s="31"/>
      <c r="M79" s="196">
        <v>35452962</v>
      </c>
    </row>
    <row r="80" spans="2:13" x14ac:dyDescent="0.25">
      <c r="B80" s="73" t="s">
        <v>47</v>
      </c>
      <c r="C80" s="173" t="s">
        <v>132</v>
      </c>
      <c r="D80" s="179">
        <v>0.03</v>
      </c>
      <c r="E80" s="173" t="s">
        <v>133</v>
      </c>
      <c r="F80" s="180">
        <v>80</v>
      </c>
      <c r="H80" s="197" t="s">
        <v>151</v>
      </c>
      <c r="I80" s="38"/>
      <c r="J80" s="38"/>
      <c r="K80" s="38"/>
      <c r="L80" s="38"/>
      <c r="M80" s="198" t="s">
        <v>152</v>
      </c>
    </row>
    <row r="81" spans="2:13" x14ac:dyDescent="0.25">
      <c r="B81" s="73" t="s">
        <v>48</v>
      </c>
      <c r="C81" s="173" t="s">
        <v>132</v>
      </c>
      <c r="D81" s="179">
        <v>0.03</v>
      </c>
      <c r="E81" s="173" t="s">
        <v>133</v>
      </c>
      <c r="F81" s="180">
        <v>50</v>
      </c>
      <c r="H81" s="199">
        <f>L16</f>
        <v>120</v>
      </c>
      <c r="I81" s="28"/>
      <c r="J81" s="28"/>
      <c r="K81" s="28"/>
      <c r="L81" s="28"/>
      <c r="M81" s="141">
        <f>M36</f>
        <v>62031283.333333336</v>
      </c>
    </row>
    <row r="82" spans="2:13" x14ac:dyDescent="0.25">
      <c r="B82" s="73" t="s">
        <v>49</v>
      </c>
      <c r="C82" s="173" t="s">
        <v>132</v>
      </c>
      <c r="D82" s="179">
        <v>0.03</v>
      </c>
      <c r="E82" s="173" t="s">
        <v>133</v>
      </c>
      <c r="F82" s="180">
        <v>30</v>
      </c>
      <c r="H82" s="195" t="s">
        <v>150</v>
      </c>
      <c r="I82" s="31"/>
      <c r="J82" s="31"/>
      <c r="K82" s="31"/>
      <c r="L82" s="31"/>
      <c r="M82" s="196">
        <v>62031283.333333336</v>
      </c>
    </row>
    <row r="83" spans="2:13" x14ac:dyDescent="0.25">
      <c r="B83" s="73" t="s">
        <v>50</v>
      </c>
      <c r="C83" s="173" t="s">
        <v>132</v>
      </c>
      <c r="D83" s="179">
        <v>0.03</v>
      </c>
      <c r="E83" s="173" t="s">
        <v>133</v>
      </c>
      <c r="F83" s="180">
        <v>100</v>
      </c>
      <c r="H83" s="197" t="s">
        <v>151</v>
      </c>
      <c r="I83" s="38"/>
      <c r="J83" s="38"/>
      <c r="K83" s="38"/>
      <c r="L83" s="38"/>
      <c r="M83" s="198" t="s">
        <v>152</v>
      </c>
    </row>
    <row r="84" spans="2:13" x14ac:dyDescent="0.25">
      <c r="B84" s="73" t="s">
        <v>51</v>
      </c>
      <c r="C84" s="173" t="s">
        <v>132</v>
      </c>
      <c r="D84" s="179">
        <v>0.03</v>
      </c>
      <c r="E84" s="173" t="s">
        <v>133</v>
      </c>
      <c r="F84" s="180">
        <v>20</v>
      </c>
      <c r="H84" s="200"/>
      <c r="I84" s="200"/>
      <c r="J84" s="200"/>
      <c r="K84" s="200"/>
      <c r="L84" s="200"/>
      <c r="M84" s="200"/>
    </row>
    <row r="85" spans="2:13" x14ac:dyDescent="0.25">
      <c r="B85" s="73"/>
      <c r="C85" s="173"/>
      <c r="D85" s="179"/>
      <c r="E85" s="173"/>
      <c r="F85" s="180"/>
      <c r="H85" s="200"/>
      <c r="I85" s="200"/>
      <c r="J85" s="200"/>
      <c r="K85" s="200"/>
      <c r="L85" s="200"/>
      <c r="M85" s="200"/>
    </row>
    <row r="86" spans="2:13" x14ac:dyDescent="0.25">
      <c r="B86" s="73"/>
      <c r="C86" s="173"/>
      <c r="D86" s="179"/>
      <c r="E86" s="173"/>
      <c r="F86" s="180"/>
      <c r="H86" s="200"/>
      <c r="I86" s="200"/>
      <c r="J86" s="200"/>
      <c r="K86" s="200"/>
      <c r="L86" s="200"/>
      <c r="M86" s="200"/>
    </row>
    <row r="87" spans="2:13" x14ac:dyDescent="0.25">
      <c r="B87" s="73"/>
      <c r="C87" s="173"/>
      <c r="D87" s="179"/>
      <c r="E87" s="173"/>
      <c r="F87" s="180"/>
      <c r="H87" s="200"/>
      <c r="I87" s="200"/>
      <c r="J87" s="200"/>
      <c r="K87" s="200"/>
      <c r="L87" s="200"/>
      <c r="M87" s="200"/>
    </row>
    <row r="88" spans="2:13" x14ac:dyDescent="0.25">
      <c r="B88" s="73"/>
      <c r="C88" s="173"/>
      <c r="D88" s="179"/>
      <c r="E88" s="173"/>
      <c r="F88" s="180"/>
      <c r="H88" s="200"/>
      <c r="I88" s="200"/>
      <c r="J88" s="200"/>
      <c r="K88" s="200"/>
      <c r="L88" s="200"/>
      <c r="M88" s="200"/>
    </row>
    <row r="89" spans="2:13" x14ac:dyDescent="0.25">
      <c r="B89" s="73"/>
      <c r="C89" s="173"/>
      <c r="D89" s="179"/>
      <c r="E89" s="173"/>
      <c r="F89" s="180"/>
      <c r="H89" s="200"/>
      <c r="I89" s="200"/>
      <c r="J89" s="200"/>
      <c r="K89" s="200"/>
      <c r="L89" s="200"/>
      <c r="M89" s="200"/>
    </row>
    <row r="90" spans="2:13" x14ac:dyDescent="0.25">
      <c r="B90" s="73"/>
      <c r="C90" s="173"/>
      <c r="D90" s="179"/>
      <c r="E90" s="173"/>
      <c r="F90" s="180"/>
    </row>
    <row r="91" spans="2:13" x14ac:dyDescent="0.25">
      <c r="B91" s="9" t="s">
        <v>52</v>
      </c>
      <c r="C91" s="10"/>
      <c r="D91" s="10"/>
      <c r="E91" s="10"/>
      <c r="F91" s="189">
        <v>2.75E-2</v>
      </c>
      <c r="H91" s="26" t="s">
        <v>154</v>
      </c>
      <c r="I91" s="16"/>
      <c r="J91" s="16"/>
      <c r="K91" s="16"/>
      <c r="L91" s="16"/>
      <c r="M91" s="17"/>
    </row>
    <row r="92" spans="2:13" x14ac:dyDescent="0.25">
      <c r="H92" s="191" t="s">
        <v>155</v>
      </c>
      <c r="I92" s="192"/>
      <c r="J92" s="192"/>
      <c r="K92" s="192"/>
      <c r="L92" s="201" t="s">
        <v>133</v>
      </c>
      <c r="M92" s="202">
        <v>15</v>
      </c>
    </row>
    <row r="94" spans="2:13" x14ac:dyDescent="0.25">
      <c r="B94" s="1" t="s">
        <v>53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6" spans="2:13" x14ac:dyDescent="0.25">
      <c r="B96" s="13" t="s">
        <v>54</v>
      </c>
      <c r="C96" s="14"/>
      <c r="D96" s="14"/>
      <c r="E96" s="14"/>
      <c r="F96" s="15"/>
      <c r="G96" s="6"/>
      <c r="H96" s="18"/>
      <c r="I96" s="18"/>
      <c r="J96" s="18"/>
      <c r="K96" s="18"/>
      <c r="L96" s="18"/>
      <c r="M96" s="18"/>
    </row>
    <row r="97" spans="2:2" x14ac:dyDescent="0.25">
      <c r="B97" s="2" t="s">
        <v>55</v>
      </c>
    </row>
    <row r="98" spans="2:2" x14ac:dyDescent="0.25">
      <c r="B98" s="2" t="s">
        <v>56</v>
      </c>
    </row>
    <row r="99" spans="2:2" x14ac:dyDescent="0.25">
      <c r="B99" s="2" t="s">
        <v>57</v>
      </c>
    </row>
    <row r="100" spans="2:2" x14ac:dyDescent="0.25">
      <c r="B100" s="2" t="s">
        <v>58</v>
      </c>
    </row>
    <row r="101" spans="2:2" x14ac:dyDescent="0.25">
      <c r="B101" s="2" t="s">
        <v>59</v>
      </c>
    </row>
    <row r="102" spans="2:2" x14ac:dyDescent="0.25">
      <c r="B102" s="2" t="s">
        <v>25</v>
      </c>
    </row>
    <row r="103" spans="2:2" x14ac:dyDescent="0.25">
      <c r="B103" s="2" t="s">
        <v>60</v>
      </c>
    </row>
    <row r="104" spans="2:2" x14ac:dyDescent="0.25">
      <c r="B104" s="2" t="s">
        <v>61</v>
      </c>
    </row>
    <row r="105" spans="2:2" x14ac:dyDescent="0.25">
      <c r="B105" s="2" t="s">
        <v>62</v>
      </c>
    </row>
    <row r="106" spans="2:2" x14ac:dyDescent="0.25">
      <c r="B106" s="2" t="s">
        <v>63</v>
      </c>
    </row>
    <row r="107" spans="2:2" x14ac:dyDescent="0.25">
      <c r="B107" s="2" t="s">
        <v>64</v>
      </c>
    </row>
    <row r="108" spans="2:2" x14ac:dyDescent="0.25">
      <c r="B108" s="2" t="s">
        <v>65</v>
      </c>
    </row>
    <row r="109" spans="2:2" x14ac:dyDescent="0.25">
      <c r="B109" s="2" t="s">
        <v>66</v>
      </c>
    </row>
    <row r="110" spans="2:2" x14ac:dyDescent="0.25">
      <c r="B110" s="2" t="s">
        <v>67</v>
      </c>
    </row>
    <row r="111" spans="2:2" x14ac:dyDescent="0.25">
      <c r="B111" s="2" t="s">
        <v>68</v>
      </c>
    </row>
    <row r="112" spans="2:2" x14ac:dyDescent="0.25">
      <c r="B112" s="2" t="s">
        <v>69</v>
      </c>
    </row>
    <row r="113" spans="2:13" x14ac:dyDescent="0.25">
      <c r="B113" s="2" t="s">
        <v>70</v>
      </c>
    </row>
    <row r="114" spans="2:13" x14ac:dyDescent="0.25">
      <c r="B114" s="2" t="s">
        <v>71</v>
      </c>
    </row>
    <row r="115" spans="2:13" x14ac:dyDescent="0.25">
      <c r="B115" s="2" t="s">
        <v>72</v>
      </c>
    </row>
    <row r="116" spans="2:13" x14ac:dyDescent="0.25">
      <c r="B116" s="2" t="s">
        <v>73</v>
      </c>
    </row>
    <row r="117" spans="2:13" x14ac:dyDescent="0.25">
      <c r="B117" s="2" t="s">
        <v>74</v>
      </c>
    </row>
    <row r="118" spans="2:13" x14ac:dyDescent="0.25">
      <c r="B118" s="2" t="s">
        <v>75</v>
      </c>
    </row>
    <row r="120" spans="2:13" x14ac:dyDescent="0.25">
      <c r="B120" s="13" t="s">
        <v>76</v>
      </c>
      <c r="C120" s="14"/>
      <c r="D120" s="14"/>
      <c r="E120" s="14"/>
      <c r="F120" s="15"/>
      <c r="G120" s="6"/>
      <c r="H120" s="3"/>
      <c r="I120" s="3"/>
      <c r="J120" s="3"/>
      <c r="K120" s="3"/>
      <c r="L120" s="3"/>
      <c r="M120" s="3"/>
    </row>
    <row r="121" spans="2:13" x14ac:dyDescent="0.25">
      <c r="B121" s="2" t="s">
        <v>77</v>
      </c>
    </row>
  </sheetData>
  <pageMargins left="0.7" right="0.7" top="0.75" bottom="0.75" header="0.3" footer="0.3"/>
  <pageSetup orientation="portrait" r:id="rId1"/>
  <ignoredErrors>
    <ignoredError sqref="K6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Schmitt</dc:creator>
  <cp:lastModifiedBy>Maximilian Schmitt</cp:lastModifiedBy>
  <cp:lastPrinted>2025-06-24T21:55:27Z</cp:lastPrinted>
  <dcterms:created xsi:type="dcterms:W3CDTF">2025-06-24T19:18:57Z</dcterms:created>
  <dcterms:modified xsi:type="dcterms:W3CDTF">2025-06-25T02:53:13Z</dcterms:modified>
</cp:coreProperties>
</file>