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uanjorda/Dropbox/POSTDOC/MarieCurieProject/Redlistindex/RLI_january2015/RLI_2020/stock_assessments_2020/"/>
    </mc:Choice>
  </mc:AlternateContent>
  <xr:revisionPtr revIDLastSave="0" documentId="13_ncr:1_{38694907-6265-A240-A88E-E69246EB9FC1}" xr6:coauthVersionLast="47" xr6:coauthVersionMax="47" xr10:uidLastSave="{00000000-0000-0000-0000-000000000000}"/>
  <bookViews>
    <workbookView xWindow="1540" yWindow="500" windowWidth="28800" windowHeight="17500" xr2:uid="{9CE9159C-9289-7641-876B-6541377E1C43}"/>
  </bookViews>
  <sheets>
    <sheet name="Sheet1" sheetId="1" r:id="rId1"/>
  </sheets>
  <definedNames>
    <definedName name="_xlnm._FilterDatabase" localSheetId="0" hidden="1">Sheet1!$A$1:$AE$1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1" l="1"/>
  <c r="M35" i="1"/>
  <c r="K17" i="1"/>
  <c r="T44" i="1"/>
  <c r="S42" i="1"/>
  <c r="T42" i="1"/>
  <c r="T40" i="1"/>
  <c r="S40" i="1"/>
  <c r="L32" i="1"/>
  <c r="L35" i="1"/>
  <c r="T32" i="1"/>
  <c r="S32" i="1"/>
  <c r="T29" i="1"/>
  <c r="T30" i="1"/>
  <c r="S30" i="1"/>
  <c r="T31" i="1"/>
  <c r="S31" i="1"/>
  <c r="S29" i="1"/>
  <c r="K16" i="1"/>
  <c r="K18" i="1"/>
  <c r="J18" i="1"/>
  <c r="J16" i="1"/>
  <c r="J17" i="1"/>
  <c r="T18" i="1"/>
  <c r="T16" i="1"/>
  <c r="S18" i="1"/>
  <c r="S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S36" authorId="0" shapeId="0" xr:uid="{320153A4-28BD-0C44-842A-7DE8B5A9A3D5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 age 10+</t>
        </r>
      </text>
    </comment>
  </commentList>
</comments>
</file>

<file path=xl/sharedStrings.xml><?xml version="1.0" encoding="utf-8"?>
<sst xmlns="http://schemas.openxmlformats.org/spreadsheetml/2006/main" count="877" uniqueCount="183">
  <si>
    <t>Ocean</t>
  </si>
  <si>
    <t>Group</t>
  </si>
  <si>
    <t>Species</t>
  </si>
  <si>
    <t>LatinName</t>
  </si>
  <si>
    <t>CommonName</t>
  </si>
  <si>
    <t>RFMO</t>
  </si>
  <si>
    <t>SpStock</t>
  </si>
  <si>
    <t>Evaluation</t>
  </si>
  <si>
    <t>Indian</t>
  </si>
  <si>
    <t>Billfishes</t>
  </si>
  <si>
    <t>BLM</t>
  </si>
  <si>
    <t>Makaira indica</t>
  </si>
  <si>
    <t>Black marlin</t>
  </si>
  <si>
    <t>IOTC</t>
  </si>
  <si>
    <t>BLM Indian</t>
  </si>
  <si>
    <t>Assessed</t>
  </si>
  <si>
    <t>Atlantic</t>
  </si>
  <si>
    <t>BUM</t>
  </si>
  <si>
    <t>Makaira nigricans</t>
  </si>
  <si>
    <t>Blue marlin</t>
  </si>
  <si>
    <t>ICCAT</t>
  </si>
  <si>
    <t>BUM Atlantic</t>
  </si>
  <si>
    <t>BUM Indian</t>
  </si>
  <si>
    <t>Pacific</t>
  </si>
  <si>
    <t>WCFPC-IATTC</t>
  </si>
  <si>
    <t>BUM Pacific</t>
  </si>
  <si>
    <t>MLS</t>
  </si>
  <si>
    <t>Kajikia audax</t>
  </si>
  <si>
    <t>Striped marlin</t>
  </si>
  <si>
    <t>MLS Indian</t>
  </si>
  <si>
    <t>WCPFC</t>
  </si>
  <si>
    <t>SAI</t>
  </si>
  <si>
    <t>Istiophorus platypterus</t>
  </si>
  <si>
    <t>Sailfish</t>
  </si>
  <si>
    <t>SAI West Atlantic</t>
  </si>
  <si>
    <t>SAI East Atlantic</t>
  </si>
  <si>
    <t>SAI Indian</t>
  </si>
  <si>
    <t>IATTC</t>
  </si>
  <si>
    <t>SAI Eastern Pacific</t>
  </si>
  <si>
    <t>SWO</t>
  </si>
  <si>
    <t>Xiphias gladius</t>
  </si>
  <si>
    <t>Swordfish</t>
  </si>
  <si>
    <t>SWO North Atlantic</t>
  </si>
  <si>
    <t>SWO South Atlantic</t>
  </si>
  <si>
    <t>SWO Mediterranean</t>
  </si>
  <si>
    <t>SWO Indian</t>
  </si>
  <si>
    <t>SWO Western and Central North Pacific</t>
  </si>
  <si>
    <t>WHM</t>
  </si>
  <si>
    <t>Kajikia albida</t>
  </si>
  <si>
    <t>White marlin</t>
  </si>
  <si>
    <t>WHM Atlantic</t>
  </si>
  <si>
    <t>Tunas</t>
  </si>
  <si>
    <t>ALB</t>
  </si>
  <si>
    <t>Thunnus alalunga</t>
  </si>
  <si>
    <t>Albacore tuna</t>
  </si>
  <si>
    <t>ALB North Atlantic</t>
  </si>
  <si>
    <t>ALB South Atlantic</t>
  </si>
  <si>
    <t>ALB Mediterranean</t>
  </si>
  <si>
    <t>ALB Indian</t>
  </si>
  <si>
    <t>ALB North Pacific</t>
  </si>
  <si>
    <t>ALB South Pacific</t>
  </si>
  <si>
    <t>BET</t>
  </si>
  <si>
    <t>Thunnus obesus</t>
  </si>
  <si>
    <t>Bigeye tuna</t>
  </si>
  <si>
    <t>BET Atlantic</t>
  </si>
  <si>
    <t>BET Indian</t>
  </si>
  <si>
    <t>BET Eastern Pacific</t>
  </si>
  <si>
    <t>BET Western Pacific</t>
  </si>
  <si>
    <t>BFT</t>
  </si>
  <si>
    <t>Thunnus thynnus</t>
  </si>
  <si>
    <t>Atlantic bluefin tuna</t>
  </si>
  <si>
    <t>BFT West Atlantic</t>
  </si>
  <si>
    <t>BFT East Atlantic</t>
  </si>
  <si>
    <t>PBF</t>
  </si>
  <si>
    <t>Thunnus orientalis</t>
  </si>
  <si>
    <t>Pacific bluefintuna</t>
  </si>
  <si>
    <t>PBF Pacific</t>
  </si>
  <si>
    <t>SBT</t>
  </si>
  <si>
    <t>Thunnus maccoyii</t>
  </si>
  <si>
    <t>Southern bluefin tuna</t>
  </si>
  <si>
    <t>CCSBT</t>
  </si>
  <si>
    <t>SBT Southern Ocean</t>
  </si>
  <si>
    <t>SKJ</t>
  </si>
  <si>
    <t>Katsuwonus pelamis</t>
  </si>
  <si>
    <t>Skipjack tuna</t>
  </si>
  <si>
    <t>SKJ West Atlantic</t>
  </si>
  <si>
    <t>SKJ Indian</t>
  </si>
  <si>
    <t>YFT</t>
  </si>
  <si>
    <t>Thunnus albacares</t>
  </si>
  <si>
    <t>Yellowfin tuna</t>
  </si>
  <si>
    <t>YFT Atlantic</t>
  </si>
  <si>
    <t>YFT Indian</t>
  </si>
  <si>
    <t>YFT Eastern Pacific</t>
  </si>
  <si>
    <t>YFT Western Pacific</t>
  </si>
  <si>
    <t>Sharks</t>
  </si>
  <si>
    <t>BSH</t>
  </si>
  <si>
    <t>Prionace glauca</t>
  </si>
  <si>
    <t>Blue shark</t>
  </si>
  <si>
    <t>BSH North Atlantic</t>
  </si>
  <si>
    <t>BSH South Atlantic</t>
  </si>
  <si>
    <t>BSH Indian</t>
  </si>
  <si>
    <t>BSH North Pacific</t>
  </si>
  <si>
    <t>FAL</t>
  </si>
  <si>
    <t>Carcharhinus falciformis</t>
  </si>
  <si>
    <t>Silky shark</t>
  </si>
  <si>
    <t>FAL Western Pacific</t>
  </si>
  <si>
    <t>OCS</t>
  </si>
  <si>
    <t>Carcharhinus longimanus</t>
  </si>
  <si>
    <t>Oceanic whitetip</t>
  </si>
  <si>
    <t>OCS Western Pacific</t>
  </si>
  <si>
    <t>POR</t>
  </si>
  <si>
    <t>Lamna nasus</t>
  </si>
  <si>
    <t>Porbeagle shark</t>
  </si>
  <si>
    <t>POR Northeast Atlantic</t>
  </si>
  <si>
    <t>POR Northwest Atlantic</t>
  </si>
  <si>
    <t>POR Southwest Atlantic</t>
  </si>
  <si>
    <t>SMA</t>
  </si>
  <si>
    <t>Isurus oxyrinchus</t>
  </si>
  <si>
    <t>Shortfin mako</t>
  </si>
  <si>
    <t>SMA North Atlantic</t>
  </si>
  <si>
    <t>SMA South Atlantic</t>
  </si>
  <si>
    <t>SMA North Pacific</t>
  </si>
  <si>
    <t>Recent catch</t>
  </si>
  <si>
    <t>5yearcatch</t>
  </si>
  <si>
    <t>max catch</t>
  </si>
  <si>
    <t>MSY</t>
  </si>
  <si>
    <t>FinalWeights</t>
  </si>
  <si>
    <t>Source</t>
  </si>
  <si>
    <t>WeightBy</t>
  </si>
  <si>
    <t>NOTES</t>
  </si>
  <si>
    <t>Status_B</t>
  </si>
  <si>
    <t>Status_F</t>
  </si>
  <si>
    <t>Bratio</t>
  </si>
  <si>
    <t>Fratio</t>
  </si>
  <si>
    <t>Notes</t>
  </si>
  <si>
    <t>No</t>
  </si>
  <si>
    <t>Not likely</t>
  </si>
  <si>
    <t>NA</t>
  </si>
  <si>
    <t>ICCAT assessment</t>
  </si>
  <si>
    <t>Last_assessment_year</t>
  </si>
  <si>
    <t>WCPFC assessment</t>
  </si>
  <si>
    <t>ISC assessment</t>
  </si>
  <si>
    <t>IOTC assessment</t>
  </si>
  <si>
    <t>yes</t>
  </si>
  <si>
    <t>not overfished</t>
  </si>
  <si>
    <t>overfishing might be ocurring</t>
  </si>
  <si>
    <t>IATTC assessment</t>
  </si>
  <si>
    <t>no</t>
  </si>
  <si>
    <t>NO</t>
  </si>
  <si>
    <t>MaxCatch</t>
  </si>
  <si>
    <t>undetermined,uncertain</t>
  </si>
  <si>
    <t>Undetermined</t>
  </si>
  <si>
    <t>likely not overfished</t>
  </si>
  <si>
    <t>likely not overfishing</t>
  </si>
  <si>
    <t>Yes</t>
  </si>
  <si>
    <t>Overfishing</t>
  </si>
  <si>
    <t>likey overfished</t>
  </si>
  <si>
    <t>close to undergoing overfishing</t>
  </si>
  <si>
    <t>likely overfished</t>
  </si>
  <si>
    <t>Overfished</t>
  </si>
  <si>
    <t>Very little information. So we decided to give a weight of 1 to each of them.</t>
  </si>
  <si>
    <t>Undetermined (Given the uncertainty in stock status, the Committee cannot make a determination but cautions that overfishing may have occurred in recent years.)</t>
  </si>
  <si>
    <t xml:space="preserve">Not likely </t>
  </si>
  <si>
    <t>No likely</t>
  </si>
  <si>
    <t>Possibly</t>
  </si>
  <si>
    <t>CCSBT assessment</t>
  </si>
  <si>
    <t>SKJ Western Pacific</t>
  </si>
  <si>
    <t>likely not</t>
  </si>
  <si>
    <t>likely no</t>
  </si>
  <si>
    <t>Likely no</t>
  </si>
  <si>
    <t>Likely not</t>
  </si>
  <si>
    <t>SingleStock</t>
  </si>
  <si>
    <t>Unity</t>
  </si>
  <si>
    <t>Very little information. So we decided to give a weight of 1 to each of them. In the ICCAT data set, only landings in N atlantic and S atlantic, not by quarter.</t>
  </si>
  <si>
    <t>SWO South West Pacific</t>
  </si>
  <si>
    <t>MLS Western and Central North Pacific</t>
  </si>
  <si>
    <t>MLS South West Pacific</t>
  </si>
  <si>
    <t>MLS Eastern North Pacific</t>
  </si>
  <si>
    <t>FisheryStatus</t>
  </si>
  <si>
    <t>Not overfished</t>
  </si>
  <si>
    <t>Not Overfishing</t>
  </si>
  <si>
    <t>Fstatus</t>
  </si>
  <si>
    <t>Not overfishing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</si>
</sst>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2" borderId="0" xfId="0" applyFont="1" applyFill="1"/>
    <xf numFmtId="0" fontId="0" fillId="2" borderId="0" xfId="0" applyFill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2" fillId="2" borderId="1" xfId="0" applyFont="1" applyFill="1" applyBorder="1"/>
    <xf numFmtId="0" fontId="0" fillId="2" borderId="0" xfId="0" applyFill="1" applyBorder="1"/>
    <xf numFmtId="0" fontId="0" fillId="3" borderId="0" xfId="0" applyFill="1" applyBorder="1" applyAlignment="1">
      <alignment wrapText="1"/>
    </xf>
    <xf numFmtId="0" fontId="0" fillId="2" borderId="5" xfId="0" applyFill="1" applyBorder="1"/>
    <xf numFmtId="0" fontId="0" fillId="2" borderId="3" xfId="0" applyFill="1" applyBorder="1" applyAlignment="1">
      <alignment wrapText="1"/>
    </xf>
    <xf numFmtId="0" fontId="4" fillId="2" borderId="0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0" fillId="3" borderId="0" xfId="0" applyFill="1"/>
    <xf numFmtId="0" fontId="0" fillId="3" borderId="5" xfId="0" applyFill="1" applyBorder="1"/>
    <xf numFmtId="0" fontId="0" fillId="3" borderId="3" xfId="0" applyFill="1" applyBorder="1"/>
    <xf numFmtId="0" fontId="0" fillId="3" borderId="0" xfId="0" applyFill="1" applyBorder="1"/>
    <xf numFmtId="0" fontId="4" fillId="3" borderId="3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/>
    <xf numFmtId="0" fontId="2" fillId="2" borderId="0" xfId="0" applyFont="1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49" fontId="2" fillId="3" borderId="0" xfId="0" applyNumberFormat="1" applyFont="1" applyFill="1" applyBorder="1" applyAlignment="1">
      <alignment wrapText="1"/>
    </xf>
    <xf numFmtId="0" fontId="4" fillId="3" borderId="5" xfId="0" applyFont="1" applyFill="1" applyBorder="1"/>
    <xf numFmtId="0" fontId="0" fillId="2" borderId="5" xfId="0" applyFill="1" applyBorder="1" applyAlignment="1">
      <alignment wrapText="1"/>
    </xf>
    <xf numFmtId="0" fontId="3" fillId="2" borderId="0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3" borderId="5" xfId="0" applyFill="1" applyBorder="1" applyAlignment="1">
      <alignment wrapText="1"/>
    </xf>
    <xf numFmtId="0" fontId="3" fillId="3" borderId="0" xfId="0" applyFont="1" applyFill="1"/>
    <xf numFmtId="0" fontId="2" fillId="3" borderId="3" xfId="0" applyFont="1" applyFill="1" applyBorder="1"/>
    <xf numFmtId="49" fontId="4" fillId="2" borderId="5" xfId="0" applyNumberFormat="1" applyFont="1" applyFill="1" applyBorder="1" applyAlignment="1">
      <alignment horizontal="left" wrapText="1"/>
    </xf>
    <xf numFmtId="0" fontId="2" fillId="6" borderId="0" xfId="0" applyFont="1" applyFill="1"/>
    <xf numFmtId="0" fontId="0" fillId="6" borderId="3" xfId="0" applyFill="1" applyBorder="1"/>
    <xf numFmtId="0" fontId="0" fillId="6" borderId="0" xfId="0" applyFill="1"/>
    <xf numFmtId="49" fontId="0" fillId="6" borderId="0" xfId="0" applyNumberFormat="1" applyFill="1" applyBorder="1" applyAlignment="1">
      <alignment horizontal="left" wrapText="1"/>
    </xf>
    <xf numFmtId="0" fontId="2" fillId="6" borderId="0" xfId="0" applyFont="1" applyFill="1" applyBorder="1" applyAlignment="1">
      <alignment wrapText="1"/>
    </xf>
    <xf numFmtId="0" fontId="0" fillId="6" borderId="0" xfId="0" applyFill="1" applyBorder="1"/>
    <xf numFmtId="0" fontId="0" fillId="6" borderId="5" xfId="0" applyFill="1" applyBorder="1"/>
    <xf numFmtId="0" fontId="2" fillId="6" borderId="0" xfId="0" applyFont="1" applyFill="1" applyBorder="1"/>
    <xf numFmtId="164" fontId="0" fillId="6" borderId="0" xfId="0" applyNumberFormat="1" applyFill="1" applyBorder="1" applyAlignment="1">
      <alignment wrapText="1"/>
    </xf>
    <xf numFmtId="0" fontId="0" fillId="6" borderId="0" xfId="0" applyFill="1" applyBorder="1" applyAlignment="1">
      <alignment wrapText="1"/>
    </xf>
    <xf numFmtId="49" fontId="2" fillId="6" borderId="0" xfId="0" applyNumberFormat="1" applyFont="1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2" fillId="6" borderId="2" xfId="0" applyFont="1" applyFill="1" applyBorder="1"/>
    <xf numFmtId="0" fontId="0" fillId="6" borderId="5" xfId="0" applyFill="1" applyBorder="1" applyAlignment="1">
      <alignment wrapText="1"/>
    </xf>
    <xf numFmtId="0" fontId="0" fillId="6" borderId="0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0" fillId="6" borderId="0" xfId="0" applyFont="1" applyFill="1"/>
    <xf numFmtId="0" fontId="3" fillId="6" borderId="3" xfId="0" applyFont="1" applyFill="1" applyBorder="1" applyAlignment="1">
      <alignment wrapText="1"/>
    </xf>
    <xf numFmtId="0" fontId="5" fillId="6" borderId="0" xfId="0" applyFont="1" applyFill="1" applyBorder="1"/>
    <xf numFmtId="0" fontId="4" fillId="6" borderId="3" xfId="0" applyFont="1" applyFill="1" applyBorder="1" applyAlignment="1">
      <alignment wrapText="1"/>
    </xf>
    <xf numFmtId="49" fontId="2" fillId="6" borderId="1" xfId="0" applyNumberFormat="1" applyFont="1" applyFill="1" applyBorder="1" applyAlignment="1">
      <alignment wrapText="1"/>
    </xf>
    <xf numFmtId="0" fontId="2" fillId="3" borderId="2" xfId="0" applyFont="1" applyFill="1" applyBorder="1"/>
    <xf numFmtId="0" fontId="2" fillId="6" borderId="1" xfId="0" applyFont="1" applyFill="1" applyBorder="1"/>
    <xf numFmtId="0" fontId="2" fillId="4" borderId="0" xfId="0" applyFont="1" applyFill="1" applyBorder="1"/>
    <xf numFmtId="0" fontId="2" fillId="2" borderId="2" xfId="0" applyFont="1" applyFill="1" applyBorder="1"/>
    <xf numFmtId="0" fontId="2" fillId="3" borderId="4" xfId="0" applyFont="1" applyFill="1" applyBorder="1"/>
    <xf numFmtId="0" fontId="4" fillId="3" borderId="3" xfId="0" applyNumberFormat="1" applyFont="1" applyFill="1" applyBorder="1" applyAlignment="1">
      <alignment horizontal="right" wrapText="1"/>
    </xf>
    <xf numFmtId="0" fontId="6" fillId="5" borderId="0" xfId="0" applyFont="1" applyFill="1" applyBorder="1"/>
    <xf numFmtId="0" fontId="0" fillId="3" borderId="6" xfId="0" applyFill="1" applyBorder="1"/>
    <xf numFmtId="0" fontId="0" fillId="2" borderId="6" xfId="0" applyFill="1" applyBorder="1"/>
    <xf numFmtId="164" fontId="4" fillId="6" borderId="3" xfId="0" applyNumberFormat="1" applyFont="1" applyFill="1" applyBorder="1" applyAlignment="1">
      <alignment wrapText="1"/>
    </xf>
    <xf numFmtId="49" fontId="4" fillId="3" borderId="3" xfId="0" applyNumberFormat="1" applyFont="1" applyFill="1" applyBorder="1" applyAlignment="1">
      <alignment horizontal="left" wrapText="1"/>
    </xf>
    <xf numFmtId="49" fontId="4" fillId="6" borderId="5" xfId="0" applyNumberFormat="1" applyFont="1" applyFill="1" applyBorder="1" applyAlignment="1">
      <alignment horizontal="left" wrapText="1"/>
    </xf>
    <xf numFmtId="49" fontId="4" fillId="2" borderId="0" xfId="0" applyNumberFormat="1" applyFont="1" applyFill="1" applyBorder="1" applyAlignment="1">
      <alignment horizontal="left" wrapText="1"/>
    </xf>
    <xf numFmtId="0" fontId="4" fillId="2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164" fontId="0" fillId="2" borderId="5" xfId="0" applyNumberForma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6" borderId="0" xfId="0" applyFont="1" applyFill="1"/>
    <xf numFmtId="0" fontId="4" fillId="2" borderId="0" xfId="0" applyFont="1" applyFill="1"/>
    <xf numFmtId="0" fontId="4" fillId="6" borderId="0" xfId="0" applyFont="1" applyFill="1" applyBorder="1"/>
    <xf numFmtId="0" fontId="4" fillId="3" borderId="0" xfId="0" applyFont="1" applyFill="1"/>
    <xf numFmtId="0" fontId="4" fillId="0" borderId="0" xfId="0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45AD-6981-1546-A4DB-61F533985E71}">
  <dimension ref="A1:Z53"/>
  <sheetViews>
    <sheetView tabSelected="1" topLeftCell="M1" zoomScale="120" zoomScaleNormal="120" workbookViewId="0">
      <pane ySplit="1" topLeftCell="A23" activePane="bottomLeft" state="frozen"/>
      <selection activeCell="E1" sqref="E1"/>
      <selection pane="bottomLeft" activeCell="M1" sqref="A1:XFD1"/>
    </sheetView>
  </sheetViews>
  <sheetFormatPr baseColWidth="10" defaultRowHeight="22" customHeight="1" x14ac:dyDescent="0.2"/>
  <cols>
    <col min="4" max="4" width="23.5" customWidth="1"/>
    <col min="5" max="5" width="20.5" customWidth="1"/>
    <col min="7" max="7" width="19.6640625" customWidth="1"/>
    <col min="8" max="12" width="0.5" customWidth="1"/>
    <col min="13" max="13" width="12.33203125" customWidth="1"/>
    <col min="14" max="14" width="18.83203125" customWidth="1"/>
    <col min="15" max="20" width="8.5" customWidth="1"/>
    <col min="21" max="21" width="27.6640625" style="85" customWidth="1"/>
    <col min="23" max="23" width="19.33203125" customWidth="1"/>
    <col min="24" max="24" width="17.5" customWidth="1"/>
    <col min="25" max="25" width="27.1640625" customWidth="1"/>
    <col min="26" max="26" width="34" customWidth="1"/>
  </cols>
  <sheetData>
    <row r="1" spans="1:26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3" t="s">
        <v>129</v>
      </c>
      <c r="Q1" s="4" t="s">
        <v>131</v>
      </c>
      <c r="R1" s="4" t="s">
        <v>130</v>
      </c>
      <c r="S1" s="4" t="s">
        <v>132</v>
      </c>
      <c r="T1" s="4" t="s">
        <v>133</v>
      </c>
      <c r="U1" s="4" t="s">
        <v>139</v>
      </c>
      <c r="V1" s="4" t="s">
        <v>134</v>
      </c>
      <c r="W1" s="4" t="s">
        <v>181</v>
      </c>
      <c r="X1" s="4" t="s">
        <v>178</v>
      </c>
      <c r="Y1" s="1" t="s">
        <v>6</v>
      </c>
      <c r="Z1" s="1" t="s">
        <v>6</v>
      </c>
    </row>
    <row r="2" spans="1:26" s="6" customFormat="1" ht="22" customHeight="1" x14ac:dyDescent="0.2">
      <c r="A2" s="5" t="s">
        <v>8</v>
      </c>
      <c r="B2" s="5" t="s">
        <v>51</v>
      </c>
      <c r="C2" s="5" t="s">
        <v>52</v>
      </c>
      <c r="D2" s="10" t="s">
        <v>53</v>
      </c>
      <c r="E2" s="10" t="s">
        <v>54</v>
      </c>
      <c r="F2" s="5" t="s">
        <v>13</v>
      </c>
      <c r="G2" s="5" t="s">
        <v>58</v>
      </c>
      <c r="H2" s="5" t="s">
        <v>15</v>
      </c>
      <c r="L2" s="14">
        <v>38800</v>
      </c>
      <c r="M2" s="14">
        <v>38800</v>
      </c>
      <c r="N2" s="11" t="s">
        <v>142</v>
      </c>
      <c r="O2" s="6" t="s">
        <v>125</v>
      </c>
      <c r="Q2" s="14" t="s">
        <v>135</v>
      </c>
      <c r="R2" s="14" t="s">
        <v>135</v>
      </c>
      <c r="S2" s="8">
        <v>1.8</v>
      </c>
      <c r="T2" s="8">
        <v>0.85</v>
      </c>
      <c r="U2" s="6">
        <v>2014</v>
      </c>
      <c r="W2" s="14" t="s">
        <v>182</v>
      </c>
      <c r="X2" s="6" t="s">
        <v>179</v>
      </c>
      <c r="Y2" s="5" t="s">
        <v>58</v>
      </c>
      <c r="Z2" s="5" t="s">
        <v>58</v>
      </c>
    </row>
    <row r="3" spans="1:26" s="6" customFormat="1" ht="22" customHeight="1" x14ac:dyDescent="0.2">
      <c r="A3" s="40" t="s">
        <v>16</v>
      </c>
      <c r="B3" s="40" t="s">
        <v>51</v>
      </c>
      <c r="C3" s="40" t="s">
        <v>52</v>
      </c>
      <c r="D3" s="63" t="s">
        <v>53</v>
      </c>
      <c r="E3" s="63" t="s">
        <v>54</v>
      </c>
      <c r="F3" s="40" t="s">
        <v>20</v>
      </c>
      <c r="G3" s="40" t="s">
        <v>57</v>
      </c>
      <c r="H3" s="40" t="s">
        <v>15</v>
      </c>
      <c r="I3" s="45"/>
      <c r="J3" s="42"/>
      <c r="K3" s="42"/>
      <c r="L3" s="49">
        <v>3419</v>
      </c>
      <c r="M3" s="49">
        <v>3419</v>
      </c>
      <c r="N3" s="42" t="s">
        <v>138</v>
      </c>
      <c r="O3" s="42" t="s">
        <v>125</v>
      </c>
      <c r="P3" s="42"/>
      <c r="Q3" s="49" t="s">
        <v>135</v>
      </c>
      <c r="R3" s="49" t="s">
        <v>135</v>
      </c>
      <c r="S3" s="49">
        <v>1.002</v>
      </c>
      <c r="T3" s="49" t="s">
        <v>137</v>
      </c>
      <c r="U3" s="79">
        <v>2015</v>
      </c>
      <c r="V3" s="42"/>
      <c r="W3" s="49" t="s">
        <v>155</v>
      </c>
      <c r="X3" s="42" t="s">
        <v>179</v>
      </c>
      <c r="Y3" s="40" t="s">
        <v>57</v>
      </c>
      <c r="Z3" s="40" t="s">
        <v>57</v>
      </c>
    </row>
    <row r="4" spans="1:26" s="6" customFormat="1" ht="22" customHeight="1" x14ac:dyDescent="0.2">
      <c r="A4" s="5" t="s">
        <v>16</v>
      </c>
      <c r="B4" s="5" t="s">
        <v>51</v>
      </c>
      <c r="C4" s="5" t="s">
        <v>52</v>
      </c>
      <c r="D4" s="10" t="s">
        <v>53</v>
      </c>
      <c r="E4" s="10" t="s">
        <v>54</v>
      </c>
      <c r="F4" s="5" t="s">
        <v>20</v>
      </c>
      <c r="G4" s="5" t="s">
        <v>55</v>
      </c>
      <c r="H4" s="5" t="s">
        <v>15</v>
      </c>
      <c r="L4" s="7">
        <v>37082</v>
      </c>
      <c r="M4" s="7">
        <v>37082</v>
      </c>
      <c r="N4" s="6" t="s">
        <v>138</v>
      </c>
      <c r="O4" s="6" t="s">
        <v>125</v>
      </c>
      <c r="Q4" s="7" t="s">
        <v>135</v>
      </c>
      <c r="R4" s="7" t="s">
        <v>135</v>
      </c>
      <c r="S4" s="14">
        <v>1.36</v>
      </c>
      <c r="T4" s="14">
        <v>0.54</v>
      </c>
      <c r="U4" s="80">
        <v>2015</v>
      </c>
      <c r="W4" s="7" t="s">
        <v>182</v>
      </c>
      <c r="X4" s="6" t="s">
        <v>179</v>
      </c>
      <c r="Y4" s="5" t="s">
        <v>55</v>
      </c>
      <c r="Z4" s="5" t="s">
        <v>55</v>
      </c>
    </row>
    <row r="5" spans="1:26" s="6" customFormat="1" ht="22" customHeight="1" x14ac:dyDescent="0.2">
      <c r="A5" s="5" t="s">
        <v>23</v>
      </c>
      <c r="B5" s="5" t="s">
        <v>51</v>
      </c>
      <c r="C5" s="5" t="s">
        <v>52</v>
      </c>
      <c r="D5" s="10" t="s">
        <v>53</v>
      </c>
      <c r="E5" s="10" t="s">
        <v>54</v>
      </c>
      <c r="F5" s="5" t="s">
        <v>24</v>
      </c>
      <c r="G5" s="5" t="s">
        <v>59</v>
      </c>
      <c r="H5" s="5" t="s">
        <v>15</v>
      </c>
      <c r="L5" s="11">
        <v>132072</v>
      </c>
      <c r="M5" s="11">
        <v>132072</v>
      </c>
      <c r="N5" s="11" t="s">
        <v>141</v>
      </c>
      <c r="O5" s="6" t="s">
        <v>125</v>
      </c>
      <c r="Q5" s="7" t="s">
        <v>135</v>
      </c>
      <c r="R5" s="7" t="s">
        <v>135</v>
      </c>
      <c r="S5" s="31">
        <v>2.4718832403262403</v>
      </c>
      <c r="T5" s="78">
        <v>0.47</v>
      </c>
      <c r="U5" s="6">
        <v>2015</v>
      </c>
      <c r="W5" s="7" t="s">
        <v>182</v>
      </c>
      <c r="X5" s="6" t="s">
        <v>179</v>
      </c>
      <c r="Y5" s="5" t="s">
        <v>59</v>
      </c>
      <c r="Z5" s="5" t="s">
        <v>59</v>
      </c>
    </row>
    <row r="6" spans="1:26" s="6" customFormat="1" ht="22" customHeight="1" x14ac:dyDescent="0.2">
      <c r="A6" s="5" t="s">
        <v>16</v>
      </c>
      <c r="B6" s="5" t="s">
        <v>51</v>
      </c>
      <c r="C6" s="5" t="s">
        <v>52</v>
      </c>
      <c r="D6" s="10" t="s">
        <v>53</v>
      </c>
      <c r="E6" s="10" t="s">
        <v>54</v>
      </c>
      <c r="F6" s="5" t="s">
        <v>20</v>
      </c>
      <c r="G6" s="5" t="s">
        <v>56</v>
      </c>
      <c r="H6" s="5" t="s">
        <v>15</v>
      </c>
      <c r="L6" s="14">
        <v>25901</v>
      </c>
      <c r="M6" s="14">
        <v>25901</v>
      </c>
      <c r="N6" s="6" t="s">
        <v>138</v>
      </c>
      <c r="O6" s="6" t="s">
        <v>125</v>
      </c>
      <c r="Q6" s="7" t="s">
        <v>135</v>
      </c>
      <c r="R6" s="7" t="s">
        <v>135</v>
      </c>
      <c r="S6" s="7">
        <v>1.1000000000000001</v>
      </c>
      <c r="T6" s="7">
        <v>0.54</v>
      </c>
      <c r="U6" s="80">
        <v>2014</v>
      </c>
      <c r="W6" s="7" t="s">
        <v>182</v>
      </c>
      <c r="X6" s="6" t="s">
        <v>179</v>
      </c>
      <c r="Y6" s="5" t="s">
        <v>56</v>
      </c>
      <c r="Z6" s="5" t="s">
        <v>56</v>
      </c>
    </row>
    <row r="7" spans="1:26" s="6" customFormat="1" ht="22" customHeight="1" x14ac:dyDescent="0.2">
      <c r="A7" s="5" t="s">
        <v>23</v>
      </c>
      <c r="B7" s="5" t="s">
        <v>51</v>
      </c>
      <c r="C7" s="5" t="s">
        <v>52</v>
      </c>
      <c r="D7" s="10" t="s">
        <v>53</v>
      </c>
      <c r="E7" s="10" t="s">
        <v>54</v>
      </c>
      <c r="F7" s="5" t="s">
        <v>30</v>
      </c>
      <c r="G7" s="5" t="s">
        <v>60</v>
      </c>
      <c r="H7" s="5" t="s">
        <v>15</v>
      </c>
      <c r="L7" s="15">
        <v>98080</v>
      </c>
      <c r="M7" s="15">
        <v>98080</v>
      </c>
      <c r="N7" s="6" t="s">
        <v>140</v>
      </c>
      <c r="O7" s="6" t="s">
        <v>125</v>
      </c>
      <c r="Q7" s="7" t="s">
        <v>135</v>
      </c>
      <c r="R7" s="7" t="s">
        <v>135</v>
      </c>
      <c r="S7" s="75">
        <v>3.3</v>
      </c>
      <c r="T7" s="75">
        <v>0.2</v>
      </c>
      <c r="U7" s="7">
        <v>2016</v>
      </c>
      <c r="W7" s="7" t="s">
        <v>182</v>
      </c>
      <c r="X7" s="6" t="s">
        <v>179</v>
      </c>
      <c r="Y7" s="5" t="s">
        <v>60</v>
      </c>
      <c r="Z7" s="5" t="s">
        <v>60</v>
      </c>
    </row>
    <row r="8" spans="1:26" s="18" customFormat="1" ht="22" customHeight="1" x14ac:dyDescent="0.2">
      <c r="A8" s="40" t="s">
        <v>16</v>
      </c>
      <c r="B8" s="40" t="s">
        <v>51</v>
      </c>
      <c r="C8" s="40" t="s">
        <v>61</v>
      </c>
      <c r="D8" s="63" t="s">
        <v>62</v>
      </c>
      <c r="E8" s="63" t="s">
        <v>63</v>
      </c>
      <c r="F8" s="40" t="s">
        <v>20</v>
      </c>
      <c r="G8" s="40" t="s">
        <v>64</v>
      </c>
      <c r="H8" s="40" t="s">
        <v>15</v>
      </c>
      <c r="I8" s="42"/>
      <c r="J8" s="42"/>
      <c r="K8" s="42"/>
      <c r="L8" s="46">
        <v>76232</v>
      </c>
      <c r="M8" s="46">
        <v>76232</v>
      </c>
      <c r="N8" s="42" t="s">
        <v>138</v>
      </c>
      <c r="O8" s="42" t="s">
        <v>125</v>
      </c>
      <c r="P8" s="42"/>
      <c r="Q8" s="45" t="s">
        <v>143</v>
      </c>
      <c r="R8" s="45" t="s">
        <v>143</v>
      </c>
      <c r="S8" s="46">
        <v>0.59</v>
      </c>
      <c r="T8" s="42">
        <v>1.63</v>
      </c>
      <c r="U8" s="81">
        <v>2017</v>
      </c>
      <c r="V8" s="42"/>
      <c r="W8" s="45" t="s">
        <v>155</v>
      </c>
      <c r="X8" s="42" t="s">
        <v>159</v>
      </c>
      <c r="Y8" s="40" t="s">
        <v>64</v>
      </c>
      <c r="Z8" s="40" t="s">
        <v>64</v>
      </c>
    </row>
    <row r="9" spans="1:26" s="18" customFormat="1" ht="22" customHeight="1" x14ac:dyDescent="0.2">
      <c r="A9" s="40" t="s">
        <v>23</v>
      </c>
      <c r="B9" s="40" t="s">
        <v>51</v>
      </c>
      <c r="C9" s="40" t="s">
        <v>61</v>
      </c>
      <c r="D9" s="63" t="s">
        <v>62</v>
      </c>
      <c r="E9" s="63" t="s">
        <v>63</v>
      </c>
      <c r="F9" s="40" t="s">
        <v>37</v>
      </c>
      <c r="G9" s="40" t="s">
        <v>66</v>
      </c>
      <c r="H9" s="40" t="s">
        <v>15</v>
      </c>
      <c r="I9" s="45"/>
      <c r="J9" s="42"/>
      <c r="K9" s="42"/>
      <c r="L9" s="41">
        <v>95490</v>
      </c>
      <c r="M9" s="41">
        <v>95490</v>
      </c>
      <c r="N9" s="42" t="s">
        <v>146</v>
      </c>
      <c r="O9" s="42" t="s">
        <v>125</v>
      </c>
      <c r="P9" s="42"/>
      <c r="Q9" s="41" t="s">
        <v>144</v>
      </c>
      <c r="R9" s="41" t="s">
        <v>145</v>
      </c>
      <c r="S9" s="48">
        <v>1.0873699999999999</v>
      </c>
      <c r="T9" s="45">
        <v>1.12873</v>
      </c>
      <c r="U9" s="42">
        <v>2017</v>
      </c>
      <c r="V9" s="42"/>
      <c r="W9" s="41" t="s">
        <v>155</v>
      </c>
      <c r="X9" s="42" t="s">
        <v>179</v>
      </c>
      <c r="Y9" s="40" t="s">
        <v>66</v>
      </c>
      <c r="Z9" s="40" t="s">
        <v>66</v>
      </c>
    </row>
    <row r="10" spans="1:26" s="18" customFormat="1" ht="22" customHeight="1" x14ac:dyDescent="0.2">
      <c r="A10" s="40" t="s">
        <v>8</v>
      </c>
      <c r="B10" s="40" t="s">
        <v>51</v>
      </c>
      <c r="C10" s="40" t="s">
        <v>61</v>
      </c>
      <c r="D10" s="63" t="s">
        <v>62</v>
      </c>
      <c r="E10" s="63" t="s">
        <v>63</v>
      </c>
      <c r="F10" s="40" t="s">
        <v>13</v>
      </c>
      <c r="G10" s="40" t="s">
        <v>65</v>
      </c>
      <c r="H10" s="40" t="s">
        <v>15</v>
      </c>
      <c r="I10" s="42"/>
      <c r="J10" s="42"/>
      <c r="K10" s="42"/>
      <c r="L10" s="41">
        <v>87000</v>
      </c>
      <c r="M10" s="41">
        <v>87000</v>
      </c>
      <c r="N10" s="42" t="s">
        <v>142</v>
      </c>
      <c r="O10" s="42" t="s">
        <v>125</v>
      </c>
      <c r="P10" s="42"/>
      <c r="Q10" s="41" t="s">
        <v>143</v>
      </c>
      <c r="R10" s="41" t="s">
        <v>147</v>
      </c>
      <c r="S10" s="45">
        <v>1.22</v>
      </c>
      <c r="T10" s="45">
        <v>1.2</v>
      </c>
      <c r="U10" s="42">
        <v>2018</v>
      </c>
      <c r="V10" s="42"/>
      <c r="W10" s="41" t="s">
        <v>155</v>
      </c>
      <c r="X10" s="42" t="s">
        <v>179</v>
      </c>
      <c r="Y10" s="40" t="s">
        <v>65</v>
      </c>
      <c r="Z10" s="40" t="s">
        <v>65</v>
      </c>
    </row>
    <row r="11" spans="1:26" s="18" customFormat="1" ht="22" customHeight="1" x14ac:dyDescent="0.2">
      <c r="A11" s="16" t="s">
        <v>23</v>
      </c>
      <c r="B11" s="16" t="s">
        <v>51</v>
      </c>
      <c r="C11" s="16" t="s">
        <v>61</v>
      </c>
      <c r="D11" s="17" t="s">
        <v>62</v>
      </c>
      <c r="E11" s="17" t="s">
        <v>63</v>
      </c>
      <c r="F11" s="16" t="s">
        <v>30</v>
      </c>
      <c r="G11" s="16" t="s">
        <v>67</v>
      </c>
      <c r="H11" s="16" t="s">
        <v>15</v>
      </c>
      <c r="L11" s="21">
        <v>158551</v>
      </c>
      <c r="M11" s="21">
        <v>158551</v>
      </c>
      <c r="N11" s="18" t="s">
        <v>140</v>
      </c>
      <c r="O11" s="18" t="s">
        <v>125</v>
      </c>
      <c r="Q11" s="20" t="s">
        <v>147</v>
      </c>
      <c r="R11" s="20" t="s">
        <v>147</v>
      </c>
      <c r="S11" s="22">
        <v>1.3939999999999999</v>
      </c>
      <c r="T11" s="23">
        <v>0.78</v>
      </c>
      <c r="U11" s="21">
        <v>2015</v>
      </c>
      <c r="W11" s="20" t="s">
        <v>182</v>
      </c>
      <c r="X11" s="18" t="s">
        <v>179</v>
      </c>
      <c r="Y11" s="16" t="s">
        <v>67</v>
      </c>
      <c r="Z11" s="16" t="s">
        <v>67</v>
      </c>
    </row>
    <row r="12" spans="1:26" s="6" customFormat="1" ht="22" customHeight="1" x14ac:dyDescent="0.2">
      <c r="A12" s="5" t="s">
        <v>16</v>
      </c>
      <c r="B12" s="5" t="s">
        <v>51</v>
      </c>
      <c r="C12" s="5" t="s">
        <v>68</v>
      </c>
      <c r="D12" s="10" t="s">
        <v>69</v>
      </c>
      <c r="E12" s="10" t="s">
        <v>70</v>
      </c>
      <c r="F12" s="5" t="s">
        <v>20</v>
      </c>
      <c r="G12" s="5" t="s">
        <v>72</v>
      </c>
      <c r="H12" s="5" t="s">
        <v>15</v>
      </c>
      <c r="I12" s="7">
        <v>24000</v>
      </c>
      <c r="J12" s="6">
        <v>17000</v>
      </c>
      <c r="K12" s="6">
        <v>61000</v>
      </c>
      <c r="L12" s="11" t="s">
        <v>137</v>
      </c>
      <c r="M12" s="11">
        <v>61000</v>
      </c>
      <c r="N12" s="6" t="s">
        <v>138</v>
      </c>
      <c r="O12" s="6" t="s">
        <v>149</v>
      </c>
      <c r="Q12" s="7" t="s">
        <v>135</v>
      </c>
      <c r="R12" s="7" t="s">
        <v>137</v>
      </c>
      <c r="S12" s="11" t="s">
        <v>137</v>
      </c>
      <c r="T12" s="7">
        <v>0.33900000000000002</v>
      </c>
      <c r="U12" s="82">
        <v>2015</v>
      </c>
      <c r="W12" s="7" t="s">
        <v>182</v>
      </c>
      <c r="X12" s="6" t="s">
        <v>151</v>
      </c>
      <c r="Y12" s="5" t="s">
        <v>72</v>
      </c>
      <c r="Z12" s="5" t="s">
        <v>72</v>
      </c>
    </row>
    <row r="13" spans="1:26" s="6" customFormat="1" ht="22" customHeight="1" x14ac:dyDescent="0.2">
      <c r="A13" s="5" t="s">
        <v>16</v>
      </c>
      <c r="B13" s="5" t="s">
        <v>51</v>
      </c>
      <c r="C13" s="5" t="s">
        <v>68</v>
      </c>
      <c r="D13" s="26" t="s">
        <v>69</v>
      </c>
      <c r="E13" s="26" t="s">
        <v>70</v>
      </c>
      <c r="F13" s="5" t="s">
        <v>20</v>
      </c>
      <c r="G13" s="5" t="s">
        <v>71</v>
      </c>
      <c r="H13" s="5" t="s">
        <v>15</v>
      </c>
      <c r="I13" s="7">
        <v>1900</v>
      </c>
      <c r="J13" s="6">
        <v>1700</v>
      </c>
      <c r="K13" s="6">
        <v>3319</v>
      </c>
      <c r="L13" s="8" t="s">
        <v>137</v>
      </c>
      <c r="M13" s="11">
        <v>3319</v>
      </c>
      <c r="N13" s="6" t="s">
        <v>138</v>
      </c>
      <c r="O13" s="6" t="s">
        <v>149</v>
      </c>
      <c r="Q13" s="14" t="s">
        <v>135</v>
      </c>
      <c r="R13" s="14" t="s">
        <v>137</v>
      </c>
      <c r="S13" s="8" t="s">
        <v>137</v>
      </c>
      <c r="T13" s="14">
        <v>0.59</v>
      </c>
      <c r="U13" s="82">
        <v>2015</v>
      </c>
      <c r="W13" s="14" t="s">
        <v>182</v>
      </c>
      <c r="X13" s="6" t="s">
        <v>151</v>
      </c>
      <c r="Y13" s="5" t="s">
        <v>71</v>
      </c>
      <c r="Z13" s="5" t="s">
        <v>71</v>
      </c>
    </row>
    <row r="14" spans="1:26" s="18" customFormat="1" ht="22" customHeight="1" x14ac:dyDescent="0.2">
      <c r="A14" s="16" t="s">
        <v>8</v>
      </c>
      <c r="B14" s="16" t="s">
        <v>9</v>
      </c>
      <c r="C14" s="16" t="s">
        <v>10</v>
      </c>
      <c r="D14" s="24" t="s">
        <v>11</v>
      </c>
      <c r="E14" s="25" t="s">
        <v>12</v>
      </c>
      <c r="F14" s="16" t="s">
        <v>13</v>
      </c>
      <c r="G14" s="16" t="s">
        <v>14</v>
      </c>
      <c r="H14" s="16" t="s">
        <v>15</v>
      </c>
      <c r="L14" s="20">
        <v>12930</v>
      </c>
      <c r="M14" s="21">
        <v>1</v>
      </c>
      <c r="N14" s="18" t="s">
        <v>142</v>
      </c>
      <c r="O14" s="18" t="s">
        <v>171</v>
      </c>
      <c r="P14" s="21"/>
      <c r="Q14" s="20" t="s">
        <v>150</v>
      </c>
      <c r="R14" s="20" t="s">
        <v>150</v>
      </c>
      <c r="S14" s="20">
        <v>1.68</v>
      </c>
      <c r="T14" s="20">
        <v>0.96</v>
      </c>
      <c r="U14" s="18">
        <v>2017</v>
      </c>
      <c r="W14" s="20" t="s">
        <v>182</v>
      </c>
      <c r="X14" s="18" t="s">
        <v>151</v>
      </c>
      <c r="Y14" s="16" t="s">
        <v>14</v>
      </c>
      <c r="Z14" s="16" t="s">
        <v>14</v>
      </c>
    </row>
    <row r="15" spans="1:26" s="6" customFormat="1" ht="22" customHeight="1" x14ac:dyDescent="0.2">
      <c r="A15" s="5" t="s">
        <v>8</v>
      </c>
      <c r="B15" s="5" t="s">
        <v>94</v>
      </c>
      <c r="C15" s="5" t="s">
        <v>95</v>
      </c>
      <c r="D15" s="26" t="s">
        <v>96</v>
      </c>
      <c r="E15" s="26" t="s">
        <v>97</v>
      </c>
      <c r="F15" s="5" t="s">
        <v>13</v>
      </c>
      <c r="G15" s="5" t="s">
        <v>100</v>
      </c>
      <c r="H15" s="5" t="s">
        <v>15</v>
      </c>
      <c r="I15" s="6">
        <v>54735</v>
      </c>
      <c r="J15" s="6">
        <v>54900</v>
      </c>
      <c r="K15" s="6">
        <v>54900</v>
      </c>
      <c r="L15" s="8">
        <v>31590</v>
      </c>
      <c r="M15" s="8">
        <v>31590</v>
      </c>
      <c r="N15" s="6" t="s">
        <v>142</v>
      </c>
      <c r="O15" s="6" t="s">
        <v>149</v>
      </c>
      <c r="Q15" s="8" t="s">
        <v>135</v>
      </c>
      <c r="R15" s="8" t="s">
        <v>135</v>
      </c>
      <c r="S15" s="8">
        <v>1.5</v>
      </c>
      <c r="T15" s="11">
        <v>0.76</v>
      </c>
      <c r="U15" s="11">
        <v>2015</v>
      </c>
      <c r="W15" s="8" t="s">
        <v>182</v>
      </c>
      <c r="X15" s="6" t="s">
        <v>179</v>
      </c>
      <c r="Y15" s="5" t="s">
        <v>100</v>
      </c>
      <c r="Z15" s="5" t="s">
        <v>100</v>
      </c>
    </row>
    <row r="16" spans="1:26" s="6" customFormat="1" ht="22" customHeight="1" x14ac:dyDescent="0.2">
      <c r="A16" s="5" t="s">
        <v>16</v>
      </c>
      <c r="B16" s="5" t="s">
        <v>94</v>
      </c>
      <c r="C16" s="5" t="s">
        <v>95</v>
      </c>
      <c r="D16" s="26" t="s">
        <v>96</v>
      </c>
      <c r="E16" s="26" t="s">
        <v>97</v>
      </c>
      <c r="F16" s="5" t="s">
        <v>20</v>
      </c>
      <c r="G16" s="5" t="s">
        <v>98</v>
      </c>
      <c r="H16" s="5" t="s">
        <v>15</v>
      </c>
      <c r="I16" s="6">
        <v>33853</v>
      </c>
      <c r="J16" s="6">
        <f>(36579+39627+44068+39664+33853)/5</f>
        <v>38758.199999999997</v>
      </c>
      <c r="K16" s="6">
        <f>(39627+44068+39664)/3</f>
        <v>41119.666666666664</v>
      </c>
      <c r="L16" s="14">
        <v>33853</v>
      </c>
      <c r="M16" s="14">
        <v>33853</v>
      </c>
      <c r="N16" s="6" t="s">
        <v>138</v>
      </c>
      <c r="O16" s="6" t="s">
        <v>149</v>
      </c>
      <c r="P16" s="11"/>
      <c r="Q16" s="27" t="s">
        <v>136</v>
      </c>
      <c r="R16" s="27" t="s">
        <v>136</v>
      </c>
      <c r="S16" s="28">
        <f>(1.35+3.45)/2</f>
        <v>2.4000000000000004</v>
      </c>
      <c r="T16" s="11">
        <f>(0.04+0.75)/2</f>
        <v>0.39500000000000002</v>
      </c>
      <c r="U16" s="82">
        <v>2013</v>
      </c>
      <c r="W16" s="27" t="s">
        <v>182</v>
      </c>
      <c r="X16" s="6" t="s">
        <v>179</v>
      </c>
      <c r="Y16" s="5" t="s">
        <v>98</v>
      </c>
      <c r="Z16" s="5" t="s">
        <v>98</v>
      </c>
    </row>
    <row r="17" spans="1:26" s="6" customFormat="1" ht="22" customHeight="1" x14ac:dyDescent="0.2">
      <c r="A17" s="5" t="s">
        <v>23</v>
      </c>
      <c r="B17" s="5" t="s">
        <v>94</v>
      </c>
      <c r="C17" s="5" t="s">
        <v>95</v>
      </c>
      <c r="D17" s="26" t="s">
        <v>96</v>
      </c>
      <c r="E17" s="26" t="s">
        <v>97</v>
      </c>
      <c r="F17" s="5" t="s">
        <v>30</v>
      </c>
      <c r="G17" s="5" t="s">
        <v>101</v>
      </c>
      <c r="H17" s="5" t="s">
        <v>15</v>
      </c>
      <c r="I17" s="6">
        <v>32900</v>
      </c>
      <c r="J17" s="6">
        <f>(45521+ 39777+ 33863+ 37707+ 32956)/5</f>
        <v>37964.800000000003</v>
      </c>
      <c r="K17" s="6">
        <f>(74000+87800+71400)/3</f>
        <v>77733.333333333328</v>
      </c>
      <c r="L17" s="13" t="s">
        <v>137</v>
      </c>
      <c r="M17" s="13">
        <v>77733.333333333299</v>
      </c>
      <c r="N17" s="6" t="s">
        <v>141</v>
      </c>
      <c r="O17" s="6" t="s">
        <v>149</v>
      </c>
      <c r="Q17" s="6" t="s">
        <v>153</v>
      </c>
      <c r="R17" s="6" t="s">
        <v>152</v>
      </c>
      <c r="S17" s="39">
        <v>1.7237487249241619</v>
      </c>
      <c r="T17" s="39">
        <v>0.28525419829767656</v>
      </c>
      <c r="U17" s="6">
        <v>2015</v>
      </c>
      <c r="W17" s="6" t="s">
        <v>182</v>
      </c>
      <c r="X17" s="6" t="s">
        <v>179</v>
      </c>
      <c r="Y17" s="5" t="s">
        <v>101</v>
      </c>
      <c r="Z17" s="5" t="s">
        <v>101</v>
      </c>
    </row>
    <row r="18" spans="1:26" s="6" customFormat="1" ht="22" customHeight="1" x14ac:dyDescent="0.2">
      <c r="A18" s="40" t="s">
        <v>16</v>
      </c>
      <c r="B18" s="40" t="s">
        <v>94</v>
      </c>
      <c r="C18" s="40" t="s">
        <v>95</v>
      </c>
      <c r="D18" s="47" t="s">
        <v>96</v>
      </c>
      <c r="E18" s="47" t="s">
        <v>97</v>
      </c>
      <c r="F18" s="40" t="s">
        <v>20</v>
      </c>
      <c r="G18" s="40" t="s">
        <v>99</v>
      </c>
      <c r="H18" s="40" t="s">
        <v>15</v>
      </c>
      <c r="I18" s="42">
        <v>34309</v>
      </c>
      <c r="J18" s="42">
        <f>(26148+22498+25417+28373+34309)/5</f>
        <v>27349</v>
      </c>
      <c r="K18" s="45">
        <f>(35069+28373+34309)/3</f>
        <v>32583.666666666668</v>
      </c>
      <c r="L18" s="46">
        <v>34309</v>
      </c>
      <c r="M18" s="45">
        <v>34309</v>
      </c>
      <c r="N18" s="42" t="s">
        <v>138</v>
      </c>
      <c r="O18" s="42" t="s">
        <v>149</v>
      </c>
      <c r="P18" s="42"/>
      <c r="Q18" s="49" t="s">
        <v>151</v>
      </c>
      <c r="R18" s="49" t="s">
        <v>151</v>
      </c>
      <c r="S18" s="45">
        <f>(0.78+2.03)/2</f>
        <v>1.4049999999999998</v>
      </c>
      <c r="T18" s="42">
        <f>(0.01+1.19)</f>
        <v>1.2</v>
      </c>
      <c r="U18" s="81">
        <v>2013</v>
      </c>
      <c r="V18" s="42"/>
      <c r="W18" s="49" t="s">
        <v>155</v>
      </c>
      <c r="X18" s="42" t="s">
        <v>151</v>
      </c>
      <c r="Y18" s="40" t="s">
        <v>99</v>
      </c>
      <c r="Z18" s="40" t="s">
        <v>99</v>
      </c>
    </row>
    <row r="19" spans="1:26" s="18" customFormat="1" ht="22" customHeight="1" x14ac:dyDescent="0.2">
      <c r="A19" s="40" t="s">
        <v>16</v>
      </c>
      <c r="B19" s="40" t="s">
        <v>9</v>
      </c>
      <c r="C19" s="40" t="s">
        <v>17</v>
      </c>
      <c r="D19" s="44" t="s">
        <v>18</v>
      </c>
      <c r="E19" s="44" t="s">
        <v>19</v>
      </c>
      <c r="F19" s="40" t="s">
        <v>20</v>
      </c>
      <c r="G19" s="40" t="s">
        <v>21</v>
      </c>
      <c r="H19" s="40" t="s">
        <v>15</v>
      </c>
      <c r="I19" s="45"/>
      <c r="J19" s="45"/>
      <c r="K19" s="45"/>
      <c r="L19" s="41">
        <v>3056</v>
      </c>
      <c r="M19" s="41">
        <v>3056</v>
      </c>
      <c r="N19" s="42" t="s">
        <v>138</v>
      </c>
      <c r="O19" s="42" t="s">
        <v>125</v>
      </c>
      <c r="P19" s="45"/>
      <c r="Q19" s="45" t="s">
        <v>154</v>
      </c>
      <c r="R19" s="45" t="s">
        <v>154</v>
      </c>
      <c r="S19" s="41">
        <v>0.69</v>
      </c>
      <c r="T19" s="45">
        <v>1.03</v>
      </c>
      <c r="U19" s="81">
        <v>2016</v>
      </c>
      <c r="V19" s="45"/>
      <c r="W19" s="45" t="s">
        <v>155</v>
      </c>
      <c r="X19" s="45" t="s">
        <v>159</v>
      </c>
      <c r="Y19" s="40" t="s">
        <v>21</v>
      </c>
      <c r="Z19" s="40" t="s">
        <v>21</v>
      </c>
    </row>
    <row r="20" spans="1:26" s="18" customFormat="1" ht="22" customHeight="1" x14ac:dyDescent="0.2">
      <c r="A20" s="40" t="s">
        <v>8</v>
      </c>
      <c r="B20" s="40" t="s">
        <v>9</v>
      </c>
      <c r="C20" s="40" t="s">
        <v>17</v>
      </c>
      <c r="D20" s="44" t="s">
        <v>18</v>
      </c>
      <c r="E20" s="44" t="s">
        <v>19</v>
      </c>
      <c r="F20" s="40" t="s">
        <v>13</v>
      </c>
      <c r="G20" s="40" t="s">
        <v>22</v>
      </c>
      <c r="H20" s="40" t="s">
        <v>15</v>
      </c>
      <c r="I20" s="45"/>
      <c r="J20" s="45"/>
      <c r="K20" s="45"/>
      <c r="L20" s="41">
        <v>11930</v>
      </c>
      <c r="M20" s="41">
        <v>11930</v>
      </c>
      <c r="N20" s="42" t="s">
        <v>142</v>
      </c>
      <c r="O20" s="42" t="s">
        <v>125</v>
      </c>
      <c r="P20" s="45"/>
      <c r="Q20" s="41" t="s">
        <v>154</v>
      </c>
      <c r="R20" s="41" t="s">
        <v>135</v>
      </c>
      <c r="S20" s="41">
        <v>1.1100000000000001</v>
      </c>
      <c r="T20" s="41">
        <v>1.18</v>
      </c>
      <c r="U20" s="41">
        <v>2015</v>
      </c>
      <c r="V20" s="45"/>
      <c r="W20" s="41" t="s">
        <v>155</v>
      </c>
      <c r="X20" s="45" t="s">
        <v>179</v>
      </c>
      <c r="Y20" s="40" t="s">
        <v>22</v>
      </c>
      <c r="Z20" s="40" t="s">
        <v>22</v>
      </c>
    </row>
    <row r="21" spans="1:26" s="18" customFormat="1" ht="22" customHeight="1" x14ac:dyDescent="0.2">
      <c r="A21" s="16" t="s">
        <v>23</v>
      </c>
      <c r="B21" s="16" t="s">
        <v>9</v>
      </c>
      <c r="C21" s="16" t="s">
        <v>17</v>
      </c>
      <c r="D21" s="24" t="s">
        <v>18</v>
      </c>
      <c r="E21" s="24" t="s">
        <v>19</v>
      </c>
      <c r="F21" s="16" t="s">
        <v>24</v>
      </c>
      <c r="G21" s="16" t="s">
        <v>25</v>
      </c>
      <c r="H21" s="16" t="s">
        <v>15</v>
      </c>
      <c r="L21" s="20">
        <v>19901</v>
      </c>
      <c r="M21" s="20">
        <v>19901</v>
      </c>
      <c r="N21" s="18" t="s">
        <v>141</v>
      </c>
      <c r="O21" s="18" t="s">
        <v>125</v>
      </c>
      <c r="Q21" s="20" t="s">
        <v>135</v>
      </c>
      <c r="R21" s="20" t="s">
        <v>135</v>
      </c>
      <c r="S21" s="72">
        <v>1.2496197048305042</v>
      </c>
      <c r="T21" s="72">
        <v>0.87500000000000011</v>
      </c>
      <c r="U21" s="20">
        <v>2014</v>
      </c>
      <c r="W21" s="20" t="s">
        <v>182</v>
      </c>
      <c r="X21" s="37" t="s">
        <v>179</v>
      </c>
      <c r="Y21" s="16" t="s">
        <v>25</v>
      </c>
      <c r="Z21" s="16" t="s">
        <v>25</v>
      </c>
    </row>
    <row r="22" spans="1:26" s="6" customFormat="1" ht="22" customHeight="1" x14ac:dyDescent="0.2">
      <c r="A22" s="40" t="s">
        <v>23</v>
      </c>
      <c r="B22" s="40" t="s">
        <v>94</v>
      </c>
      <c r="C22" s="40" t="s">
        <v>102</v>
      </c>
      <c r="D22" s="47" t="s">
        <v>103</v>
      </c>
      <c r="E22" s="47" t="s">
        <v>104</v>
      </c>
      <c r="F22" s="40" t="s">
        <v>30</v>
      </c>
      <c r="G22" s="40" t="s">
        <v>105</v>
      </c>
      <c r="H22" s="40" t="s">
        <v>15</v>
      </c>
      <c r="I22" s="45"/>
      <c r="J22" s="45"/>
      <c r="K22" s="45"/>
      <c r="L22" s="41">
        <v>1994</v>
      </c>
      <c r="M22" s="41">
        <v>1</v>
      </c>
      <c r="N22" s="42" t="s">
        <v>140</v>
      </c>
      <c r="O22" s="42" t="s">
        <v>171</v>
      </c>
      <c r="P22" s="45"/>
      <c r="Q22" s="41" t="s">
        <v>155</v>
      </c>
      <c r="R22" s="41" t="s">
        <v>156</v>
      </c>
      <c r="S22" s="60">
        <v>0.70399999999999996</v>
      </c>
      <c r="T22" s="41">
        <v>4.47</v>
      </c>
      <c r="U22" s="41">
        <v>2010</v>
      </c>
      <c r="V22" s="45"/>
      <c r="W22" s="41" t="s">
        <v>155</v>
      </c>
      <c r="X22" s="45" t="s">
        <v>159</v>
      </c>
      <c r="Y22" s="40" t="s">
        <v>105</v>
      </c>
      <c r="Z22" s="40" t="s">
        <v>105</v>
      </c>
    </row>
    <row r="23" spans="1:26" s="18" customFormat="1" ht="22" customHeight="1" x14ac:dyDescent="0.2">
      <c r="A23" s="16" t="s">
        <v>23</v>
      </c>
      <c r="B23" s="16" t="s">
        <v>9</v>
      </c>
      <c r="C23" s="16" t="s">
        <v>26</v>
      </c>
      <c r="D23" s="29" t="s">
        <v>27</v>
      </c>
      <c r="E23" s="29" t="s">
        <v>28</v>
      </c>
      <c r="F23" s="16" t="s">
        <v>37</v>
      </c>
      <c r="G23" s="16" t="s">
        <v>177</v>
      </c>
      <c r="H23" s="16" t="s">
        <v>15</v>
      </c>
      <c r="I23" s="16"/>
      <c r="J23" s="16"/>
      <c r="K23" s="16"/>
      <c r="L23" s="66">
        <v>2031</v>
      </c>
      <c r="M23" s="66">
        <v>2031</v>
      </c>
      <c r="N23" s="16" t="s">
        <v>146</v>
      </c>
      <c r="O23" s="16" t="s">
        <v>125</v>
      </c>
      <c r="P23" s="16"/>
      <c r="Q23" s="38" t="s">
        <v>135</v>
      </c>
      <c r="R23" s="38" t="s">
        <v>135</v>
      </c>
      <c r="S23" s="38">
        <v>1.52</v>
      </c>
      <c r="T23" s="38">
        <v>7.4999999999999997E-2</v>
      </c>
      <c r="U23" s="25">
        <v>2009</v>
      </c>
      <c r="V23" s="16"/>
      <c r="W23" s="38" t="s">
        <v>182</v>
      </c>
      <c r="X23" s="16" t="s">
        <v>179</v>
      </c>
      <c r="Y23" s="16" t="s">
        <v>177</v>
      </c>
      <c r="Z23" s="16" t="s">
        <v>177</v>
      </c>
    </row>
    <row r="24" spans="1:26" s="16" customFormat="1" ht="27" customHeight="1" x14ac:dyDescent="0.2">
      <c r="A24" s="40" t="s">
        <v>8</v>
      </c>
      <c r="B24" s="40" t="s">
        <v>9</v>
      </c>
      <c r="C24" s="40" t="s">
        <v>26</v>
      </c>
      <c r="D24" s="61" t="s">
        <v>27</v>
      </c>
      <c r="E24" s="61" t="s">
        <v>28</v>
      </c>
      <c r="F24" s="40" t="s">
        <v>13</v>
      </c>
      <c r="G24" s="40" t="s">
        <v>29</v>
      </c>
      <c r="H24" s="40" t="s">
        <v>15</v>
      </c>
      <c r="I24" s="42"/>
      <c r="J24" s="42"/>
      <c r="K24" s="42"/>
      <c r="L24" s="45">
        <v>3082</v>
      </c>
      <c r="M24" s="45">
        <v>4730</v>
      </c>
      <c r="N24" s="42" t="s">
        <v>142</v>
      </c>
      <c r="O24" s="42" t="s">
        <v>125</v>
      </c>
      <c r="P24" s="42"/>
      <c r="Q24" s="45" t="s">
        <v>155</v>
      </c>
      <c r="R24" s="45" t="s">
        <v>159</v>
      </c>
      <c r="S24" s="45">
        <v>0.33</v>
      </c>
      <c r="T24" s="45">
        <v>1.99</v>
      </c>
      <c r="U24" s="42">
        <v>2017</v>
      </c>
      <c r="V24" s="42"/>
      <c r="W24" s="45" t="s">
        <v>155</v>
      </c>
      <c r="X24" s="42" t="s">
        <v>159</v>
      </c>
      <c r="Y24" s="40" t="s">
        <v>29</v>
      </c>
      <c r="Z24" s="40" t="s">
        <v>29</v>
      </c>
    </row>
    <row r="25" spans="1:26" s="18" customFormat="1" ht="27" customHeight="1" x14ac:dyDescent="0.2">
      <c r="A25" s="16" t="s">
        <v>23</v>
      </c>
      <c r="B25" s="16" t="s">
        <v>9</v>
      </c>
      <c r="C25" s="16" t="s">
        <v>26</v>
      </c>
      <c r="D25" s="29" t="s">
        <v>27</v>
      </c>
      <c r="E25" s="29" t="s">
        <v>28</v>
      </c>
      <c r="F25" s="16" t="s">
        <v>30</v>
      </c>
      <c r="G25" s="16" t="s">
        <v>176</v>
      </c>
      <c r="H25" s="16" t="s">
        <v>15</v>
      </c>
      <c r="L25" s="30">
        <v>2039</v>
      </c>
      <c r="M25" s="30">
        <v>2039</v>
      </c>
      <c r="N25" s="18" t="s">
        <v>140</v>
      </c>
      <c r="O25" s="18" t="s">
        <v>125</v>
      </c>
      <c r="Q25" s="20" t="s">
        <v>157</v>
      </c>
      <c r="R25" s="20" t="s">
        <v>158</v>
      </c>
      <c r="S25" s="76">
        <v>0.73699999999999999</v>
      </c>
      <c r="T25" s="19">
        <v>0.91100000000000003</v>
      </c>
      <c r="U25" s="18">
        <v>2017</v>
      </c>
      <c r="W25" s="20" t="s">
        <v>182</v>
      </c>
      <c r="X25" s="18" t="s">
        <v>159</v>
      </c>
      <c r="Y25" s="16" t="s">
        <v>176</v>
      </c>
      <c r="Z25" s="16" t="s">
        <v>176</v>
      </c>
    </row>
    <row r="26" spans="1:26" s="18" customFormat="1" ht="27" customHeight="1" x14ac:dyDescent="0.2">
      <c r="A26" s="40" t="s">
        <v>23</v>
      </c>
      <c r="B26" s="40" t="s">
        <v>9</v>
      </c>
      <c r="C26" s="40" t="s">
        <v>26</v>
      </c>
      <c r="D26" s="50" t="s">
        <v>27</v>
      </c>
      <c r="E26" s="50" t="s">
        <v>28</v>
      </c>
      <c r="F26" s="40" t="s">
        <v>24</v>
      </c>
      <c r="G26" s="40" t="s">
        <v>175</v>
      </c>
      <c r="H26" s="40" t="s">
        <v>15</v>
      </c>
      <c r="I26" s="42"/>
      <c r="J26" s="42"/>
      <c r="K26" s="45"/>
      <c r="L26" s="46">
        <v>4946</v>
      </c>
      <c r="M26" s="46">
        <v>4946</v>
      </c>
      <c r="N26" s="42" t="s">
        <v>141</v>
      </c>
      <c r="O26" s="42" t="s">
        <v>125</v>
      </c>
      <c r="P26" s="42"/>
      <c r="Q26" s="41" t="s">
        <v>155</v>
      </c>
      <c r="R26" s="41" t="s">
        <v>159</v>
      </c>
      <c r="S26" s="73">
        <v>0.37672811059907835</v>
      </c>
      <c r="T26" s="73">
        <v>1.3333333333333335</v>
      </c>
      <c r="U26" s="42">
        <v>2017</v>
      </c>
      <c r="V26" s="42"/>
      <c r="W26" s="41" t="s">
        <v>155</v>
      </c>
      <c r="X26" s="42" t="s">
        <v>159</v>
      </c>
      <c r="Y26" s="40" t="s">
        <v>175</v>
      </c>
      <c r="Z26" s="40" t="s">
        <v>175</v>
      </c>
    </row>
    <row r="27" spans="1:26" s="6" customFormat="1" ht="27" customHeight="1" x14ac:dyDescent="0.2">
      <c r="A27" s="40" t="s">
        <v>23</v>
      </c>
      <c r="B27" s="40" t="s">
        <v>94</v>
      </c>
      <c r="C27" s="40" t="s">
        <v>106</v>
      </c>
      <c r="D27" s="47" t="s">
        <v>107</v>
      </c>
      <c r="E27" s="47" t="s">
        <v>108</v>
      </c>
      <c r="F27" s="40" t="s">
        <v>30</v>
      </c>
      <c r="G27" s="40" t="s">
        <v>109</v>
      </c>
      <c r="H27" s="40" t="s">
        <v>15</v>
      </c>
      <c r="I27" s="45"/>
      <c r="J27" s="45"/>
      <c r="K27" s="45"/>
      <c r="L27" s="59">
        <v>5790</v>
      </c>
      <c r="M27" s="59">
        <v>1</v>
      </c>
      <c r="N27" s="42" t="s">
        <v>140</v>
      </c>
      <c r="O27" s="42" t="s">
        <v>171</v>
      </c>
      <c r="P27" s="45"/>
      <c r="Q27" s="45" t="s">
        <v>155</v>
      </c>
      <c r="R27" s="45" t="s">
        <v>159</v>
      </c>
      <c r="S27" s="77">
        <v>0.09</v>
      </c>
      <c r="T27" s="77">
        <v>3.92</v>
      </c>
      <c r="U27" s="42">
        <v>2016</v>
      </c>
      <c r="V27" s="45"/>
      <c r="W27" s="45" t="s">
        <v>155</v>
      </c>
      <c r="X27" s="45" t="s">
        <v>159</v>
      </c>
      <c r="Y27" s="40" t="s">
        <v>109</v>
      </c>
      <c r="Z27" s="40" t="s">
        <v>109</v>
      </c>
    </row>
    <row r="28" spans="1:26" s="18" customFormat="1" ht="27" customHeight="1" x14ac:dyDescent="0.2">
      <c r="A28" s="40" t="s">
        <v>23</v>
      </c>
      <c r="B28" s="40" t="s">
        <v>51</v>
      </c>
      <c r="C28" s="40" t="s">
        <v>73</v>
      </c>
      <c r="D28" s="40" t="s">
        <v>74</v>
      </c>
      <c r="E28" s="40" t="s">
        <v>75</v>
      </c>
      <c r="F28" s="40" t="s">
        <v>24</v>
      </c>
      <c r="G28" s="40" t="s">
        <v>76</v>
      </c>
      <c r="H28" s="40" t="s">
        <v>15</v>
      </c>
      <c r="I28" s="45">
        <v>10</v>
      </c>
      <c r="J28" s="42">
        <v>13</v>
      </c>
      <c r="K28" s="40"/>
      <c r="L28" s="40" t="s">
        <v>137</v>
      </c>
      <c r="M28" s="42">
        <v>1</v>
      </c>
      <c r="N28" s="42" t="s">
        <v>141</v>
      </c>
      <c r="O28" s="42" t="s">
        <v>171</v>
      </c>
      <c r="P28" s="42"/>
      <c r="Q28" s="41" t="s">
        <v>155</v>
      </c>
      <c r="R28" s="41" t="s">
        <v>159</v>
      </c>
      <c r="S28" s="43">
        <v>0.16668770776745123</v>
      </c>
      <c r="T28" s="45">
        <v>1.02</v>
      </c>
      <c r="U28" s="42">
        <v>2016</v>
      </c>
      <c r="V28" s="42"/>
      <c r="W28" s="41" t="s">
        <v>155</v>
      </c>
      <c r="X28" s="42" t="s">
        <v>159</v>
      </c>
      <c r="Y28" s="40" t="s">
        <v>76</v>
      </c>
      <c r="Z28" s="40" t="s">
        <v>76</v>
      </c>
    </row>
    <row r="29" spans="1:26" s="6" customFormat="1" ht="22" customHeight="1" x14ac:dyDescent="0.2">
      <c r="A29" s="40" t="s">
        <v>16</v>
      </c>
      <c r="B29" s="40" t="s">
        <v>94</v>
      </c>
      <c r="C29" s="40" t="s">
        <v>110</v>
      </c>
      <c r="D29" s="47" t="s">
        <v>111</v>
      </c>
      <c r="E29" s="47" t="s">
        <v>112</v>
      </c>
      <c r="F29" s="40" t="s">
        <v>20</v>
      </c>
      <c r="G29" s="40" t="s">
        <v>113</v>
      </c>
      <c r="H29" s="40" t="s">
        <v>15</v>
      </c>
      <c r="I29" s="45">
        <v>0.28699999999999998</v>
      </c>
      <c r="J29" s="45"/>
      <c r="K29" s="45"/>
      <c r="L29" s="45" t="s">
        <v>137</v>
      </c>
      <c r="M29" s="45">
        <v>1</v>
      </c>
      <c r="N29" s="42" t="s">
        <v>138</v>
      </c>
      <c r="O29" s="42" t="s">
        <v>172</v>
      </c>
      <c r="P29" s="51" t="s">
        <v>173</v>
      </c>
      <c r="Q29" s="49" t="s">
        <v>135</v>
      </c>
      <c r="R29" s="49" t="s">
        <v>154</v>
      </c>
      <c r="S29" s="53">
        <f>(0.09+1.93)/2</f>
        <v>1.01</v>
      </c>
      <c r="T29" s="53">
        <f>(0.04+3.45)/2</f>
        <v>1.7450000000000001</v>
      </c>
      <c r="U29" s="83">
        <v>2008</v>
      </c>
      <c r="V29" s="49" t="s">
        <v>173</v>
      </c>
      <c r="W29" s="49" t="s">
        <v>155</v>
      </c>
      <c r="X29" s="49" t="s">
        <v>159</v>
      </c>
      <c r="Y29" s="40" t="s">
        <v>113</v>
      </c>
      <c r="Z29" s="40" t="s">
        <v>113</v>
      </c>
    </row>
    <row r="30" spans="1:26" s="6" customFormat="1" ht="22" customHeight="1" x14ac:dyDescent="0.2">
      <c r="A30" s="5" t="s">
        <v>16</v>
      </c>
      <c r="B30" s="5" t="s">
        <v>94</v>
      </c>
      <c r="C30" s="5" t="s">
        <v>110</v>
      </c>
      <c r="D30" s="26" t="s">
        <v>111</v>
      </c>
      <c r="E30" s="26" t="s">
        <v>112</v>
      </c>
      <c r="F30" s="5" t="s">
        <v>20</v>
      </c>
      <c r="G30" s="5" t="s">
        <v>114</v>
      </c>
      <c r="H30" s="5" t="s">
        <v>15</v>
      </c>
      <c r="I30" s="11">
        <v>0.14399999999999999</v>
      </c>
      <c r="J30" s="11"/>
      <c r="K30" s="32"/>
      <c r="L30" s="11" t="s">
        <v>137</v>
      </c>
      <c r="M30" s="11">
        <v>1</v>
      </c>
      <c r="N30" s="6" t="s">
        <v>138</v>
      </c>
      <c r="O30" s="6" t="s">
        <v>172</v>
      </c>
      <c r="P30" s="14" t="s">
        <v>160</v>
      </c>
      <c r="Q30" s="7" t="s">
        <v>135</v>
      </c>
      <c r="R30" s="7" t="s">
        <v>154</v>
      </c>
      <c r="S30" s="31">
        <f>(0.43+0.65)/2</f>
        <v>0.54</v>
      </c>
      <c r="T30" s="31">
        <f>(0.03+0.36)/2</f>
        <v>0.19500000000000001</v>
      </c>
      <c r="U30" s="15">
        <v>2008</v>
      </c>
      <c r="V30" s="7" t="s">
        <v>160</v>
      </c>
      <c r="W30" s="7" t="s">
        <v>182</v>
      </c>
      <c r="X30" s="7" t="s">
        <v>159</v>
      </c>
      <c r="Y30" s="5" t="s">
        <v>114</v>
      </c>
      <c r="Z30" s="5" t="s">
        <v>114</v>
      </c>
    </row>
    <row r="31" spans="1:26" s="6" customFormat="1" ht="22" customHeight="1" x14ac:dyDescent="0.2">
      <c r="A31" s="40" t="s">
        <v>16</v>
      </c>
      <c r="B31" s="40" t="s">
        <v>94</v>
      </c>
      <c r="C31" s="40" t="s">
        <v>110</v>
      </c>
      <c r="D31" s="47" t="s">
        <v>111</v>
      </c>
      <c r="E31" s="47" t="s">
        <v>112</v>
      </c>
      <c r="F31" s="40" t="s">
        <v>20</v>
      </c>
      <c r="G31" s="40" t="s">
        <v>115</v>
      </c>
      <c r="H31" s="40" t="s">
        <v>15</v>
      </c>
      <c r="I31" s="41">
        <v>0.16400000000000001</v>
      </c>
      <c r="J31" s="45"/>
      <c r="K31" s="45"/>
      <c r="L31" s="45" t="s">
        <v>137</v>
      </c>
      <c r="M31" s="42">
        <v>1</v>
      </c>
      <c r="N31" s="42" t="s">
        <v>138</v>
      </c>
      <c r="O31" s="42" t="s">
        <v>172</v>
      </c>
      <c r="P31" s="51" t="s">
        <v>160</v>
      </c>
      <c r="Q31" s="51" t="s">
        <v>161</v>
      </c>
      <c r="R31" s="51" t="s">
        <v>154</v>
      </c>
      <c r="S31" s="49">
        <f>(0.36+0.78)/2</f>
        <v>0.57000000000000006</v>
      </c>
      <c r="T31" s="51">
        <f>(0.31+10.78)/2</f>
        <v>5.5449999999999999</v>
      </c>
      <c r="U31" s="81">
        <v>2008</v>
      </c>
      <c r="V31" s="49" t="s">
        <v>160</v>
      </c>
      <c r="W31" s="51" t="s">
        <v>155</v>
      </c>
      <c r="X31" s="49" t="s">
        <v>159</v>
      </c>
      <c r="Y31" s="40" t="s">
        <v>115</v>
      </c>
      <c r="Z31" s="40" t="s">
        <v>115</v>
      </c>
    </row>
    <row r="32" spans="1:26" s="42" customFormat="1" ht="22" customHeight="1" x14ac:dyDescent="0.2">
      <c r="A32" s="40" t="s">
        <v>16</v>
      </c>
      <c r="B32" s="40" t="s">
        <v>9</v>
      </c>
      <c r="C32" s="40" t="s">
        <v>31</v>
      </c>
      <c r="D32" s="50" t="s">
        <v>32</v>
      </c>
      <c r="E32" s="50" t="s">
        <v>33</v>
      </c>
      <c r="F32" s="40" t="s">
        <v>20</v>
      </c>
      <c r="G32" s="40" t="s">
        <v>35</v>
      </c>
      <c r="H32" s="40" t="s">
        <v>15</v>
      </c>
      <c r="I32" s="41"/>
      <c r="L32" s="49">
        <f>(1635+2157)/2</f>
        <v>1896</v>
      </c>
      <c r="M32" s="49">
        <f>(1635+2157)/2</f>
        <v>1896</v>
      </c>
      <c r="N32" s="42" t="s">
        <v>138</v>
      </c>
      <c r="O32" s="49" t="s">
        <v>125</v>
      </c>
      <c r="Q32" s="51" t="s">
        <v>164</v>
      </c>
      <c r="R32" s="51" t="s">
        <v>143</v>
      </c>
      <c r="S32" s="45">
        <f>(0.22+0.7)/2</f>
        <v>0.45999999999999996</v>
      </c>
      <c r="T32" s="41">
        <f>(0.33+2.85)/2</f>
        <v>1.59</v>
      </c>
      <c r="U32" s="81">
        <v>2014</v>
      </c>
      <c r="W32" s="51" t="s">
        <v>155</v>
      </c>
      <c r="X32" s="42" t="s">
        <v>159</v>
      </c>
      <c r="Y32" s="40" t="s">
        <v>35</v>
      </c>
      <c r="Z32" s="40" t="s">
        <v>35</v>
      </c>
    </row>
    <row r="33" spans="1:26" s="42" customFormat="1" ht="22" customHeight="1" x14ac:dyDescent="0.2">
      <c r="A33" s="40" t="s">
        <v>23</v>
      </c>
      <c r="B33" s="40" t="s">
        <v>9</v>
      </c>
      <c r="C33" s="40" t="s">
        <v>31</v>
      </c>
      <c r="D33" s="50" t="s">
        <v>32</v>
      </c>
      <c r="E33" s="50" t="s">
        <v>33</v>
      </c>
      <c r="F33" s="40" t="s">
        <v>37</v>
      </c>
      <c r="G33" s="40" t="s">
        <v>38</v>
      </c>
      <c r="H33" s="40" t="s">
        <v>15</v>
      </c>
      <c r="K33" s="42">
        <v>5</v>
      </c>
      <c r="L33" s="42" t="s">
        <v>137</v>
      </c>
      <c r="M33" s="42">
        <v>5</v>
      </c>
      <c r="N33" s="42" t="s">
        <v>146</v>
      </c>
      <c r="O33" s="42" t="s">
        <v>149</v>
      </c>
      <c r="Q33" s="45" t="s">
        <v>148</v>
      </c>
      <c r="R33" s="45" t="s">
        <v>148</v>
      </c>
      <c r="S33" s="46" t="s">
        <v>137</v>
      </c>
      <c r="T33" s="45" t="s">
        <v>137</v>
      </c>
      <c r="U33" s="42">
        <v>2012</v>
      </c>
      <c r="W33" s="45" t="s">
        <v>182</v>
      </c>
      <c r="X33" s="42" t="s">
        <v>179</v>
      </c>
      <c r="Y33" s="40" t="s">
        <v>38</v>
      </c>
      <c r="Z33" s="40" t="s">
        <v>38</v>
      </c>
    </row>
    <row r="34" spans="1:26" s="42" customFormat="1" ht="22" customHeight="1" x14ac:dyDescent="0.2">
      <c r="A34" s="40" t="s">
        <v>8</v>
      </c>
      <c r="B34" s="40" t="s">
        <v>9</v>
      </c>
      <c r="C34" s="40" t="s">
        <v>31</v>
      </c>
      <c r="D34" s="50" t="s">
        <v>32</v>
      </c>
      <c r="E34" s="50" t="s">
        <v>33</v>
      </c>
      <c r="F34" s="40" t="s">
        <v>13</v>
      </c>
      <c r="G34" s="40" t="s">
        <v>36</v>
      </c>
      <c r="H34" s="40" t="s">
        <v>15</v>
      </c>
      <c r="L34" s="46">
        <v>23900</v>
      </c>
      <c r="M34" s="42">
        <v>23900</v>
      </c>
      <c r="N34" s="42" t="s">
        <v>142</v>
      </c>
      <c r="O34" s="42" t="s">
        <v>125</v>
      </c>
      <c r="Q34" s="45" t="s">
        <v>150</v>
      </c>
      <c r="R34" s="45" t="s">
        <v>150</v>
      </c>
      <c r="S34" s="45">
        <v>1.1399999999999999</v>
      </c>
      <c r="T34" s="45">
        <v>1.22</v>
      </c>
      <c r="U34" s="42">
        <v>2017</v>
      </c>
      <c r="W34" s="45" t="s">
        <v>155</v>
      </c>
      <c r="X34" s="42" t="s">
        <v>151</v>
      </c>
      <c r="Y34" s="40" t="s">
        <v>36</v>
      </c>
      <c r="Z34" s="40" t="s">
        <v>36</v>
      </c>
    </row>
    <row r="35" spans="1:26" s="42" customFormat="1" ht="27" customHeight="1" x14ac:dyDescent="0.2">
      <c r="A35" s="16" t="s">
        <v>16</v>
      </c>
      <c r="B35" s="16" t="s">
        <v>9</v>
      </c>
      <c r="C35" s="16" t="s">
        <v>31</v>
      </c>
      <c r="D35" s="29" t="s">
        <v>32</v>
      </c>
      <c r="E35" s="29" t="s">
        <v>33</v>
      </c>
      <c r="F35" s="16" t="s">
        <v>20</v>
      </c>
      <c r="G35" s="16" t="s">
        <v>34</v>
      </c>
      <c r="H35" s="16" t="s">
        <v>15</v>
      </c>
      <c r="I35" s="21"/>
      <c r="J35" s="18"/>
      <c r="K35" s="18"/>
      <c r="L35" s="12">
        <f>(1438+1636)/2</f>
        <v>1537</v>
      </c>
      <c r="M35" s="12">
        <f>(1438+1636)/2</f>
        <v>1537</v>
      </c>
      <c r="N35" s="18" t="s">
        <v>138</v>
      </c>
      <c r="O35" s="12" t="s">
        <v>125</v>
      </c>
      <c r="P35" s="21"/>
      <c r="Q35" s="12" t="s">
        <v>162</v>
      </c>
      <c r="R35" s="12" t="s">
        <v>163</v>
      </c>
      <c r="S35" s="21">
        <v>1.4850000000000001</v>
      </c>
      <c r="T35" s="21">
        <v>0.48</v>
      </c>
      <c r="U35" s="84">
        <v>2014</v>
      </c>
      <c r="V35" s="18"/>
      <c r="W35" s="12" t="s">
        <v>182</v>
      </c>
      <c r="X35" s="18" t="s">
        <v>179</v>
      </c>
      <c r="Y35" s="16" t="s">
        <v>34</v>
      </c>
      <c r="Z35" s="16" t="s">
        <v>34</v>
      </c>
    </row>
    <row r="36" spans="1:26" s="42" customFormat="1" ht="22" customHeight="1" x14ac:dyDescent="0.2">
      <c r="A36" s="33" t="s">
        <v>8</v>
      </c>
      <c r="B36" s="33" t="s">
        <v>51</v>
      </c>
      <c r="C36" s="33" t="s">
        <v>77</v>
      </c>
      <c r="D36" s="64" t="s">
        <v>78</v>
      </c>
      <c r="E36" s="64" t="s">
        <v>79</v>
      </c>
      <c r="F36" s="33" t="s">
        <v>80</v>
      </c>
      <c r="G36" s="33" t="s">
        <v>81</v>
      </c>
      <c r="H36" s="33" t="s">
        <v>15</v>
      </c>
      <c r="I36" s="34"/>
      <c r="J36" s="34"/>
      <c r="K36" s="34"/>
      <c r="L36" s="35">
        <v>33036</v>
      </c>
      <c r="M36" s="35">
        <v>1</v>
      </c>
      <c r="N36" s="34" t="s">
        <v>165</v>
      </c>
      <c r="O36" s="34" t="s">
        <v>171</v>
      </c>
      <c r="P36" s="34"/>
      <c r="Q36" s="34" t="s">
        <v>180</v>
      </c>
      <c r="R36" s="34" t="s">
        <v>159</v>
      </c>
      <c r="S36" s="35">
        <v>0.38</v>
      </c>
      <c r="T36" s="34">
        <v>0.496</v>
      </c>
      <c r="U36" s="34">
        <v>2016</v>
      </c>
      <c r="V36" s="34"/>
      <c r="W36" s="34" t="s">
        <v>182</v>
      </c>
      <c r="X36" s="34" t="s">
        <v>159</v>
      </c>
      <c r="Y36" s="33" t="s">
        <v>81</v>
      </c>
      <c r="Z36" s="33" t="s">
        <v>81</v>
      </c>
    </row>
    <row r="37" spans="1:26" s="42" customFormat="1" ht="22" customHeight="1" x14ac:dyDescent="0.2">
      <c r="A37" s="16" t="s">
        <v>8</v>
      </c>
      <c r="B37" s="16" t="s">
        <v>51</v>
      </c>
      <c r="C37" s="16" t="s">
        <v>82</v>
      </c>
      <c r="D37" s="25" t="s">
        <v>83</v>
      </c>
      <c r="E37" s="25" t="s">
        <v>84</v>
      </c>
      <c r="F37" s="16" t="s">
        <v>13</v>
      </c>
      <c r="G37" s="16" t="s">
        <v>86</v>
      </c>
      <c r="H37" s="16" t="s">
        <v>15</v>
      </c>
      <c r="I37" s="18"/>
      <c r="J37" s="18"/>
      <c r="K37" s="18"/>
      <c r="L37" s="18">
        <v>510100</v>
      </c>
      <c r="M37" s="18">
        <v>510100</v>
      </c>
      <c r="N37" s="18" t="s">
        <v>142</v>
      </c>
      <c r="O37" s="18" t="s">
        <v>125</v>
      </c>
      <c r="P37" s="18"/>
      <c r="Q37" s="21" t="s">
        <v>135</v>
      </c>
      <c r="R37" s="21" t="s">
        <v>135</v>
      </c>
      <c r="S37" s="18">
        <v>1</v>
      </c>
      <c r="T37" s="18">
        <v>0.92</v>
      </c>
      <c r="U37" s="18">
        <v>2016</v>
      </c>
      <c r="V37" s="18"/>
      <c r="W37" s="21" t="s">
        <v>182</v>
      </c>
      <c r="X37" s="18" t="s">
        <v>179</v>
      </c>
      <c r="Y37" s="16" t="s">
        <v>86</v>
      </c>
      <c r="Z37" s="16" t="s">
        <v>86</v>
      </c>
    </row>
    <row r="38" spans="1:26" s="42" customFormat="1" ht="22" customHeight="1" x14ac:dyDescent="0.2">
      <c r="A38" s="16" t="s">
        <v>16</v>
      </c>
      <c r="B38" s="16" t="s">
        <v>51</v>
      </c>
      <c r="C38" s="16" t="s">
        <v>82</v>
      </c>
      <c r="D38" s="16" t="s">
        <v>83</v>
      </c>
      <c r="E38" s="16" t="s">
        <v>84</v>
      </c>
      <c r="F38" s="16" t="s">
        <v>20</v>
      </c>
      <c r="G38" s="16" t="s">
        <v>85</v>
      </c>
      <c r="H38" s="16" t="s">
        <v>15</v>
      </c>
      <c r="I38" s="18"/>
      <c r="J38" s="18"/>
      <c r="K38" s="18"/>
      <c r="L38" s="21">
        <v>18000</v>
      </c>
      <c r="M38" s="21">
        <v>18000</v>
      </c>
      <c r="N38" s="18" t="s">
        <v>138</v>
      </c>
      <c r="O38" s="18" t="s">
        <v>125</v>
      </c>
      <c r="P38" s="18"/>
      <c r="Q38" s="21" t="s">
        <v>135</v>
      </c>
      <c r="R38" s="21" t="s">
        <v>135</v>
      </c>
      <c r="S38" s="21">
        <v>1.3</v>
      </c>
      <c r="T38" s="21">
        <v>0.7</v>
      </c>
      <c r="U38" s="84">
        <v>2013</v>
      </c>
      <c r="V38" s="18"/>
      <c r="W38" s="21" t="s">
        <v>182</v>
      </c>
      <c r="X38" s="18" t="s">
        <v>179</v>
      </c>
      <c r="Y38" s="16" t="s">
        <v>85</v>
      </c>
      <c r="Z38" s="16" t="s">
        <v>85</v>
      </c>
    </row>
    <row r="39" spans="1:26" s="42" customFormat="1" ht="27" customHeight="1" x14ac:dyDescent="0.2">
      <c r="A39" s="16" t="s">
        <v>23</v>
      </c>
      <c r="B39" s="16" t="s">
        <v>51</v>
      </c>
      <c r="C39" s="16" t="s">
        <v>82</v>
      </c>
      <c r="D39" s="25" t="s">
        <v>83</v>
      </c>
      <c r="E39" s="25" t="s">
        <v>84</v>
      </c>
      <c r="F39" s="16" t="s">
        <v>30</v>
      </c>
      <c r="G39" s="16" t="s">
        <v>166</v>
      </c>
      <c r="H39" s="16" t="s">
        <v>15</v>
      </c>
      <c r="I39" s="18"/>
      <c r="J39" s="18"/>
      <c r="K39" s="18"/>
      <c r="L39" s="21">
        <v>2297481</v>
      </c>
      <c r="M39" s="68">
        <v>2297481</v>
      </c>
      <c r="N39" s="18" t="s">
        <v>140</v>
      </c>
      <c r="O39" s="18" t="s">
        <v>125</v>
      </c>
      <c r="P39" s="18"/>
      <c r="Q39" s="21" t="s">
        <v>167</v>
      </c>
      <c r="R39" s="21" t="s">
        <v>167</v>
      </c>
      <c r="S39" s="18">
        <v>2.63</v>
      </c>
      <c r="T39" s="18">
        <v>0.46100000000000002</v>
      </c>
      <c r="U39" s="18">
        <v>2018</v>
      </c>
      <c r="V39" s="18"/>
      <c r="W39" s="21" t="s">
        <v>182</v>
      </c>
      <c r="X39" s="18" t="s">
        <v>179</v>
      </c>
      <c r="Y39" s="16" t="s">
        <v>166</v>
      </c>
      <c r="Z39" s="16" t="s">
        <v>166</v>
      </c>
    </row>
    <row r="40" spans="1:26" s="42" customFormat="1" ht="22" customHeight="1" x14ac:dyDescent="0.2">
      <c r="A40" s="40" t="s">
        <v>16</v>
      </c>
      <c r="B40" s="40" t="s">
        <v>94</v>
      </c>
      <c r="C40" s="40" t="s">
        <v>116</v>
      </c>
      <c r="D40" s="47" t="s">
        <v>117</v>
      </c>
      <c r="E40" s="47" t="s">
        <v>118</v>
      </c>
      <c r="F40" s="40" t="s">
        <v>20</v>
      </c>
      <c r="G40" s="40" t="s">
        <v>119</v>
      </c>
      <c r="H40" s="40" t="s">
        <v>15</v>
      </c>
      <c r="I40" s="54">
        <v>2388</v>
      </c>
      <c r="J40" s="45"/>
      <c r="K40" s="41">
        <v>5100</v>
      </c>
      <c r="L40" s="41">
        <v>5100</v>
      </c>
      <c r="M40" s="41">
        <v>5100</v>
      </c>
      <c r="N40" s="42" t="s">
        <v>138</v>
      </c>
      <c r="O40" s="42" t="s">
        <v>149</v>
      </c>
      <c r="P40" s="45"/>
      <c r="Q40" s="55" t="s">
        <v>154</v>
      </c>
      <c r="R40" s="55" t="s">
        <v>154</v>
      </c>
      <c r="S40" s="56">
        <f>(0.57+0.95)/2</f>
        <v>0.76</v>
      </c>
      <c r="T40" s="56">
        <f>(1.93+4.38)/2</f>
        <v>3.1549999999999998</v>
      </c>
      <c r="U40" s="81">
        <v>2015</v>
      </c>
      <c r="V40" s="45"/>
      <c r="W40" s="55" t="s">
        <v>155</v>
      </c>
      <c r="X40" s="45" t="s">
        <v>159</v>
      </c>
      <c r="Y40" s="40" t="s">
        <v>119</v>
      </c>
      <c r="Z40" s="40" t="s">
        <v>119</v>
      </c>
    </row>
    <row r="41" spans="1:26" s="42" customFormat="1" ht="22" customHeight="1" x14ac:dyDescent="0.2">
      <c r="A41" s="5" t="s">
        <v>23</v>
      </c>
      <c r="B41" s="5" t="s">
        <v>94</v>
      </c>
      <c r="C41" s="5" t="s">
        <v>116</v>
      </c>
      <c r="D41" s="26" t="s">
        <v>117</v>
      </c>
      <c r="E41" s="26" t="s">
        <v>118</v>
      </c>
      <c r="F41" s="5" t="s">
        <v>24</v>
      </c>
      <c r="G41" s="5" t="s">
        <v>121</v>
      </c>
      <c r="H41" s="5" t="s">
        <v>15</v>
      </c>
      <c r="I41" s="6"/>
      <c r="J41" s="6"/>
      <c r="K41" s="8"/>
      <c r="L41" s="8">
        <v>3127</v>
      </c>
      <c r="M41" s="8">
        <v>3127</v>
      </c>
      <c r="N41" s="6" t="s">
        <v>141</v>
      </c>
      <c r="O41" s="6" t="s">
        <v>125</v>
      </c>
      <c r="P41" s="6"/>
      <c r="Q41" s="11" t="s">
        <v>168</v>
      </c>
      <c r="R41" s="11" t="s">
        <v>168</v>
      </c>
      <c r="S41" s="74">
        <v>1.3574246488874862</v>
      </c>
      <c r="T41" s="74">
        <v>0.53846153846153855</v>
      </c>
      <c r="U41" s="6">
        <v>2016</v>
      </c>
      <c r="V41" s="6"/>
      <c r="W41" s="11" t="s">
        <v>182</v>
      </c>
      <c r="X41" s="6" t="s">
        <v>179</v>
      </c>
      <c r="Y41" s="5" t="s">
        <v>121</v>
      </c>
      <c r="Z41" s="5" t="s">
        <v>121</v>
      </c>
    </row>
    <row r="42" spans="1:26" s="42" customFormat="1" ht="27" customHeight="1" x14ac:dyDescent="0.2">
      <c r="A42" s="40" t="s">
        <v>16</v>
      </c>
      <c r="B42" s="40" t="s">
        <v>94</v>
      </c>
      <c r="C42" s="40" t="s">
        <v>116</v>
      </c>
      <c r="D42" s="52" t="s">
        <v>117</v>
      </c>
      <c r="E42" s="52" t="s">
        <v>118</v>
      </c>
      <c r="F42" s="40" t="s">
        <v>20</v>
      </c>
      <c r="G42" s="40" t="s">
        <v>120</v>
      </c>
      <c r="H42" s="40" t="s">
        <v>15</v>
      </c>
      <c r="I42" s="54">
        <v>3158</v>
      </c>
      <c r="K42" s="45">
        <v>3800</v>
      </c>
      <c r="L42" s="45">
        <v>3800</v>
      </c>
      <c r="M42" s="45">
        <v>3800</v>
      </c>
      <c r="N42" s="42" t="s">
        <v>138</v>
      </c>
      <c r="O42" s="42" t="s">
        <v>149</v>
      </c>
      <c r="Q42" s="58" t="s">
        <v>164</v>
      </c>
      <c r="R42" s="58" t="s">
        <v>164</v>
      </c>
      <c r="S42" s="55">
        <f>(0.65+1.75)/2</f>
        <v>1.2</v>
      </c>
      <c r="T42" s="55">
        <f>(0.86+3.67)/2</f>
        <v>2.2650000000000001</v>
      </c>
      <c r="U42" s="81">
        <v>2015</v>
      </c>
      <c r="W42" s="58" t="s">
        <v>155</v>
      </c>
      <c r="X42" s="57" t="s">
        <v>179</v>
      </c>
      <c r="Y42" s="40" t="s">
        <v>120</v>
      </c>
      <c r="Z42" s="40" t="s">
        <v>120</v>
      </c>
    </row>
    <row r="43" spans="1:26" s="42" customFormat="1" ht="22" customHeight="1" x14ac:dyDescent="0.2">
      <c r="A43" s="16" t="s">
        <v>8</v>
      </c>
      <c r="B43" s="16" t="s">
        <v>9</v>
      </c>
      <c r="C43" s="16" t="s">
        <v>39</v>
      </c>
      <c r="D43" s="62" t="s">
        <v>40</v>
      </c>
      <c r="E43" s="62" t="s">
        <v>41</v>
      </c>
      <c r="F43" s="16" t="s">
        <v>13</v>
      </c>
      <c r="G43" s="16" t="s">
        <v>45</v>
      </c>
      <c r="H43" s="16" t="s">
        <v>15</v>
      </c>
      <c r="I43" s="18"/>
      <c r="J43" s="18"/>
      <c r="K43" s="18"/>
      <c r="L43" s="21">
        <v>31590</v>
      </c>
      <c r="M43" s="21">
        <v>31590</v>
      </c>
      <c r="N43" s="18" t="s">
        <v>142</v>
      </c>
      <c r="O43" s="18" t="s">
        <v>125</v>
      </c>
      <c r="P43" s="18"/>
      <c r="Q43" s="9" t="s">
        <v>135</v>
      </c>
      <c r="R43" s="9" t="s">
        <v>135</v>
      </c>
      <c r="S43" s="12">
        <v>1.5</v>
      </c>
      <c r="T43" s="21">
        <v>0.76</v>
      </c>
      <c r="U43" s="21">
        <v>2015</v>
      </c>
      <c r="V43" s="18"/>
      <c r="W43" s="9" t="s">
        <v>182</v>
      </c>
      <c r="X43" s="18" t="s">
        <v>179</v>
      </c>
      <c r="Y43" s="16" t="s">
        <v>45</v>
      </c>
      <c r="Z43" s="16" t="s">
        <v>45</v>
      </c>
    </row>
    <row r="44" spans="1:26" s="42" customFormat="1" ht="22" customHeight="1" x14ac:dyDescent="0.2">
      <c r="A44" s="40" t="s">
        <v>16</v>
      </c>
      <c r="B44" s="40" t="s">
        <v>9</v>
      </c>
      <c r="C44" s="40" t="s">
        <v>39</v>
      </c>
      <c r="D44" s="52" t="s">
        <v>40</v>
      </c>
      <c r="E44" s="52" t="s">
        <v>41</v>
      </c>
      <c r="F44" s="40" t="s">
        <v>20</v>
      </c>
      <c r="G44" s="40" t="s">
        <v>44</v>
      </c>
      <c r="H44" s="40" t="s">
        <v>15</v>
      </c>
      <c r="I44" s="45"/>
      <c r="L44" s="51">
        <v>19683</v>
      </c>
      <c r="M44" s="51">
        <v>19683</v>
      </c>
      <c r="N44" s="42" t="s">
        <v>138</v>
      </c>
      <c r="O44" s="42" t="s">
        <v>125</v>
      </c>
      <c r="Q44" s="49" t="s">
        <v>143</v>
      </c>
      <c r="R44" s="49" t="s">
        <v>143</v>
      </c>
      <c r="S44" s="49">
        <v>0.12</v>
      </c>
      <c r="T44" s="45">
        <f>(1.85+2.64)/2</f>
        <v>2.2450000000000001</v>
      </c>
      <c r="U44" s="81">
        <v>2015</v>
      </c>
      <c r="W44" s="49" t="s">
        <v>155</v>
      </c>
      <c r="X44" s="81" t="s">
        <v>159</v>
      </c>
      <c r="Y44" s="86" t="s">
        <v>44</v>
      </c>
      <c r="Z44" s="40" t="s">
        <v>44</v>
      </c>
    </row>
    <row r="45" spans="1:26" s="42" customFormat="1" ht="22" customHeight="1" x14ac:dyDescent="0.2">
      <c r="A45" s="16" t="s">
        <v>16</v>
      </c>
      <c r="B45" s="16" t="s">
        <v>9</v>
      </c>
      <c r="C45" s="16" t="s">
        <v>39</v>
      </c>
      <c r="D45" s="62" t="s">
        <v>40</v>
      </c>
      <c r="E45" s="62" t="s">
        <v>41</v>
      </c>
      <c r="F45" s="16" t="s">
        <v>20</v>
      </c>
      <c r="G45" s="16" t="s">
        <v>42</v>
      </c>
      <c r="H45" s="16" t="s">
        <v>15</v>
      </c>
      <c r="I45" s="18"/>
      <c r="J45" s="18"/>
      <c r="K45" s="18"/>
      <c r="L45" s="12">
        <v>13059</v>
      </c>
      <c r="M45" s="12">
        <v>13059</v>
      </c>
      <c r="N45" s="18" t="s">
        <v>138</v>
      </c>
      <c r="O45" s="18" t="s">
        <v>125</v>
      </c>
      <c r="P45" s="18"/>
      <c r="Q45" s="12" t="s">
        <v>148</v>
      </c>
      <c r="R45" s="12" t="s">
        <v>148</v>
      </c>
      <c r="S45" s="36">
        <v>1.04</v>
      </c>
      <c r="T45" s="36">
        <v>0.78</v>
      </c>
      <c r="U45" s="84">
        <v>2015</v>
      </c>
      <c r="V45" s="18"/>
      <c r="W45" s="12" t="s">
        <v>182</v>
      </c>
      <c r="X45" s="18" t="s">
        <v>179</v>
      </c>
      <c r="Y45" s="16" t="s">
        <v>42</v>
      </c>
      <c r="Z45" s="16" t="s">
        <v>42</v>
      </c>
    </row>
    <row r="46" spans="1:26" s="42" customFormat="1" ht="22" customHeight="1" x14ac:dyDescent="0.2">
      <c r="A46" s="16" t="s">
        <v>16</v>
      </c>
      <c r="B46" s="16" t="s">
        <v>9</v>
      </c>
      <c r="C46" s="16" t="s">
        <v>39</v>
      </c>
      <c r="D46" s="62" t="s">
        <v>40</v>
      </c>
      <c r="E46" s="62" t="s">
        <v>41</v>
      </c>
      <c r="F46" s="16" t="s">
        <v>20</v>
      </c>
      <c r="G46" s="16" t="s">
        <v>43</v>
      </c>
      <c r="H46" s="16" t="s">
        <v>15</v>
      </c>
      <c r="I46" s="21"/>
      <c r="J46" s="18"/>
      <c r="K46" s="18"/>
      <c r="L46" s="12">
        <v>14570</v>
      </c>
      <c r="M46" s="12">
        <v>14570</v>
      </c>
      <c r="N46" s="18" t="s">
        <v>138</v>
      </c>
      <c r="O46" s="18" t="s">
        <v>125</v>
      </c>
      <c r="P46" s="21"/>
      <c r="Q46" s="12" t="s">
        <v>148</v>
      </c>
      <c r="R46" s="12" t="s">
        <v>154</v>
      </c>
      <c r="S46" s="36">
        <v>0.72</v>
      </c>
      <c r="T46" s="12">
        <v>0.98</v>
      </c>
      <c r="U46" s="84">
        <v>2015</v>
      </c>
      <c r="V46" s="18"/>
      <c r="W46" s="12" t="s">
        <v>182</v>
      </c>
      <c r="X46" s="18" t="s">
        <v>159</v>
      </c>
      <c r="Y46" s="16" t="s">
        <v>43</v>
      </c>
      <c r="Z46" s="16" t="s">
        <v>43</v>
      </c>
    </row>
    <row r="47" spans="1:26" s="42" customFormat="1" ht="27" customHeight="1" x14ac:dyDescent="0.2">
      <c r="A47" s="16" t="s">
        <v>23</v>
      </c>
      <c r="B47" s="16" t="s">
        <v>9</v>
      </c>
      <c r="C47" s="16" t="s">
        <v>39</v>
      </c>
      <c r="D47" s="62" t="s">
        <v>40</v>
      </c>
      <c r="E47" s="62" t="s">
        <v>41</v>
      </c>
      <c r="F47" s="16" t="s">
        <v>30</v>
      </c>
      <c r="G47" s="16" t="s">
        <v>174</v>
      </c>
      <c r="H47" s="16" t="s">
        <v>15</v>
      </c>
      <c r="I47" s="21"/>
      <c r="J47" s="21"/>
      <c r="K47" s="21"/>
      <c r="L47" s="30">
        <v>7914</v>
      </c>
      <c r="M47" s="30">
        <v>7914</v>
      </c>
      <c r="N47" s="18" t="s">
        <v>140</v>
      </c>
      <c r="O47" s="18" t="s">
        <v>125</v>
      </c>
      <c r="P47" s="21"/>
      <c r="Q47" s="12" t="s">
        <v>169</v>
      </c>
      <c r="R47" s="12" t="s">
        <v>168</v>
      </c>
      <c r="S47" s="36">
        <v>1.23</v>
      </c>
      <c r="T47" s="19">
        <v>0.86</v>
      </c>
      <c r="U47" s="18">
        <v>2015</v>
      </c>
      <c r="V47" s="21"/>
      <c r="W47" s="12" t="s">
        <v>182</v>
      </c>
      <c r="X47" s="21" t="s">
        <v>179</v>
      </c>
      <c r="Y47" s="16" t="s">
        <v>174</v>
      </c>
      <c r="Z47" s="16" t="s">
        <v>174</v>
      </c>
    </row>
    <row r="48" spans="1:26" s="42" customFormat="1" ht="27" customHeight="1" x14ac:dyDescent="0.2">
      <c r="A48" s="16" t="s">
        <v>23</v>
      </c>
      <c r="B48" s="16" t="s">
        <v>9</v>
      </c>
      <c r="C48" s="16" t="s">
        <v>39</v>
      </c>
      <c r="D48" s="62" t="s">
        <v>40</v>
      </c>
      <c r="E48" s="62" t="s">
        <v>41</v>
      </c>
      <c r="F48" s="16" t="s">
        <v>24</v>
      </c>
      <c r="G48" s="16" t="s">
        <v>46</v>
      </c>
      <c r="H48" s="16" t="s">
        <v>15</v>
      </c>
      <c r="I48" s="20"/>
      <c r="J48" s="20"/>
      <c r="K48" s="20"/>
      <c r="L48" s="67">
        <v>14941</v>
      </c>
      <c r="M48" s="67">
        <v>14941</v>
      </c>
      <c r="N48" s="18" t="s">
        <v>141</v>
      </c>
      <c r="O48" s="18" t="s">
        <v>125</v>
      </c>
      <c r="P48" s="69"/>
      <c r="Q48" s="20" t="s">
        <v>168</v>
      </c>
      <c r="R48" s="20" t="s">
        <v>168</v>
      </c>
      <c r="S48" s="72">
        <v>1.8726276907400332</v>
      </c>
      <c r="T48" s="72">
        <v>0.41176470588235298</v>
      </c>
      <c r="U48" s="18">
        <v>2016</v>
      </c>
      <c r="V48" s="20"/>
      <c r="W48" s="20" t="s">
        <v>182</v>
      </c>
      <c r="X48" s="20" t="s">
        <v>179</v>
      </c>
      <c r="Y48" s="16" t="s">
        <v>46</v>
      </c>
      <c r="Z48" s="16" t="s">
        <v>46</v>
      </c>
    </row>
    <row r="49" spans="1:26" s="42" customFormat="1" ht="22" customHeight="1" x14ac:dyDescent="0.2">
      <c r="A49" s="5" t="s">
        <v>16</v>
      </c>
      <c r="B49" s="5" t="s">
        <v>9</v>
      </c>
      <c r="C49" s="5" t="s">
        <v>47</v>
      </c>
      <c r="D49" s="65" t="s">
        <v>48</v>
      </c>
      <c r="E49" s="65" t="s">
        <v>49</v>
      </c>
      <c r="F49" s="5" t="s">
        <v>20</v>
      </c>
      <c r="G49" s="5" t="s">
        <v>50</v>
      </c>
      <c r="H49" s="5" t="s">
        <v>15</v>
      </c>
      <c r="I49" s="8"/>
      <c r="J49" s="8"/>
      <c r="K49" s="8"/>
      <c r="L49" s="14">
        <v>1495</v>
      </c>
      <c r="M49" s="11">
        <v>1</v>
      </c>
      <c r="N49" s="6" t="s">
        <v>138</v>
      </c>
      <c r="O49" s="6" t="s">
        <v>171</v>
      </c>
      <c r="P49" s="70"/>
      <c r="Q49" s="8" t="s">
        <v>135</v>
      </c>
      <c r="R49" s="8" t="s">
        <v>143</v>
      </c>
      <c r="S49" s="14">
        <v>0.57999999999999996</v>
      </c>
      <c r="T49" s="8">
        <v>0.65</v>
      </c>
      <c r="U49" s="82">
        <v>2017</v>
      </c>
      <c r="V49" s="8"/>
      <c r="W49" s="8" t="s">
        <v>182</v>
      </c>
      <c r="X49" s="8" t="s">
        <v>159</v>
      </c>
      <c r="Y49" s="5" t="s">
        <v>50</v>
      </c>
      <c r="Z49" s="5" t="s">
        <v>50</v>
      </c>
    </row>
    <row r="50" spans="1:26" s="42" customFormat="1" ht="22" customHeight="1" x14ac:dyDescent="0.2">
      <c r="A50" s="16" t="s">
        <v>16</v>
      </c>
      <c r="B50" s="16" t="s">
        <v>51</v>
      </c>
      <c r="C50" s="16" t="s">
        <v>87</v>
      </c>
      <c r="D50" s="62" t="s">
        <v>88</v>
      </c>
      <c r="E50" s="62" t="s">
        <v>89</v>
      </c>
      <c r="F50" s="16" t="s">
        <v>20</v>
      </c>
      <c r="G50" s="16" t="s">
        <v>90</v>
      </c>
      <c r="H50" s="16" t="s">
        <v>15</v>
      </c>
      <c r="I50" s="20"/>
      <c r="J50" s="20"/>
      <c r="K50" s="20"/>
      <c r="L50" s="20">
        <v>121298</v>
      </c>
      <c r="M50" s="20">
        <v>121298</v>
      </c>
      <c r="N50" s="18" t="s">
        <v>138</v>
      </c>
      <c r="O50" s="18" t="s">
        <v>125</v>
      </c>
      <c r="P50" s="69"/>
      <c r="Q50" s="20" t="s">
        <v>135</v>
      </c>
      <c r="R50" s="20" t="s">
        <v>135</v>
      </c>
      <c r="S50" s="20">
        <v>1.17</v>
      </c>
      <c r="T50" s="20">
        <v>0.96</v>
      </c>
      <c r="U50" s="84">
        <v>2018</v>
      </c>
      <c r="V50" s="20"/>
      <c r="W50" s="20" t="s">
        <v>182</v>
      </c>
      <c r="X50" s="20" t="s">
        <v>179</v>
      </c>
      <c r="Y50" s="16" t="s">
        <v>90</v>
      </c>
      <c r="Z50" s="16" t="s">
        <v>90</v>
      </c>
    </row>
    <row r="51" spans="1:26" s="42" customFormat="1" ht="22" customHeight="1" x14ac:dyDescent="0.2">
      <c r="A51" s="40" t="s">
        <v>23</v>
      </c>
      <c r="B51" s="40" t="s">
        <v>51</v>
      </c>
      <c r="C51" s="40" t="s">
        <v>87</v>
      </c>
      <c r="D51" s="52" t="s">
        <v>88</v>
      </c>
      <c r="E51" s="52" t="s">
        <v>89</v>
      </c>
      <c r="F51" s="40" t="s">
        <v>37</v>
      </c>
      <c r="G51" s="40" t="s">
        <v>92</v>
      </c>
      <c r="H51" s="40" t="s">
        <v>15</v>
      </c>
      <c r="I51" s="41"/>
      <c r="K51" s="45"/>
      <c r="L51" s="45">
        <v>254974</v>
      </c>
      <c r="M51" s="45">
        <v>254974</v>
      </c>
      <c r="N51" s="42" t="s">
        <v>146</v>
      </c>
      <c r="O51" s="42" t="s">
        <v>125</v>
      </c>
      <c r="Q51" s="41" t="s">
        <v>154</v>
      </c>
      <c r="R51" s="41" t="s">
        <v>154</v>
      </c>
      <c r="S51" s="71">
        <v>0.9329033002792374</v>
      </c>
      <c r="T51" s="71">
        <v>1.2673700000000001</v>
      </c>
      <c r="U51" s="42">
        <v>2018</v>
      </c>
      <c r="W51" s="41" t="s">
        <v>155</v>
      </c>
      <c r="X51" s="42" t="s">
        <v>159</v>
      </c>
      <c r="Y51" s="40" t="s">
        <v>92</v>
      </c>
      <c r="Z51" s="40" t="s">
        <v>92</v>
      </c>
    </row>
    <row r="52" spans="1:26" s="42" customFormat="1" ht="27" customHeight="1" x14ac:dyDescent="0.2">
      <c r="A52" s="40" t="s">
        <v>8</v>
      </c>
      <c r="B52" s="40" t="s">
        <v>51</v>
      </c>
      <c r="C52" s="40" t="s">
        <v>87</v>
      </c>
      <c r="D52" s="52" t="s">
        <v>88</v>
      </c>
      <c r="E52" s="52" t="s">
        <v>89</v>
      </c>
      <c r="F52" s="40" t="s">
        <v>13</v>
      </c>
      <c r="G52" s="40" t="s">
        <v>91</v>
      </c>
      <c r="H52" s="40" t="s">
        <v>15</v>
      </c>
      <c r="I52" s="41"/>
      <c r="L52" s="42">
        <v>403000</v>
      </c>
      <c r="M52" s="42">
        <v>403000</v>
      </c>
      <c r="N52" s="42" t="s">
        <v>142</v>
      </c>
      <c r="O52" s="42" t="s">
        <v>125</v>
      </c>
      <c r="Q52" s="41" t="s">
        <v>154</v>
      </c>
      <c r="R52" s="41" t="s">
        <v>154</v>
      </c>
      <c r="S52" s="41">
        <v>0.83</v>
      </c>
      <c r="T52" s="41">
        <v>1.2</v>
      </c>
      <c r="U52" s="42">
        <v>2017</v>
      </c>
      <c r="W52" s="41" t="s">
        <v>155</v>
      </c>
      <c r="X52" s="42" t="s">
        <v>159</v>
      </c>
      <c r="Y52" s="40" t="s">
        <v>91</v>
      </c>
      <c r="Z52" s="40" t="s">
        <v>91</v>
      </c>
    </row>
    <row r="53" spans="1:26" s="42" customFormat="1" ht="27" customHeight="1" x14ac:dyDescent="0.2">
      <c r="A53" s="16" t="s">
        <v>23</v>
      </c>
      <c r="B53" s="16" t="s">
        <v>51</v>
      </c>
      <c r="C53" s="16" t="s">
        <v>87</v>
      </c>
      <c r="D53" s="62" t="s">
        <v>88</v>
      </c>
      <c r="E53" s="62" t="s">
        <v>89</v>
      </c>
      <c r="F53" s="16" t="s">
        <v>30</v>
      </c>
      <c r="G53" s="16" t="s">
        <v>93</v>
      </c>
      <c r="H53" s="16" t="s">
        <v>15</v>
      </c>
      <c r="I53" s="18"/>
      <c r="J53" s="18"/>
      <c r="K53" s="18"/>
      <c r="L53" s="21">
        <v>666800</v>
      </c>
      <c r="M53" s="21">
        <v>666800</v>
      </c>
      <c r="N53" s="18" t="s">
        <v>140</v>
      </c>
      <c r="O53" s="18" t="s">
        <v>125</v>
      </c>
      <c r="P53" s="18"/>
      <c r="Q53" s="18" t="s">
        <v>170</v>
      </c>
      <c r="R53" s="18" t="s">
        <v>170</v>
      </c>
      <c r="S53" s="19">
        <v>1.39</v>
      </c>
      <c r="T53" s="19">
        <v>0.75</v>
      </c>
      <c r="U53" s="18">
        <v>2015</v>
      </c>
      <c r="V53" s="18"/>
      <c r="W53" s="18" t="s">
        <v>182</v>
      </c>
      <c r="X53" s="18" t="s">
        <v>179</v>
      </c>
      <c r="Y53" s="16" t="s">
        <v>93</v>
      </c>
      <c r="Z53" s="16" t="s">
        <v>93</v>
      </c>
    </row>
  </sheetData>
  <autoFilter ref="A1:AE1" xr:uid="{1B1945AD-6981-1546-A4DB-61F533985E71}"/>
  <sortState xmlns:xlrd2="http://schemas.microsoft.com/office/spreadsheetml/2017/richdata2" ref="A2:X53">
    <sortCondition ref="G2:G5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José Juan Jordá</dc:creator>
  <cp:lastModifiedBy>Mari José Juan Jordá</cp:lastModifiedBy>
  <dcterms:created xsi:type="dcterms:W3CDTF">2020-06-05T14:36:42Z</dcterms:created>
  <dcterms:modified xsi:type="dcterms:W3CDTF">2022-01-26T16:57:08Z</dcterms:modified>
</cp:coreProperties>
</file>