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abila\Desktop\"/>
    </mc:Choice>
  </mc:AlternateContent>
  <bookViews>
    <workbookView xWindow="0" yWindow="0" windowWidth="28800" windowHeight="13425" tabRatio="837" activeTab="2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Support Care " sheetId="9" r:id="rId9"/>
    <sheet name="Cancer" sheetId="8" r:id="rId10"/>
    <sheet name="Prevention-MC" sheetId="23" r:id="rId11"/>
    <sheet name="Prevention-BCC" sheetId="11" r:id="rId12"/>
    <sheet name="Lab" sheetId="24" r:id="rId13"/>
    <sheet name="PEP" sheetId="26" r:id="rId14"/>
    <sheet name="Gender" sheetId="17" r:id="rId15"/>
    <sheet name="SMGL" sheetId="18" r:id="rId16"/>
    <sheet name="Strategic Information (SI)" sheetId="19" r:id="rId17"/>
    <sheet name="Pharmacy" sheetId="22" r:id="rId18"/>
    <sheet name="Narrative" sheetId="13" r:id="rId19"/>
    <sheet name="Appendix 1" sheetId="16" r:id="rId20"/>
  </sheets>
  <externalReferences>
    <externalReference r:id="rId21"/>
  </externalReferences>
  <definedNames>
    <definedName name="_Toc400522923" localSheetId="11">'Prevention-BCC'!#REF!</definedName>
    <definedName name="_xlnm.Print_Area" localSheetId="19">'Appendix 1'!$A$2:$A$33</definedName>
    <definedName name="_xlnm.Print_Area" localSheetId="3">ART!$A$1:$U$20</definedName>
    <definedName name="_xlnm.Print_Area" localSheetId="9">Cancer!$A$1:$H$19</definedName>
    <definedName name="_xlnm.Print_Area" localSheetId="7">'Clinical Care'!$A$1:$U$21</definedName>
    <definedName name="_xlnm.Print_Area" localSheetId="14">Gender!$A$1:$O$14</definedName>
    <definedName name="_xlnm.Print_Area" localSheetId="12">Lab!$A$1:$C$10</definedName>
    <definedName name="_xlnm.Print_Area" localSheetId="18">Narrative!$A$1:$M$37</definedName>
    <definedName name="_xlnm.Print_Area" localSheetId="13">PEP!$A$1:$O$7</definedName>
    <definedName name="_xlnm.Print_Area" localSheetId="4">PMTCT!#REF!</definedName>
    <definedName name="_xlnm.Print_Area" localSheetId="6">'Prevention - PWP'!$A$1:$I$7</definedName>
    <definedName name="_xlnm.Print_Area" localSheetId="11">'Prevention-BCC'!$A$1:$O$27</definedName>
    <definedName name="_xlnm.Print_Area" localSheetId="10">'Prevention-MC'!$A$1:$K$18</definedName>
    <definedName name="_xlnm.Print_Area" localSheetId="1">STI!$A$1:$U$11</definedName>
    <definedName name="_xlnm.Print_Area" localSheetId="8">'Support Care '!$A$1:$Q$12</definedName>
    <definedName name="_xlnm.Print_Area" localSheetId="2">TB!$A$1:$U$25</definedName>
    <definedName name="_xlnm.Print_Titles" localSheetId="3">ART!$1:$3</definedName>
    <definedName name="_xlnm.Print_Titles" localSheetId="9">Cancer!$1:$3</definedName>
    <definedName name="_xlnm.Print_Titles" localSheetId="7">'Clinical Care'!$1:$3</definedName>
    <definedName name="_xlnm.Print_Titles" localSheetId="5">'Family Planning'!$1:$3</definedName>
    <definedName name="_xlnm.Print_Titles" localSheetId="14">Gender!$1:$3</definedName>
    <definedName name="_xlnm.Print_Titles" localSheetId="13">PEP!$1:$3</definedName>
    <definedName name="_xlnm.Print_Titles" localSheetId="4">PMTCT!$1:$2</definedName>
    <definedName name="_xlnm.Print_Titles" localSheetId="11">'Prevention-BCC'!$1:$3</definedName>
    <definedName name="_xlnm.Print_Titles" localSheetId="10">'Prevention-MC'!$1:$3</definedName>
    <definedName name="_xlnm.Print_Titles" localSheetId="15">SMGL!$1:$2</definedName>
    <definedName name="_xlnm.Print_Titles" localSheetId="1">STI!$1:$3</definedName>
    <definedName name="_xlnm.Print_Titles" localSheetId="8">'Support Care '!$1:$3</definedName>
    <definedName name="_xlnm.Print_Titles" localSheetId="2">TB!$1:$3</definedName>
  </definedNames>
  <calcPr calcId="152511"/>
</workbook>
</file>

<file path=xl/calcChain.xml><?xml version="1.0" encoding="utf-8"?>
<calcChain xmlns="http://schemas.openxmlformats.org/spreadsheetml/2006/main">
  <c r="I24" i="6" l="1"/>
  <c r="I25" i="6"/>
  <c r="I26" i="6"/>
  <c r="I27" i="6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16" i="6"/>
  <c r="I17" i="6"/>
  <c r="I18" i="6" s="1"/>
  <c r="I19" i="6" s="1"/>
  <c r="I20" i="6" s="1"/>
  <c r="I21" i="6" s="1"/>
  <c r="I22" i="6" s="1"/>
  <c r="I23" i="6" s="1"/>
  <c r="I15" i="6"/>
  <c r="C5" i="6"/>
  <c r="C6" i="6" s="1"/>
  <c r="C7" i="6" s="1"/>
  <c r="C8" i="6" s="1"/>
  <c r="C9" i="6" s="1"/>
  <c r="C10" i="6" s="1"/>
  <c r="C11" i="6" s="1"/>
  <c r="C12" i="6" s="1"/>
  <c r="C13" i="6" s="1"/>
  <c r="C14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E5" i="6"/>
  <c r="F5" i="6"/>
  <c r="G5" i="6"/>
  <c r="G6" i="6" s="1"/>
  <c r="G7" i="6" s="1"/>
  <c r="G8" i="6" s="1"/>
  <c r="G9" i="6" s="1"/>
  <c r="G10" i="6" s="1"/>
  <c r="G11" i="6" s="1"/>
  <c r="G12" i="6" s="1"/>
  <c r="G13" i="6" s="1"/>
  <c r="G14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E6" i="6"/>
  <c r="E7" i="6" s="1"/>
  <c r="E8" i="6" s="1"/>
  <c r="E9" i="6" s="1"/>
  <c r="E10" i="6" s="1"/>
  <c r="E11" i="6" s="1"/>
  <c r="E12" i="6" s="1"/>
  <c r="E13" i="6" s="1"/>
  <c r="E14" i="6" s="1"/>
  <c r="F6" i="6"/>
  <c r="F7" i="6" s="1"/>
  <c r="F8" i="6" s="1"/>
  <c r="F9" i="6" s="1"/>
  <c r="F10" i="6" s="1"/>
  <c r="F11" i="6" s="1"/>
  <c r="F12" i="6" s="1"/>
  <c r="F13" i="6" s="1"/>
  <c r="F14" i="6" s="1"/>
  <c r="D4" i="6"/>
  <c r="E4" i="6"/>
  <c r="F4" i="6"/>
  <c r="G4" i="6"/>
  <c r="H4" i="6"/>
  <c r="C4" i="6"/>
  <c r="E3" i="6"/>
  <c r="F3" i="6"/>
  <c r="G3" i="6"/>
  <c r="H3" i="6"/>
  <c r="D3" i="6"/>
  <c r="I3" i="6" l="1"/>
  <c r="I14" i="6"/>
  <c r="I13" i="6"/>
  <c r="I12" i="6"/>
  <c r="I11" i="6"/>
  <c r="I10" i="6"/>
  <c r="I9" i="6"/>
  <c r="I8" i="6"/>
  <c r="I7" i="6"/>
  <c r="I6" i="6"/>
  <c r="I5" i="6"/>
  <c r="I4" i="6"/>
  <c r="M6" i="3" l="1"/>
  <c r="N6" i="3"/>
  <c r="O6" i="3"/>
  <c r="P6" i="3"/>
  <c r="Q6" i="3"/>
  <c r="R6" i="3"/>
  <c r="S6" i="3"/>
  <c r="L6" i="3"/>
  <c r="D6" i="3"/>
  <c r="E6" i="3"/>
  <c r="F6" i="3"/>
  <c r="G6" i="3"/>
  <c r="H6" i="3"/>
  <c r="I6" i="3"/>
  <c r="J6" i="3"/>
  <c r="C6" i="3"/>
  <c r="C5" i="18" l="1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D4" i="18"/>
  <c r="E4" i="18"/>
  <c r="C4" i="18"/>
  <c r="E3" i="18"/>
  <c r="D3" i="18"/>
  <c r="E13" i="17"/>
  <c r="F13" i="17" s="1"/>
  <c r="D13" i="17"/>
  <c r="D14" i="17" s="1"/>
  <c r="C6" i="17"/>
  <c r="H6" i="17" s="1"/>
  <c r="D6" i="17"/>
  <c r="E6" i="17"/>
  <c r="E7" i="17" s="1"/>
  <c r="E8" i="17" s="1"/>
  <c r="E9" i="17" s="1"/>
  <c r="E10" i="17" s="1"/>
  <c r="F6" i="17"/>
  <c r="F7" i="17" s="1"/>
  <c r="F8" i="17" s="1"/>
  <c r="F9" i="17" s="1"/>
  <c r="F10" i="17" s="1"/>
  <c r="G6" i="17"/>
  <c r="G7" i="17" s="1"/>
  <c r="G8" i="17" s="1"/>
  <c r="G9" i="17" s="1"/>
  <c r="G10" i="17" s="1"/>
  <c r="I6" i="17"/>
  <c r="I7" i="17" s="1"/>
  <c r="I8" i="17" s="1"/>
  <c r="I9" i="17" s="1"/>
  <c r="I10" i="17" s="1"/>
  <c r="J6" i="17"/>
  <c r="J7" i="17" s="1"/>
  <c r="J8" i="17" s="1"/>
  <c r="J9" i="17" s="1"/>
  <c r="J10" i="17" s="1"/>
  <c r="K6" i="17"/>
  <c r="K7" i="17" s="1"/>
  <c r="K8" i="17" s="1"/>
  <c r="K9" i="17" s="1"/>
  <c r="K10" i="17" s="1"/>
  <c r="L6" i="17"/>
  <c r="M6" i="17"/>
  <c r="M7" i="17" s="1"/>
  <c r="M8" i="17" s="1"/>
  <c r="M9" i="17" s="1"/>
  <c r="M10" i="17" s="1"/>
  <c r="D7" i="17"/>
  <c r="D8" i="17" s="1"/>
  <c r="D9" i="17" s="1"/>
  <c r="D10" i="17" s="1"/>
  <c r="L7" i="17"/>
  <c r="L8" i="17" s="1"/>
  <c r="L9" i="17" s="1"/>
  <c r="L10" i="17" s="1"/>
  <c r="J5" i="17"/>
  <c r="K5" i="17"/>
  <c r="L5" i="17"/>
  <c r="M5" i="17"/>
  <c r="I5" i="17"/>
  <c r="D5" i="17"/>
  <c r="E5" i="17"/>
  <c r="F5" i="17"/>
  <c r="G5" i="17"/>
  <c r="K4" i="17"/>
  <c r="L4" i="17"/>
  <c r="M4" i="17"/>
  <c r="J4" i="17"/>
  <c r="E4" i="17"/>
  <c r="F4" i="17" s="1"/>
  <c r="G4" i="17" s="1"/>
  <c r="D4" i="17"/>
  <c r="C5" i="17"/>
  <c r="C6" i="26"/>
  <c r="D6" i="26"/>
  <c r="E6" i="26"/>
  <c r="F6" i="26"/>
  <c r="F7" i="26" s="1"/>
  <c r="G6" i="26"/>
  <c r="H6" i="26"/>
  <c r="I6" i="26"/>
  <c r="J6" i="26"/>
  <c r="J7" i="26" s="1"/>
  <c r="K6" i="26"/>
  <c r="L6" i="26"/>
  <c r="M6" i="26"/>
  <c r="N6" i="26"/>
  <c r="N7" i="26" s="1"/>
  <c r="O6" i="26"/>
  <c r="C7" i="26"/>
  <c r="D7" i="26"/>
  <c r="E7" i="26"/>
  <c r="G7" i="26"/>
  <c r="H7" i="26"/>
  <c r="I7" i="26"/>
  <c r="K7" i="26"/>
  <c r="L7" i="26"/>
  <c r="M7" i="26"/>
  <c r="O7" i="26"/>
  <c r="D5" i="26"/>
  <c r="E5" i="26"/>
  <c r="F5" i="26"/>
  <c r="G5" i="26"/>
  <c r="H5" i="26"/>
  <c r="I5" i="26"/>
  <c r="J5" i="26"/>
  <c r="K5" i="26"/>
  <c r="L5" i="26"/>
  <c r="M5" i="26"/>
  <c r="N5" i="26"/>
  <c r="O5" i="26"/>
  <c r="C5" i="26"/>
  <c r="E4" i="26"/>
  <c r="F4" i="26"/>
  <c r="G4" i="26"/>
  <c r="H4" i="26" s="1"/>
  <c r="I4" i="26" s="1"/>
  <c r="J4" i="26" s="1"/>
  <c r="K4" i="26" s="1"/>
  <c r="L4" i="26" s="1"/>
  <c r="M4" i="26" s="1"/>
  <c r="N4" i="26" s="1"/>
  <c r="O4" i="26" s="1"/>
  <c r="D4" i="26"/>
  <c r="C5" i="24"/>
  <c r="C6" i="24"/>
  <c r="C7" i="24"/>
  <c r="C8" i="24"/>
  <c r="C9" i="24" s="1"/>
  <c r="C10" i="24" s="1"/>
  <c r="C4" i="24"/>
  <c r="C3" i="24"/>
  <c r="K27" i="11"/>
  <c r="O17" i="11"/>
  <c r="O18" i="11"/>
  <c r="O19" i="11"/>
  <c r="O20" i="11" s="1"/>
  <c r="O21" i="11" s="1"/>
  <c r="O22" i="11" s="1"/>
  <c r="O23" i="11" s="1"/>
  <c r="O24" i="11" s="1"/>
  <c r="O25" i="11" s="1"/>
  <c r="O26" i="11" s="1"/>
  <c r="O16" i="11"/>
  <c r="M27" i="11"/>
  <c r="L27" i="11"/>
  <c r="J27" i="11"/>
  <c r="N27" i="11" s="1"/>
  <c r="I27" i="11"/>
  <c r="D27" i="11"/>
  <c r="E27" i="11"/>
  <c r="F27" i="11"/>
  <c r="G27" i="11"/>
  <c r="H27" i="11" s="1"/>
  <c r="C27" i="11"/>
  <c r="N15" i="11"/>
  <c r="N14" i="11"/>
  <c r="H15" i="11"/>
  <c r="H14" i="11"/>
  <c r="N13" i="11"/>
  <c r="H13" i="11"/>
  <c r="D13" i="11"/>
  <c r="E13" i="11"/>
  <c r="F13" i="11"/>
  <c r="G13" i="11"/>
  <c r="G14" i="11" s="1"/>
  <c r="G15" i="11" s="1"/>
  <c r="I13" i="11"/>
  <c r="J13" i="11"/>
  <c r="K13" i="11"/>
  <c r="K14" i="11" s="1"/>
  <c r="K15" i="11" s="1"/>
  <c r="L13" i="11"/>
  <c r="L14" i="11" s="1"/>
  <c r="L15" i="11" s="1"/>
  <c r="M13" i="11"/>
  <c r="C13" i="11"/>
  <c r="M14" i="11"/>
  <c r="M15" i="11" s="1"/>
  <c r="J14" i="11"/>
  <c r="J15" i="11" s="1"/>
  <c r="I14" i="11"/>
  <c r="F14" i="11"/>
  <c r="F15" i="11" s="1"/>
  <c r="E14" i="11"/>
  <c r="E15" i="11" s="1"/>
  <c r="D14" i="11"/>
  <c r="D15" i="11" s="1"/>
  <c r="N5" i="11"/>
  <c r="O5" i="11" s="1"/>
  <c r="N6" i="11"/>
  <c r="O6" i="11"/>
  <c r="N7" i="11"/>
  <c r="O7" i="11" s="1"/>
  <c r="N8" i="11"/>
  <c r="O8" i="11"/>
  <c r="N9" i="11"/>
  <c r="O9" i="11" s="1"/>
  <c r="N10" i="11"/>
  <c r="O10" i="11"/>
  <c r="N11" i="11"/>
  <c r="O11" i="11" s="1"/>
  <c r="N12" i="11"/>
  <c r="O12" i="11"/>
  <c r="H5" i="11"/>
  <c r="H6" i="11"/>
  <c r="H7" i="11"/>
  <c r="H8" i="11"/>
  <c r="H9" i="11"/>
  <c r="H10" i="11"/>
  <c r="H11" i="11"/>
  <c r="N4" i="11"/>
  <c r="H4" i="11"/>
  <c r="C6" i="11"/>
  <c r="D6" i="11"/>
  <c r="E6" i="11"/>
  <c r="F6" i="11"/>
  <c r="G6" i="11"/>
  <c r="I6" i="11"/>
  <c r="J6" i="11"/>
  <c r="K6" i="11"/>
  <c r="L6" i="11"/>
  <c r="M6" i="11"/>
  <c r="C7" i="11"/>
  <c r="D7" i="11"/>
  <c r="E7" i="11"/>
  <c r="F7" i="11"/>
  <c r="G7" i="11"/>
  <c r="I7" i="11"/>
  <c r="J7" i="11"/>
  <c r="K7" i="11"/>
  <c r="L7" i="11"/>
  <c r="M7" i="11"/>
  <c r="C8" i="11"/>
  <c r="D8" i="11"/>
  <c r="E8" i="11"/>
  <c r="F8" i="11"/>
  <c r="G8" i="11"/>
  <c r="I8" i="11"/>
  <c r="J8" i="11"/>
  <c r="K8" i="11"/>
  <c r="L8" i="11"/>
  <c r="M8" i="11"/>
  <c r="C9" i="11"/>
  <c r="D9" i="11"/>
  <c r="E9" i="11"/>
  <c r="F9" i="11"/>
  <c r="G9" i="11"/>
  <c r="I9" i="11"/>
  <c r="J9" i="11"/>
  <c r="K9" i="11"/>
  <c r="L9" i="11"/>
  <c r="M9" i="11"/>
  <c r="C10" i="11"/>
  <c r="D10" i="11"/>
  <c r="E10" i="11"/>
  <c r="F10" i="11"/>
  <c r="G10" i="11"/>
  <c r="I10" i="11"/>
  <c r="J10" i="11"/>
  <c r="K10" i="11"/>
  <c r="L10" i="11"/>
  <c r="M10" i="11"/>
  <c r="C11" i="11"/>
  <c r="D11" i="11"/>
  <c r="E11" i="11"/>
  <c r="F11" i="11"/>
  <c r="G11" i="11"/>
  <c r="I11" i="11"/>
  <c r="J11" i="11"/>
  <c r="K11" i="11"/>
  <c r="L11" i="11"/>
  <c r="M11" i="11"/>
  <c r="I4" i="11"/>
  <c r="D5" i="11"/>
  <c r="E5" i="11"/>
  <c r="F5" i="11"/>
  <c r="G5" i="11"/>
  <c r="E4" i="11"/>
  <c r="F4" i="11"/>
  <c r="G4" i="11"/>
  <c r="C5" i="11"/>
  <c r="D4" i="11"/>
  <c r="K17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D5" i="23"/>
  <c r="E5" i="23"/>
  <c r="F5" i="23"/>
  <c r="G5" i="23"/>
  <c r="H5" i="23"/>
  <c r="I5" i="23"/>
  <c r="J5" i="23"/>
  <c r="C5" i="23"/>
  <c r="E4" i="23"/>
  <c r="F4" i="23"/>
  <c r="G4" i="23"/>
  <c r="H4" i="23"/>
  <c r="I4" i="23" s="1"/>
  <c r="J4" i="23" s="1"/>
  <c r="D4" i="23"/>
  <c r="C6" i="8"/>
  <c r="D6" i="8"/>
  <c r="E6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G6" i="8"/>
  <c r="C7" i="8"/>
  <c r="D7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G7" i="8"/>
  <c r="C8" i="8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G8" i="8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D5" i="8"/>
  <c r="E5" i="8"/>
  <c r="F5" i="8"/>
  <c r="G5" i="8"/>
  <c r="C5" i="8"/>
  <c r="E4" i="8"/>
  <c r="F4" i="8"/>
  <c r="G4" i="8" s="1"/>
  <c r="D4" i="8"/>
  <c r="E12" i="9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D12" i="9"/>
  <c r="C7" i="9"/>
  <c r="C8" i="9" s="1"/>
  <c r="C9" i="9" s="1"/>
  <c r="C10" i="9" s="1"/>
  <c r="D7" i="9"/>
  <c r="D8" i="9" s="1"/>
  <c r="D9" i="9" s="1"/>
  <c r="D10" i="9" s="1"/>
  <c r="E7" i="9"/>
  <c r="F7" i="9"/>
  <c r="G7" i="9"/>
  <c r="G8" i="9" s="1"/>
  <c r="G9" i="9" s="1"/>
  <c r="G10" i="9" s="1"/>
  <c r="H7" i="9"/>
  <c r="H8" i="9" s="1"/>
  <c r="H9" i="9" s="1"/>
  <c r="H10" i="9" s="1"/>
  <c r="I7" i="9"/>
  <c r="J7" i="9"/>
  <c r="K7" i="9"/>
  <c r="K8" i="9" s="1"/>
  <c r="K9" i="9" s="1"/>
  <c r="K10" i="9" s="1"/>
  <c r="L7" i="9"/>
  <c r="L8" i="9" s="1"/>
  <c r="L9" i="9" s="1"/>
  <c r="L10" i="9" s="1"/>
  <c r="M7" i="9"/>
  <c r="N7" i="9"/>
  <c r="O7" i="9"/>
  <c r="O8" i="9" s="1"/>
  <c r="O9" i="9" s="1"/>
  <c r="O10" i="9" s="1"/>
  <c r="P7" i="9"/>
  <c r="P8" i="9" s="1"/>
  <c r="P9" i="9" s="1"/>
  <c r="P10" i="9" s="1"/>
  <c r="E8" i="9"/>
  <c r="E9" i="9" s="1"/>
  <c r="E10" i="9" s="1"/>
  <c r="F8" i="9"/>
  <c r="F9" i="9" s="1"/>
  <c r="F10" i="9" s="1"/>
  <c r="I8" i="9"/>
  <c r="I9" i="9" s="1"/>
  <c r="I10" i="9" s="1"/>
  <c r="J8" i="9"/>
  <c r="J9" i="9" s="1"/>
  <c r="J10" i="9" s="1"/>
  <c r="M8" i="9"/>
  <c r="M9" i="9" s="1"/>
  <c r="M10" i="9" s="1"/>
  <c r="N8" i="9"/>
  <c r="N9" i="9" s="1"/>
  <c r="N10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D5" i="9"/>
  <c r="E5" i="9"/>
  <c r="F5" i="9"/>
  <c r="G5" i="9"/>
  <c r="H5" i="9"/>
  <c r="I5" i="9"/>
  <c r="J5" i="9"/>
  <c r="K5" i="9"/>
  <c r="L5" i="9"/>
  <c r="M5" i="9"/>
  <c r="N5" i="9"/>
  <c r="O5" i="9"/>
  <c r="P5" i="9"/>
  <c r="C5" i="9"/>
  <c r="M21" i="7"/>
  <c r="N21" i="7" s="1"/>
  <c r="O21" i="7" s="1"/>
  <c r="P21" i="7" s="1"/>
  <c r="Q21" i="7" s="1"/>
  <c r="R21" i="7" s="1"/>
  <c r="S21" i="7" s="1"/>
  <c r="N20" i="7"/>
  <c r="O20" i="7" s="1"/>
  <c r="P20" i="7" s="1"/>
  <c r="Q20" i="7" s="1"/>
  <c r="R20" i="7" s="1"/>
  <c r="S20" i="7" s="1"/>
  <c r="M20" i="7"/>
  <c r="M19" i="7"/>
  <c r="N19" i="7" s="1"/>
  <c r="O19" i="7" s="1"/>
  <c r="P19" i="7" s="1"/>
  <c r="Q19" i="7" s="1"/>
  <c r="R19" i="7" s="1"/>
  <c r="S19" i="7" s="1"/>
  <c r="M18" i="7"/>
  <c r="N18" i="7" s="1"/>
  <c r="O18" i="7" s="1"/>
  <c r="P18" i="7" s="1"/>
  <c r="Q18" i="7" s="1"/>
  <c r="R18" i="7" s="1"/>
  <c r="S18" i="7" s="1"/>
  <c r="M17" i="7"/>
  <c r="N17" i="7" s="1"/>
  <c r="O17" i="7" s="1"/>
  <c r="P17" i="7" s="1"/>
  <c r="Q17" i="7" s="1"/>
  <c r="R17" i="7" s="1"/>
  <c r="S17" i="7" s="1"/>
  <c r="N16" i="7"/>
  <c r="O16" i="7" s="1"/>
  <c r="P16" i="7" s="1"/>
  <c r="Q16" i="7" s="1"/>
  <c r="R16" i="7" s="1"/>
  <c r="S16" i="7" s="1"/>
  <c r="M16" i="7"/>
  <c r="M15" i="7"/>
  <c r="N15" i="7" s="1"/>
  <c r="O15" i="7" s="1"/>
  <c r="P15" i="7" s="1"/>
  <c r="Q15" i="7" s="1"/>
  <c r="R15" i="7" s="1"/>
  <c r="S15" i="7" s="1"/>
  <c r="M14" i="7"/>
  <c r="N14" i="7" s="1"/>
  <c r="O14" i="7" s="1"/>
  <c r="P14" i="7" s="1"/>
  <c r="Q14" i="7" s="1"/>
  <c r="R14" i="7" s="1"/>
  <c r="S14" i="7" s="1"/>
  <c r="M13" i="7"/>
  <c r="N13" i="7" s="1"/>
  <c r="O13" i="7" s="1"/>
  <c r="P13" i="7" s="1"/>
  <c r="Q13" i="7" s="1"/>
  <c r="R13" i="7" s="1"/>
  <c r="S13" i="7" s="1"/>
  <c r="N12" i="7"/>
  <c r="O12" i="7" s="1"/>
  <c r="P12" i="7" s="1"/>
  <c r="Q12" i="7" s="1"/>
  <c r="R12" i="7" s="1"/>
  <c r="S12" i="7" s="1"/>
  <c r="M12" i="7"/>
  <c r="M11" i="7"/>
  <c r="N11" i="7" s="1"/>
  <c r="O11" i="7" s="1"/>
  <c r="P11" i="7" s="1"/>
  <c r="Q11" i="7" s="1"/>
  <c r="R11" i="7" s="1"/>
  <c r="S11" i="7" s="1"/>
  <c r="L12" i="7"/>
  <c r="L13" i="7" s="1"/>
  <c r="L14" i="7" s="1"/>
  <c r="L15" i="7" s="1"/>
  <c r="L16" i="7" s="1"/>
  <c r="L17" i="7" s="1"/>
  <c r="L18" i="7" s="1"/>
  <c r="L19" i="7" s="1"/>
  <c r="L20" i="7" s="1"/>
  <c r="L21" i="7" s="1"/>
  <c r="L7" i="7"/>
  <c r="D21" i="7"/>
  <c r="E21" i="7" s="1"/>
  <c r="F21" i="7" s="1"/>
  <c r="G21" i="7" s="1"/>
  <c r="H21" i="7" s="1"/>
  <c r="I21" i="7" s="1"/>
  <c r="J21" i="7" s="1"/>
  <c r="E20" i="7"/>
  <c r="F20" i="7" s="1"/>
  <c r="G20" i="7" s="1"/>
  <c r="H20" i="7" s="1"/>
  <c r="I20" i="7" s="1"/>
  <c r="J20" i="7" s="1"/>
  <c r="D20" i="7"/>
  <c r="D19" i="7"/>
  <c r="E19" i="7" s="1"/>
  <c r="F19" i="7" s="1"/>
  <c r="G19" i="7" s="1"/>
  <c r="H19" i="7" s="1"/>
  <c r="I19" i="7" s="1"/>
  <c r="J19" i="7" s="1"/>
  <c r="D18" i="7"/>
  <c r="E18" i="7" s="1"/>
  <c r="F18" i="7" s="1"/>
  <c r="G18" i="7" s="1"/>
  <c r="H18" i="7" s="1"/>
  <c r="I18" i="7" s="1"/>
  <c r="J18" i="7" s="1"/>
  <c r="D17" i="7"/>
  <c r="E17" i="7" s="1"/>
  <c r="F17" i="7" s="1"/>
  <c r="G17" i="7" s="1"/>
  <c r="H17" i="7" s="1"/>
  <c r="I17" i="7" s="1"/>
  <c r="J17" i="7" s="1"/>
  <c r="E16" i="7"/>
  <c r="F16" i="7" s="1"/>
  <c r="G16" i="7" s="1"/>
  <c r="H16" i="7" s="1"/>
  <c r="I16" i="7" s="1"/>
  <c r="J16" i="7" s="1"/>
  <c r="D16" i="7"/>
  <c r="D15" i="7"/>
  <c r="E15" i="7" s="1"/>
  <c r="F15" i="7" s="1"/>
  <c r="G15" i="7" s="1"/>
  <c r="H15" i="7" s="1"/>
  <c r="I15" i="7" s="1"/>
  <c r="J15" i="7" s="1"/>
  <c r="D14" i="7"/>
  <c r="E14" i="7" s="1"/>
  <c r="F14" i="7" s="1"/>
  <c r="G14" i="7" s="1"/>
  <c r="H14" i="7" s="1"/>
  <c r="I14" i="7" s="1"/>
  <c r="J14" i="7" s="1"/>
  <c r="D13" i="7"/>
  <c r="E13" i="7" s="1"/>
  <c r="F13" i="7" s="1"/>
  <c r="G13" i="7" s="1"/>
  <c r="H13" i="7" s="1"/>
  <c r="I13" i="7" s="1"/>
  <c r="J13" i="7" s="1"/>
  <c r="E12" i="7"/>
  <c r="F12" i="7" s="1"/>
  <c r="G12" i="7" s="1"/>
  <c r="H12" i="7" s="1"/>
  <c r="I12" i="7" s="1"/>
  <c r="J12" i="7" s="1"/>
  <c r="D12" i="7"/>
  <c r="D11" i="7"/>
  <c r="E11" i="7" s="1"/>
  <c r="F11" i="7" s="1"/>
  <c r="G11" i="7" s="1"/>
  <c r="H11" i="7" s="1"/>
  <c r="I11" i="7" s="1"/>
  <c r="J11" i="7" s="1"/>
  <c r="D7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L6" i="7"/>
  <c r="L8" i="7" s="1"/>
  <c r="C6" i="7"/>
  <c r="D6" i="7"/>
  <c r="E6" i="7" s="1"/>
  <c r="F6" i="7" s="1"/>
  <c r="G6" i="7" s="1"/>
  <c r="H6" i="7" s="1"/>
  <c r="I6" i="7" s="1"/>
  <c r="J6" i="7" s="1"/>
  <c r="M5" i="7"/>
  <c r="N5" i="7" s="1"/>
  <c r="O5" i="7" s="1"/>
  <c r="P5" i="7" s="1"/>
  <c r="Q5" i="7" s="1"/>
  <c r="R5" i="7" s="1"/>
  <c r="S5" i="7" s="1"/>
  <c r="D5" i="7"/>
  <c r="E5" i="7" s="1"/>
  <c r="F5" i="7" s="1"/>
  <c r="G5" i="7" s="1"/>
  <c r="H5" i="7" s="1"/>
  <c r="I5" i="7" s="1"/>
  <c r="J5" i="7" s="1"/>
  <c r="C5" i="7"/>
  <c r="L4" i="7"/>
  <c r="E4" i="7"/>
  <c r="F4" i="7" s="1"/>
  <c r="G4" i="7" s="1"/>
  <c r="H4" i="7" s="1"/>
  <c r="I4" i="7" s="1"/>
  <c r="J4" i="7" s="1"/>
  <c r="D4" i="7"/>
  <c r="M48" i="25"/>
  <c r="M49" i="25" s="1"/>
  <c r="M47" i="25"/>
  <c r="I45" i="25"/>
  <c r="J45" i="25" s="1"/>
  <c r="K45" i="25" s="1"/>
  <c r="I42" i="25"/>
  <c r="J42" i="25" s="1"/>
  <c r="K42" i="25" s="1"/>
  <c r="E42" i="25"/>
  <c r="F42" i="25" s="1"/>
  <c r="D42" i="25"/>
  <c r="C42" i="25"/>
  <c r="I41" i="25"/>
  <c r="J41" i="25" s="1"/>
  <c r="K41" i="25" s="1"/>
  <c r="E41" i="25"/>
  <c r="F41" i="25"/>
  <c r="D41" i="25"/>
  <c r="M30" i="25"/>
  <c r="M31" i="25" s="1"/>
  <c r="M32" i="25" s="1"/>
  <c r="M33" i="25" s="1"/>
  <c r="M34" i="25" s="1"/>
  <c r="M35" i="25" s="1"/>
  <c r="M36" i="25" s="1"/>
  <c r="M37" i="25" s="1"/>
  <c r="M38" i="25" s="1"/>
  <c r="M39" i="25" s="1"/>
  <c r="M29" i="25"/>
  <c r="I27" i="25"/>
  <c r="J27" i="25" s="1"/>
  <c r="K27" i="25" s="1"/>
  <c r="F27" i="25"/>
  <c r="D27" i="25"/>
  <c r="M24" i="25"/>
  <c r="M25" i="25"/>
  <c r="L18" i="25"/>
  <c r="L19" i="25" s="1"/>
  <c r="L20" i="25" s="1"/>
  <c r="L21" i="25" s="1"/>
  <c r="L22" i="25" s="1"/>
  <c r="L23" i="25" s="1"/>
  <c r="L24" i="25" s="1"/>
  <c r="I18" i="25"/>
  <c r="I19" i="25" s="1"/>
  <c r="I20" i="25" s="1"/>
  <c r="I21" i="25" s="1"/>
  <c r="I22" i="25" s="1"/>
  <c r="I23" i="25" s="1"/>
  <c r="G20" i="25"/>
  <c r="G21" i="25" s="1"/>
  <c r="G22" i="25" s="1"/>
  <c r="G23" i="25" s="1"/>
  <c r="G19" i="25"/>
  <c r="G18" i="25"/>
  <c r="M6" i="25"/>
  <c r="M7" i="25"/>
  <c r="M8" i="25"/>
  <c r="M9" i="25"/>
  <c r="M10" i="25" s="1"/>
  <c r="M11" i="25" s="1"/>
  <c r="M12" i="25" s="1"/>
  <c r="M13" i="25" s="1"/>
  <c r="M14" i="25" s="1"/>
  <c r="M15" i="25" s="1"/>
  <c r="M5" i="25"/>
  <c r="H4" i="25"/>
  <c r="I4" i="25" s="1"/>
  <c r="J4" i="25" s="1"/>
  <c r="K4" i="25" s="1"/>
  <c r="E4" i="25"/>
  <c r="F4" i="25"/>
  <c r="D4" i="25"/>
  <c r="O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R5" i="5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P5" i="5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D5" i="5"/>
  <c r="E5" i="5"/>
  <c r="F5" i="5"/>
  <c r="G5" i="5"/>
  <c r="H5" i="5"/>
  <c r="I5" i="5"/>
  <c r="J5" i="5"/>
  <c r="C5" i="5"/>
  <c r="M4" i="5"/>
  <c r="N4" i="5"/>
  <c r="O4" i="5"/>
  <c r="Q4" i="5" s="1"/>
  <c r="S4" i="5" s="1"/>
  <c r="P4" i="5"/>
  <c r="R4" i="5" s="1"/>
  <c r="L4" i="5"/>
  <c r="G13" i="17" l="1"/>
  <c r="F14" i="17"/>
  <c r="E14" i="17"/>
  <c r="C14" i="17"/>
  <c r="C7" i="17"/>
  <c r="O27" i="11"/>
  <c r="O13" i="11"/>
  <c r="I15" i="11"/>
  <c r="C14" i="11"/>
  <c r="C7" i="7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N5" i="4"/>
  <c r="N6" i="4" s="1"/>
  <c r="O5" i="4"/>
  <c r="O6" i="4" s="1"/>
  <c r="O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Q5" i="4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S5" i="4"/>
  <c r="S6" i="4" s="1"/>
  <c r="S7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N7" i="4"/>
  <c r="N8" i="4" s="1"/>
  <c r="N9" i="4" s="1"/>
  <c r="N10" i="4" s="1"/>
  <c r="O8" i="4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S8" i="4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E5" i="4"/>
  <c r="E6" i="4" s="1"/>
  <c r="F5" i="4"/>
  <c r="F6" i="4" s="1"/>
  <c r="F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H5" i="4"/>
  <c r="I5" i="4"/>
  <c r="I6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H6" i="4"/>
  <c r="H7" i="4" s="1"/>
  <c r="H8" i="4" s="1"/>
  <c r="H9" i="4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T4" i="3"/>
  <c r="H13" i="17" l="1"/>
  <c r="I13" i="17" s="1"/>
  <c r="G14" i="17"/>
  <c r="H14" i="17"/>
  <c r="C8" i="17"/>
  <c r="H7" i="17"/>
  <c r="O14" i="11"/>
  <c r="C15" i="11"/>
  <c r="O15" i="11" s="1"/>
  <c r="C8" i="7"/>
  <c r="E7" i="7"/>
  <c r="F7" i="7" s="1"/>
  <c r="G7" i="7" s="1"/>
  <c r="H7" i="7" s="1"/>
  <c r="I7" i="7" s="1"/>
  <c r="J7" i="7" s="1"/>
  <c r="M7" i="3"/>
  <c r="M8" i="3" s="1"/>
  <c r="M9" i="3" s="1"/>
  <c r="M10" i="3" s="1"/>
  <c r="M11" i="3" s="1"/>
  <c r="O7" i="3"/>
  <c r="O8" i="3" s="1"/>
  <c r="O9" i="3" s="1"/>
  <c r="O10" i="3" s="1"/>
  <c r="O11" i="3" s="1"/>
  <c r="P7" i="3"/>
  <c r="P8" i="3" s="1"/>
  <c r="P9" i="3" s="1"/>
  <c r="P10" i="3" s="1"/>
  <c r="P11" i="3" s="1"/>
  <c r="Q7" i="3"/>
  <c r="Q8" i="3" s="1"/>
  <c r="Q9" i="3" s="1"/>
  <c r="Q10" i="3" s="1"/>
  <c r="Q11" i="3" s="1"/>
  <c r="S7" i="3"/>
  <c r="S8" i="3" s="1"/>
  <c r="S9" i="3" s="1"/>
  <c r="S10" i="3" s="1"/>
  <c r="S11" i="3" s="1"/>
  <c r="N7" i="3"/>
  <c r="N8" i="3" s="1"/>
  <c r="N9" i="3" s="1"/>
  <c r="N10" i="3" s="1"/>
  <c r="N11" i="3" s="1"/>
  <c r="R7" i="3"/>
  <c r="R8" i="3" s="1"/>
  <c r="R9" i="3" s="1"/>
  <c r="R10" i="3" s="1"/>
  <c r="R11" i="3" s="1"/>
  <c r="L7" i="3"/>
  <c r="L8" i="3" s="1"/>
  <c r="L9" i="3" s="1"/>
  <c r="L10" i="3" s="1"/>
  <c r="L11" i="3" s="1"/>
  <c r="E7" i="3"/>
  <c r="E8" i="3" s="1"/>
  <c r="E9" i="3" s="1"/>
  <c r="E10" i="3" s="1"/>
  <c r="E11" i="3" s="1"/>
  <c r="F7" i="3"/>
  <c r="F8" i="3" s="1"/>
  <c r="F9" i="3" s="1"/>
  <c r="F10" i="3" s="1"/>
  <c r="F11" i="3" s="1"/>
  <c r="G7" i="3"/>
  <c r="G8" i="3" s="1"/>
  <c r="G9" i="3" s="1"/>
  <c r="G10" i="3" s="1"/>
  <c r="G11" i="3" s="1"/>
  <c r="I7" i="3"/>
  <c r="I8" i="3" s="1"/>
  <c r="I9" i="3" s="1"/>
  <c r="I10" i="3" s="1"/>
  <c r="I11" i="3" s="1"/>
  <c r="J7" i="3"/>
  <c r="J8" i="3" s="1"/>
  <c r="J9" i="3" s="1"/>
  <c r="J10" i="3" s="1"/>
  <c r="J11" i="3" s="1"/>
  <c r="D7" i="3"/>
  <c r="D8" i="3" s="1"/>
  <c r="D9" i="3" s="1"/>
  <c r="D10" i="3" s="1"/>
  <c r="D11" i="3" s="1"/>
  <c r="H7" i="3"/>
  <c r="H8" i="3" s="1"/>
  <c r="H9" i="3" s="1"/>
  <c r="H10" i="3" s="1"/>
  <c r="H11" i="3" s="1"/>
  <c r="C7" i="3"/>
  <c r="C8" i="3" s="1"/>
  <c r="C9" i="3" s="1"/>
  <c r="C10" i="3" s="1"/>
  <c r="C11" i="3" s="1"/>
  <c r="J13" i="17" l="1"/>
  <c r="I14" i="17"/>
  <c r="C9" i="17"/>
  <c r="H8" i="17"/>
  <c r="D8" i="7"/>
  <c r="E8" i="7" s="1"/>
  <c r="F8" i="7" s="1"/>
  <c r="G8" i="7" s="1"/>
  <c r="H8" i="7" s="1"/>
  <c r="I8" i="7" s="1"/>
  <c r="J8" i="7" s="1"/>
  <c r="C9" i="7"/>
  <c r="D9" i="7" s="1"/>
  <c r="T21" i="4"/>
  <c r="K21" i="4"/>
  <c r="K12" i="4"/>
  <c r="K13" i="4"/>
  <c r="T12" i="4"/>
  <c r="U12" i="4" s="1"/>
  <c r="T13" i="4"/>
  <c r="T10" i="4"/>
  <c r="K9" i="4"/>
  <c r="M50" i="25"/>
  <c r="L45" i="25"/>
  <c r="G4" i="25"/>
  <c r="L4" i="25"/>
  <c r="M16" i="25"/>
  <c r="M17" i="25"/>
  <c r="M18" i="25"/>
  <c r="M19" i="25"/>
  <c r="M20" i="25"/>
  <c r="M21" i="25"/>
  <c r="M22" i="25"/>
  <c r="M23" i="25"/>
  <c r="G25" i="25"/>
  <c r="I25" i="25"/>
  <c r="L25" i="25"/>
  <c r="G27" i="25"/>
  <c r="L27" i="25"/>
  <c r="G41" i="25"/>
  <c r="L41" i="25"/>
  <c r="G42" i="25"/>
  <c r="L42" i="25"/>
  <c r="M42" i="25" s="1"/>
  <c r="M43" i="25"/>
  <c r="M51" i="25"/>
  <c r="M52" i="25"/>
  <c r="M54" i="25"/>
  <c r="T17" i="7"/>
  <c r="T18" i="7"/>
  <c r="K17" i="7"/>
  <c r="K18" i="7"/>
  <c r="K11" i="23"/>
  <c r="H4" i="8"/>
  <c r="H5" i="8"/>
  <c r="H6" i="8"/>
  <c r="K6" i="23"/>
  <c r="H8" i="8"/>
  <c r="H9" i="8"/>
  <c r="H10" i="8"/>
  <c r="H11" i="8"/>
  <c r="H12" i="8"/>
  <c r="H13" i="8"/>
  <c r="H14" i="8"/>
  <c r="H15" i="8"/>
  <c r="H16" i="8"/>
  <c r="H17" i="8"/>
  <c r="H18" i="8"/>
  <c r="H19" i="8"/>
  <c r="H7" i="8"/>
  <c r="T9" i="4"/>
  <c r="T11" i="4"/>
  <c r="K11" i="4"/>
  <c r="T20" i="5"/>
  <c r="K20" i="5"/>
  <c r="U20" i="5" s="1"/>
  <c r="K19" i="5"/>
  <c r="T19" i="5"/>
  <c r="O11" i="17"/>
  <c r="O12" i="17"/>
  <c r="H5" i="17"/>
  <c r="N5" i="17"/>
  <c r="N6" i="17"/>
  <c r="O6" i="17" s="1"/>
  <c r="N7" i="17"/>
  <c r="O7" i="17"/>
  <c r="N8" i="17"/>
  <c r="O8" i="17"/>
  <c r="N9" i="17"/>
  <c r="N10" i="17"/>
  <c r="N4" i="17"/>
  <c r="H4" i="17"/>
  <c r="F4" i="18"/>
  <c r="F5" i="18"/>
  <c r="F6" i="18"/>
  <c r="F7" i="18"/>
  <c r="F8" i="18"/>
  <c r="F9" i="18"/>
  <c r="F10" i="18"/>
  <c r="F11" i="18"/>
  <c r="F12" i="18"/>
  <c r="F13" i="18"/>
  <c r="F14" i="18"/>
  <c r="F15" i="18"/>
  <c r="F3" i="18"/>
  <c r="K5" i="23"/>
  <c r="K7" i="23"/>
  <c r="K8" i="23"/>
  <c r="K9" i="23"/>
  <c r="K10" i="23"/>
  <c r="K12" i="23"/>
  <c r="K13" i="23"/>
  <c r="K14" i="23"/>
  <c r="K15" i="23"/>
  <c r="K16" i="23"/>
  <c r="K18" i="23"/>
  <c r="K4" i="23"/>
  <c r="Q12" i="9"/>
  <c r="Q5" i="9"/>
  <c r="Q6" i="9"/>
  <c r="Q7" i="9"/>
  <c r="Q8" i="9"/>
  <c r="Q9" i="9"/>
  <c r="Q10" i="9"/>
  <c r="K5" i="4"/>
  <c r="T5" i="4"/>
  <c r="K6" i="4"/>
  <c r="T6" i="4"/>
  <c r="K7" i="4"/>
  <c r="T7" i="4"/>
  <c r="K8" i="4"/>
  <c r="U8" i="4" s="1"/>
  <c r="T8" i="4"/>
  <c r="K14" i="4"/>
  <c r="T14" i="4"/>
  <c r="K16" i="4"/>
  <c r="T16" i="4"/>
  <c r="K18" i="4"/>
  <c r="T18" i="4"/>
  <c r="K19" i="4"/>
  <c r="T19" i="4"/>
  <c r="K22" i="4"/>
  <c r="T22" i="4"/>
  <c r="K23" i="4"/>
  <c r="T23" i="4"/>
  <c r="K24" i="4"/>
  <c r="T24" i="4"/>
  <c r="K25" i="4"/>
  <c r="T25" i="4"/>
  <c r="T4" i="4"/>
  <c r="K4" i="4"/>
  <c r="K7" i="3"/>
  <c r="T7" i="3"/>
  <c r="K8" i="3"/>
  <c r="T8" i="3"/>
  <c r="K9" i="3"/>
  <c r="T9" i="3"/>
  <c r="K10" i="3"/>
  <c r="T10" i="3"/>
  <c r="K11" i="3"/>
  <c r="T11" i="3"/>
  <c r="T6" i="3"/>
  <c r="K6" i="3"/>
  <c r="K4" i="3"/>
  <c r="T19" i="7"/>
  <c r="T20" i="7"/>
  <c r="K19" i="7"/>
  <c r="K20" i="7"/>
  <c r="T11" i="7"/>
  <c r="T12" i="7"/>
  <c r="T13" i="7"/>
  <c r="T14" i="7"/>
  <c r="T15" i="7"/>
  <c r="T16" i="7"/>
  <c r="T21" i="7"/>
  <c r="K11" i="7"/>
  <c r="K12" i="7"/>
  <c r="K13" i="7"/>
  <c r="K14" i="7"/>
  <c r="U14" i="7"/>
  <c r="K15" i="7"/>
  <c r="U15" i="7" s="1"/>
  <c r="K16" i="7"/>
  <c r="U16" i="7" s="1"/>
  <c r="K21" i="7"/>
  <c r="U21" i="7" s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4" i="5"/>
  <c r="K5" i="5"/>
  <c r="U5" i="5" s="1"/>
  <c r="K6" i="5"/>
  <c r="U6" i="5" s="1"/>
  <c r="K7" i="5"/>
  <c r="K8" i="5"/>
  <c r="K9" i="5"/>
  <c r="K10" i="5"/>
  <c r="U10" i="5" s="1"/>
  <c r="K11" i="5"/>
  <c r="K12" i="5"/>
  <c r="K13" i="5"/>
  <c r="U13" i="5" s="1"/>
  <c r="K14" i="5"/>
  <c r="U14" i="5" s="1"/>
  <c r="K15" i="5"/>
  <c r="K16" i="5"/>
  <c r="K17" i="5"/>
  <c r="U17" i="5" s="1"/>
  <c r="K4" i="5"/>
  <c r="E4" i="27"/>
  <c r="H4" i="27"/>
  <c r="I4" i="27" s="1"/>
  <c r="E5" i="27"/>
  <c r="H5" i="27"/>
  <c r="E6" i="27"/>
  <c r="H6" i="27"/>
  <c r="I6" i="27" s="1"/>
  <c r="E7" i="27"/>
  <c r="H7" i="27"/>
  <c r="B4" i="3"/>
  <c r="B5" i="3"/>
  <c r="B6" i="3"/>
  <c r="B8" i="3"/>
  <c r="B9" i="3"/>
  <c r="B10" i="3"/>
  <c r="B11" i="3"/>
  <c r="U4" i="3"/>
  <c r="K10" i="4"/>
  <c r="U4" i="4" l="1"/>
  <c r="K13" i="17"/>
  <c r="J14" i="17"/>
  <c r="O9" i="17"/>
  <c r="H9" i="17"/>
  <c r="C10" i="17"/>
  <c r="H10" i="17" s="1"/>
  <c r="O10" i="17" s="1"/>
  <c r="O5" i="17"/>
  <c r="O4" i="17"/>
  <c r="Q4" i="9"/>
  <c r="U13" i="7"/>
  <c r="U12" i="7"/>
  <c r="U19" i="7"/>
  <c r="U17" i="7"/>
  <c r="U20" i="7"/>
  <c r="U18" i="7"/>
  <c r="U11" i="7"/>
  <c r="I7" i="27"/>
  <c r="I5" i="27"/>
  <c r="M41" i="25"/>
  <c r="M27" i="25"/>
  <c r="M4" i="25"/>
  <c r="U16" i="5"/>
  <c r="U8" i="5"/>
  <c r="U7" i="5"/>
  <c r="U19" i="5"/>
  <c r="U9" i="5"/>
  <c r="U12" i="5"/>
  <c r="U4" i="5"/>
  <c r="U15" i="5"/>
  <c r="U11" i="5"/>
  <c r="U6" i="4"/>
  <c r="U24" i="4"/>
  <c r="U18" i="4"/>
  <c r="U7" i="4"/>
  <c r="U9" i="4"/>
  <c r="U25" i="4"/>
  <c r="U23" i="4"/>
  <c r="U19" i="4"/>
  <c r="U16" i="4"/>
  <c r="U22" i="4"/>
  <c r="U11" i="4"/>
  <c r="U13" i="4"/>
  <c r="U5" i="4"/>
  <c r="U14" i="4"/>
  <c r="U10" i="4"/>
  <c r="U8" i="3"/>
  <c r="U10" i="3"/>
  <c r="U9" i="3"/>
  <c r="U6" i="3"/>
  <c r="U11" i="3"/>
  <c r="U7" i="3"/>
  <c r="U21" i="4"/>
  <c r="K14" i="17" l="1"/>
  <c r="L13" i="17"/>
  <c r="K4" i="7"/>
  <c r="M13" i="17" l="1"/>
  <c r="L14" i="17"/>
  <c r="M4" i="7"/>
  <c r="K5" i="7"/>
  <c r="N13" i="17" l="1"/>
  <c r="O13" i="17" s="1"/>
  <c r="M14" i="17"/>
  <c r="N14" i="17" s="1"/>
  <c r="O14" i="17" s="1"/>
  <c r="N4" i="7"/>
  <c r="K6" i="7"/>
  <c r="M6" i="7" s="1"/>
  <c r="N6" i="7" s="1"/>
  <c r="O6" i="7" s="1"/>
  <c r="P6" i="7" s="1"/>
  <c r="Q6" i="7" s="1"/>
  <c r="R6" i="7" s="1"/>
  <c r="S6" i="7" s="1"/>
  <c r="K8" i="7" l="1"/>
  <c r="K7" i="7"/>
  <c r="M7" i="7" s="1"/>
  <c r="N7" i="7" s="1"/>
  <c r="O7" i="7" s="1"/>
  <c r="P7" i="7" s="1"/>
  <c r="Q7" i="7" s="1"/>
  <c r="R7" i="7" s="1"/>
  <c r="S7" i="7" s="1"/>
  <c r="O4" i="7"/>
  <c r="M8" i="7" l="1"/>
  <c r="N8" i="7" s="1"/>
  <c r="O8" i="7" s="1"/>
  <c r="P8" i="7" s="1"/>
  <c r="Q8" i="7" s="1"/>
  <c r="R8" i="7" s="1"/>
  <c r="S8" i="7" s="1"/>
  <c r="P4" i="7"/>
  <c r="Q4" i="7" l="1"/>
  <c r="R4" i="7" l="1"/>
  <c r="S4" i="7" l="1"/>
  <c r="T5" i="7" l="1"/>
  <c r="U5" i="7" s="1"/>
  <c r="T4" i="7"/>
  <c r="U4" i="7" s="1"/>
  <c r="T6" i="7" l="1"/>
  <c r="U6" i="7" s="1"/>
  <c r="T8" i="7" l="1"/>
  <c r="T7" i="7"/>
  <c r="U7" i="7" s="1"/>
  <c r="U8" i="7" l="1"/>
  <c r="U10" i="7" l="1"/>
  <c r="U9" i="7"/>
  <c r="J4" i="11"/>
  <c r="J5" i="11" s="1"/>
  <c r="K4" i="11"/>
  <c r="L4" i="11" s="1"/>
  <c r="I5" i="11"/>
  <c r="M4" i="11" l="1"/>
  <c r="M5" i="11" s="1"/>
  <c r="L5" i="11"/>
  <c r="K5" i="11"/>
  <c r="O4" i="11" l="1"/>
</calcChain>
</file>

<file path=xl/sharedStrings.xml><?xml version="1.0" encoding="utf-8"?>
<sst xmlns="http://schemas.openxmlformats.org/spreadsheetml/2006/main" count="1173" uniqueCount="662">
  <si>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</si>
  <si>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</si>
  <si>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</si>
  <si>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</si>
  <si>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</si>
  <si>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</si>
  <si>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No</t>
  </si>
  <si>
    <t>Indicator</t>
  </si>
  <si>
    <t>Male</t>
  </si>
  <si>
    <t>Female</t>
  </si>
  <si>
    <t>Total</t>
  </si>
  <si>
    <t>15+</t>
  </si>
  <si>
    <t>Males</t>
  </si>
  <si>
    <t>Females</t>
  </si>
  <si>
    <t>All Males</t>
  </si>
  <si>
    <t>All Females</t>
  </si>
  <si>
    <t>No.</t>
  </si>
  <si>
    <t>Programme Area 3: Tuberculosis treatment</t>
  </si>
  <si>
    <t>&lt;1</t>
  </si>
  <si>
    <t>Total number of infants born to HIV positive women at this site this month</t>
  </si>
  <si>
    <t>Programme Area 5: Prevention of Mother to Child Transmission (PMTCT)</t>
  </si>
  <si>
    <t>Indicator Description</t>
  </si>
  <si>
    <t>18+</t>
  </si>
  <si>
    <t xml:space="preserve">Total </t>
  </si>
  <si>
    <t>MALES</t>
  </si>
  <si>
    <t>TOTAL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</si>
  <si>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</si>
  <si>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</si>
  <si>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</si>
  <si>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</si>
  <si>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</si>
  <si>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</si>
  <si>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</si>
  <si>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</si>
  <si>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</si>
  <si>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</si>
  <si>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Total Males</t>
  </si>
  <si>
    <t>Total Males and Females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</si>
  <si>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</si>
  <si>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</si>
  <si>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</si>
  <si>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</si>
  <si>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</si>
  <si>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</si>
  <si>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</si>
  <si>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</si>
  <si>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</si>
  <si>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</si>
  <si>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</si>
  <si>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</si>
  <si>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 xml:space="preserve">Total Males </t>
  </si>
  <si>
    <t>No of NEW clients initiated on ART due to HIV DISCORDANT STATUS</t>
  </si>
  <si>
    <t>No. of pregnant women who have EVER received antiretroviral therapy (TOTAL CLIENTS)</t>
  </si>
  <si>
    <t>No. of rapid HIV tests performed</t>
  </si>
  <si>
    <t>No. of Creatinine tests performed (CR)</t>
  </si>
  <si>
    <t>No. of CD4 count/% tests performed</t>
  </si>
  <si>
    <t>1-9</t>
  </si>
  <si>
    <t>15-19</t>
  </si>
  <si>
    <t>20-24</t>
  </si>
  <si>
    <t>25-49</t>
  </si>
  <si>
    <t>50+</t>
  </si>
  <si>
    <t>PEP INDICATOR</t>
  </si>
  <si>
    <t>No. of persons provided with PEP with Exposure type = Occupational (Patient or Healthcare Worker)</t>
  </si>
  <si>
    <t>No. of persons provided with PEP with Exposure type = Other types (Non-Rape/sexual Assault victim, Non-Health Worker Occupational)</t>
  </si>
  <si>
    <t>No. of persons provided with PEP with Exposure type = Rape/sexual Assault victim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</si>
  <si>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</si>
  <si>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</si>
  <si>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</si>
  <si>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</si>
  <si>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</si>
  <si>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</si>
  <si>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</si>
  <si>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</si>
  <si>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</si>
  <si>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</si>
  <si>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</si>
  <si>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</si>
  <si>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</si>
  <si>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</si>
  <si>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</si>
  <si>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</si>
  <si>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</si>
  <si>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</si>
  <si>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t xml:space="preserve">Number of OVC provided with Protection and Legal services this month </t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</si>
  <si>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</si>
  <si>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t>Total number of women referred from mobile CT to cervical cancer screening this month</t>
  </si>
  <si>
    <t xml:space="preserve">Total number of women referred for further management who completed the referral </t>
  </si>
  <si>
    <t>Number targeted population referred to alcohol abuse treatment/counseling services  this month</t>
  </si>
  <si>
    <t xml:space="preserve">Total number of IEC materials distributed this month </t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</si>
  <si>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</si>
  <si>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</si>
  <si>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</si>
  <si>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</si>
  <si>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</si>
  <si>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</si>
  <si>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</si>
  <si>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</si>
  <si>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</si>
  <si>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</si>
  <si>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>Total number of women  screened for cervical cancer this month  who are HIV positive</t>
  </si>
  <si>
    <t>Number of OVC provided with psychosocial, social, or spiritual support this month</t>
  </si>
  <si>
    <t xml:space="preserve">Number of OVC provided with Economic  Opportunity/Strengthening services this month 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</si>
  <si>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</si>
  <si>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</si>
  <si>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</si>
  <si>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</si>
  <si>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</si>
  <si>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</si>
  <si>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</si>
  <si>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</si>
  <si>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</si>
  <si>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</si>
  <si>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</si>
  <si>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</si>
  <si>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</si>
  <si>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</si>
  <si>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</si>
  <si>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</si>
  <si>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</si>
  <si>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</si>
  <si>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</si>
  <si>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</si>
  <si>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</si>
  <si>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</si>
  <si>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</si>
  <si>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</si>
  <si>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</si>
  <si>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</si>
  <si>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</si>
  <si>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</si>
  <si>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</si>
  <si>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</si>
  <si>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</si>
  <si>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</si>
  <si>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INDICATOR</t>
  </si>
  <si>
    <t xml:space="preserve">Programme Area 6. Care Services </t>
  </si>
  <si>
    <t>CS5</t>
  </si>
  <si>
    <t>CS6</t>
  </si>
  <si>
    <t>CS7</t>
  </si>
  <si>
    <t>CS8</t>
  </si>
  <si>
    <t>CS11</t>
  </si>
  <si>
    <t>SCS1</t>
  </si>
  <si>
    <t>SCS2</t>
  </si>
  <si>
    <t>SCS3</t>
  </si>
  <si>
    <t>SCS4</t>
  </si>
  <si>
    <t>SCS5</t>
  </si>
  <si>
    <t>SCS6</t>
  </si>
  <si>
    <t>SCS7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</si>
  <si>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</si>
  <si>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</si>
  <si>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</si>
  <si>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</si>
  <si>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</si>
  <si>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</si>
  <si>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</si>
  <si>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</si>
  <si>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</si>
  <si>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MC1</t>
  </si>
  <si>
    <t>MC2</t>
  </si>
  <si>
    <t>MC3</t>
  </si>
  <si>
    <t>MC4</t>
  </si>
  <si>
    <t>MC5</t>
  </si>
  <si>
    <t>MC7</t>
  </si>
  <si>
    <t>MC8</t>
  </si>
  <si>
    <t xml:space="preserve">Programme Area 6.4 Support Services </t>
  </si>
  <si>
    <t>Programme Area 7.1 Prevention - BCC</t>
  </si>
  <si>
    <t>BCC1</t>
  </si>
  <si>
    <t>BCC2</t>
  </si>
  <si>
    <t>BCC3</t>
  </si>
  <si>
    <t xml:space="preserve">Programme Area 8. Laboratory </t>
  </si>
  <si>
    <t>Lab1</t>
  </si>
  <si>
    <t>Lab2</t>
  </si>
  <si>
    <t>Lab3</t>
  </si>
  <si>
    <t>Lab4</t>
  </si>
  <si>
    <t>Programme Area 9. Post-Exposure Prophylaxis</t>
  </si>
  <si>
    <t>PEP1</t>
  </si>
  <si>
    <t>PEP2</t>
  </si>
  <si>
    <t>PEP3</t>
  </si>
  <si>
    <t>PEP4</t>
  </si>
  <si>
    <t>10. Narrative Report</t>
  </si>
  <si>
    <t>Number of males circumcised within the reporting period who return at least once for post-operative follow-up care (routine or emergent) within 14 days of surgery</t>
  </si>
  <si>
    <t xml:space="preserve">Number of targeted population reached this month with sensitization campaigns on the risks of alcohol and substance abuse </t>
  </si>
  <si>
    <t>Programme Area 2: Sexually Transmitted Infections (STI) treatment</t>
  </si>
  <si>
    <t>SCS8</t>
  </si>
  <si>
    <t>SCS9</t>
  </si>
  <si>
    <t>Programme Area 7. Prevention - Male Circumcision</t>
  </si>
  <si>
    <t>Number of TB patients refered for HIV care  services</t>
  </si>
  <si>
    <t>Total number of people trained in a minimum package of BCC interventions</t>
  </si>
  <si>
    <t>Total number of the targeted population reached with individual and/or small group level HIV prevention interventions  this month</t>
  </si>
  <si>
    <t>Number of OVC (adolescents and older youths) reached with age-appropriate HIV  prevention messages this month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</si>
  <si>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</si>
  <si>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</si>
  <si>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 xml:space="preserve">Total number of women clubs </t>
  </si>
  <si>
    <t>Total Number of activities held by Women's club this month</t>
  </si>
  <si>
    <t>BCC6</t>
  </si>
  <si>
    <t xml:space="preserve">No. of ALL persons provided with post-exposure prophylaxis (PEP2+PEP3+PEP4) </t>
  </si>
  <si>
    <t>STI4a</t>
  </si>
  <si>
    <t>ART2a</t>
  </si>
  <si>
    <t>ART7a</t>
  </si>
  <si>
    <t>ART7b</t>
  </si>
  <si>
    <t>PMTCT23</t>
  </si>
  <si>
    <t>BCC1a</t>
  </si>
  <si>
    <t>BCC1b</t>
  </si>
  <si>
    <t>BCC1c</t>
  </si>
  <si>
    <t>BCC1d</t>
  </si>
  <si>
    <t>BCC5a</t>
  </si>
  <si>
    <t>BCC5b</t>
  </si>
  <si>
    <t>Catchment Population</t>
  </si>
  <si>
    <t>Programme Area 4: Antiretroviral Therapy (ART)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</si>
  <si>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</si>
  <si>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</si>
  <si>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</si>
  <si>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</si>
  <si>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</si>
  <si>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Programme Area 10: Gender Based Violence and Coercion</t>
  </si>
  <si>
    <t>25+</t>
  </si>
  <si>
    <t>G1</t>
  </si>
  <si>
    <t>Number of GBV service-encounters at a health facility (Post GBV Care)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</si>
  <si>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</si>
  <si>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</si>
  <si>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</si>
  <si>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</si>
  <si>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</si>
  <si>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</si>
  <si>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</si>
  <si>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</si>
  <si>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</si>
  <si>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</si>
  <si>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</si>
  <si>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</si>
  <si>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</si>
  <si>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</si>
  <si>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 xml:space="preserve">Total number of women screened for Cervical Cancer (CA) this month </t>
  </si>
  <si>
    <t>TB6</t>
  </si>
  <si>
    <t>Number of TB patients cured</t>
  </si>
  <si>
    <t>Number of patients current on TB treatment</t>
  </si>
  <si>
    <t>Number of TB patients expected to complete TB treatment this month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</si>
  <si>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</si>
  <si>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</si>
  <si>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</si>
  <si>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</si>
  <si>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</si>
  <si>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</si>
  <si>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</si>
  <si>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</si>
  <si>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</si>
  <si>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</si>
  <si>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</si>
  <si>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</si>
  <si>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</si>
  <si>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</si>
  <si>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</si>
  <si>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</si>
  <si>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 25-49</t>
  </si>
  <si>
    <t>Total female</t>
  </si>
  <si>
    <t xml:space="preserve">Total Male </t>
  </si>
  <si>
    <t xml:space="preserve">20-24 </t>
  </si>
  <si>
    <t>BCC1e</t>
  </si>
  <si>
    <t>BCC1f</t>
  </si>
  <si>
    <t xml:space="preserve">Total number of IEC materials distributed this month  by subject area: Cancer Screening  &amp; Treatment </t>
  </si>
  <si>
    <t>Total number of IEC materials distributed this month by Subject area: PMTCT</t>
  </si>
  <si>
    <t>Total number of IEC materials distributed this month by subject area: Couple HCT</t>
  </si>
  <si>
    <t>Total number of IEC materials distributed this month  by subject area: VMMC</t>
  </si>
  <si>
    <t>BCC6a</t>
  </si>
  <si>
    <t>BCC6b</t>
  </si>
  <si>
    <t>BCC6c</t>
  </si>
  <si>
    <t>BCC6d</t>
  </si>
  <si>
    <t xml:space="preserve">Grand total </t>
  </si>
  <si>
    <t xml:space="preserve">Number T-shirts distributed </t>
  </si>
  <si>
    <t xml:space="preserve">Number flyers distributed </t>
  </si>
  <si>
    <t>Number  Posters distributed</t>
  </si>
  <si>
    <t xml:space="preserve">Number of Brochures distributed </t>
  </si>
  <si>
    <t>BCC6e</t>
  </si>
  <si>
    <t>BCC6f</t>
  </si>
  <si>
    <t>BCC6g</t>
  </si>
  <si>
    <t>BCC6h</t>
  </si>
  <si>
    <t>BCC5</t>
  </si>
  <si>
    <t>Total number of condom distributed this month by type (male/ female condom)</t>
  </si>
  <si>
    <t>Number of individuals referred from a BCC intervention to receive clinical/ supportive care/ prevention services.</t>
  </si>
  <si>
    <t>Number of individuals completing a referral from a BCC intervention and have received clinical/ supportive care/ prevention services.</t>
  </si>
  <si>
    <t>BCC4b</t>
  </si>
  <si>
    <t>BCC4a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</si>
  <si>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</si>
  <si>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</si>
  <si>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</si>
  <si>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</si>
  <si>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</si>
  <si>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</si>
  <si>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</si>
  <si>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</si>
  <si>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</si>
  <si>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 xml:space="preserve">&lt;15 years </t>
  </si>
  <si>
    <t xml:space="preserve">15-18 years </t>
  </si>
  <si>
    <t xml:space="preserve">18+ years </t>
  </si>
  <si>
    <t>Number of pregnant women with birth preparedness plans provided with facility based safe deliveries.</t>
  </si>
  <si>
    <t xml:space="preserve">Programme Area 11: Savng Mothers Giving Lives  (SMGL) </t>
  </si>
  <si>
    <t xml:space="preserve">Number of mother infant pairs reached with home based postpartum and early neonatal services </t>
  </si>
  <si>
    <t xml:space="preserve">Number of  Maternal deaths </t>
  </si>
  <si>
    <t xml:space="preserve">Number of Neonatal death </t>
  </si>
  <si>
    <t xml:space="preserve">Number pregnant women transout </t>
  </si>
  <si>
    <t xml:space="preserve">Number mother -baby pairs graduated from the program </t>
  </si>
  <si>
    <t>Number of pregnant women having home delivery assisted by TBA/ SMAG</t>
  </si>
  <si>
    <t xml:space="preserve">Number of pregnant women having home delivery assisted by Health Care worker </t>
  </si>
  <si>
    <t xml:space="preserve">Total number of pregnant women identified and enrolled into the SMGL program at community level </t>
  </si>
  <si>
    <t>SM1</t>
  </si>
  <si>
    <t>SM2</t>
  </si>
  <si>
    <t>Number of pregnant women counseled and tested under the SMGL community based program.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</si>
  <si>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</si>
  <si>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</si>
  <si>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</si>
  <si>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</si>
  <si>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</si>
  <si>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</si>
  <si>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</si>
  <si>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</si>
  <si>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</si>
  <si>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</si>
  <si>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</si>
  <si>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Number of women receiving clinical breast exams at PRRR-supported sites</t>
  </si>
  <si>
    <t>Programme Area 6.3 Cervical and Breast Cancer Screening and Care</t>
  </si>
  <si>
    <t>Number women Screened breast cancer positive</t>
  </si>
  <si>
    <t>Number women Screened breast cancer referred for imaging</t>
  </si>
  <si>
    <t>Number women Screened breast cancer referred for biopsy</t>
  </si>
  <si>
    <t>Number women Screened breast cancer referred for surgery</t>
  </si>
  <si>
    <t xml:space="preserve">Number women Screened breast cancer referred for Radio or Chemotherapy </t>
  </si>
  <si>
    <t>CC10</t>
  </si>
  <si>
    <t>CC11</t>
  </si>
  <si>
    <t>CC14</t>
  </si>
  <si>
    <t>CC15</t>
  </si>
  <si>
    <t>CC16</t>
  </si>
  <si>
    <t xml:space="preserve">Number of newly identified HIV positive pregnant women referred to PMTCT </t>
  </si>
  <si>
    <t xml:space="preserve">Total Female </t>
  </si>
  <si>
    <t>1-4</t>
  </si>
  <si>
    <t>5-9</t>
  </si>
  <si>
    <t>15-17</t>
  </si>
  <si>
    <t xml:space="preserve">CCT: Number of Households fostering an OVC provided with Economic Strengthening Support (or social Cash Transfer). </t>
  </si>
  <si>
    <t>GROW: Number of eligible adults and children provided with economic strenghtening services .</t>
  </si>
  <si>
    <t>Number of DFMS and Partner Supportive visits conducted for the ZDF unit .</t>
  </si>
  <si>
    <t xml:space="preserve">Number of M&amp;E data review meetings held at the ZDF Health facility. </t>
  </si>
  <si>
    <t xml:space="preserve">Programme Area 12: Strategic Information  </t>
  </si>
  <si>
    <t>SI1</t>
  </si>
  <si>
    <t>SI2</t>
  </si>
  <si>
    <t>SI3</t>
  </si>
  <si>
    <t>SI4</t>
  </si>
  <si>
    <t>SI5</t>
  </si>
  <si>
    <t xml:space="preserve">Indicator </t>
  </si>
  <si>
    <t xml:space="preserve">Number of sites that are using the updated M&amp;E SOPs ( data collection tools &amp; reporting tool) to conduct monitoring and evaluation activities). </t>
  </si>
  <si>
    <t>Number of ZDF Unit Personnel  who have received/ participated in a training in monitoring and evaluation of the ZDF HIV/AIDS Program that have been retained at this unit.</t>
  </si>
  <si>
    <t>Number of ZDF Unit Personnel  who have received/ participated in a training in ZDF Monitoring database management that have been retained at this unit.</t>
  </si>
  <si>
    <t xml:space="preserve">Female </t>
  </si>
  <si>
    <t xml:space="preserve">Total Male and Female </t>
  </si>
  <si>
    <t xml:space="preserve">0-9 </t>
  </si>
  <si>
    <t xml:space="preserve">25+ </t>
  </si>
  <si>
    <t xml:space="preserve"> 0-9 </t>
  </si>
  <si>
    <t>0-9</t>
  </si>
  <si>
    <t>10– 14</t>
  </si>
  <si>
    <t>15 – 19</t>
  </si>
  <si>
    <t>20 – 24</t>
  </si>
  <si>
    <t>G2</t>
  </si>
  <si>
    <t>G3</t>
  </si>
  <si>
    <t>G4</t>
  </si>
  <si>
    <t>G5</t>
  </si>
  <si>
    <t>G6</t>
  </si>
  <si>
    <t>G7</t>
  </si>
  <si>
    <t>G1a</t>
  </si>
  <si>
    <t xml:space="preserve">G1b </t>
  </si>
  <si>
    <t>G1c</t>
  </si>
  <si>
    <t>G1d</t>
  </si>
  <si>
    <t>Number of GBV victims linked to legal service.</t>
  </si>
  <si>
    <t>Month Reported on</t>
  </si>
  <si>
    <t xml:space="preserve">Ward </t>
  </si>
  <si>
    <t xml:space="preserve">Constituency </t>
  </si>
  <si>
    <t xml:space="preserve">District </t>
  </si>
  <si>
    <t xml:space="preserve">Total females </t>
  </si>
  <si>
    <t xml:space="preserve">Total Male and Females </t>
  </si>
  <si>
    <t xml:space="preserve">&lt;1 </t>
  </si>
  <si>
    <t xml:space="preserve">1-4 </t>
  </si>
  <si>
    <t xml:space="preserve">5-9 </t>
  </si>
  <si>
    <t xml:space="preserve"> 25-49 </t>
  </si>
  <si>
    <t xml:space="preserve">50+ </t>
  </si>
  <si>
    <t>Total females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</si>
  <si>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</si>
  <si>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</si>
  <si>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</si>
  <si>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</si>
  <si>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</si>
  <si>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</si>
  <si>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</si>
  <si>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</si>
  <si>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</si>
  <si>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</si>
  <si>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</si>
  <si>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</si>
  <si>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</si>
  <si>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active beneficiaries served by PEPFAR OVC programs for children and families affected by HIV/AIDS .</t>
  </si>
  <si>
    <t>Number of MC clients tested at MC site testing HIV-positive, collected results and were refered for clinical care beyond MC</t>
  </si>
  <si>
    <t>MC6</t>
  </si>
  <si>
    <t>No. abnormal Creatinine test results (CR)</t>
  </si>
  <si>
    <t>Lab5</t>
  </si>
  <si>
    <t>Lab6</t>
  </si>
  <si>
    <t>Programme Area 13 . Pharmacy</t>
  </si>
  <si>
    <t>Pharm 1</t>
  </si>
  <si>
    <t>Pharm 2</t>
  </si>
  <si>
    <t>No. of ART clients on second line treatment</t>
  </si>
  <si>
    <t>No. of clients reporting Adverse Effects /Side effects to ARV drugs</t>
  </si>
  <si>
    <t>Pharm4</t>
  </si>
  <si>
    <t>No. of TB drugs reported out of stock during this month</t>
  </si>
  <si>
    <t>Pharm 3</t>
  </si>
  <si>
    <t>Pharm5</t>
  </si>
  <si>
    <t>No. of ART clients on first line treatment</t>
  </si>
  <si>
    <t>Pharm6</t>
  </si>
  <si>
    <t>Pharm7</t>
  </si>
  <si>
    <t>No. of Days facility reported Cotrimoxazole stock out during this month</t>
  </si>
  <si>
    <t>No. of ARV drugs reporting stock outs during this month including Paediatric ARVs</t>
  </si>
  <si>
    <t>No. of ART commodities, including TB drugs expiring this month</t>
  </si>
  <si>
    <t xml:space="preserve">No. ofdays facility reporting stock out of HIV test kits </t>
  </si>
  <si>
    <t>Lab 6</t>
  </si>
  <si>
    <t>No. of days facility reporting stock outs of laboratory reagents</t>
  </si>
  <si>
    <t>No. of persons provided with PEP due to  sexual intercourse (Rape/Defilement victim)</t>
  </si>
  <si>
    <t>Number of individuals provided with clinical/ health facility  GBV Screening</t>
  </si>
  <si>
    <t>Home based care program with GBV Screening services available</t>
  </si>
  <si>
    <t>Clinic/ health facility with  Post GBV Care services available.</t>
  </si>
  <si>
    <t xml:space="preserve">Partner </t>
  </si>
  <si>
    <t xml:space="preserve">Source Document 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</si>
  <si>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</si>
  <si>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</si>
  <si>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</si>
  <si>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</si>
  <si>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</si>
  <si>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</si>
  <si>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</si>
  <si>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</si>
  <si>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</si>
  <si>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</si>
  <si>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</si>
  <si>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</si>
  <si>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</si>
  <si>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Peer Education</t>
    </r>
    <r>
      <rPr>
        <sz val="11"/>
        <color indexed="8"/>
        <rFont val="Calibri"/>
        <family val="2"/>
      </rPr>
      <t xml:space="preserve"> this month 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</si>
  <si>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drama</t>
    </r>
    <r>
      <rPr>
        <sz val="11"/>
        <color indexed="8"/>
        <rFont val="Calibri"/>
        <family val="2"/>
      </rPr>
      <t xml:space="preserve"> this month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</si>
  <si>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Women’s Clubs</t>
    </r>
    <r>
      <rPr>
        <sz val="11"/>
        <color indexed="8"/>
        <rFont val="Calibri"/>
        <family val="2"/>
      </rPr>
      <t xml:space="preserve"> HIV/Prevention interventions 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</si>
  <si>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8"/>
        <rFont val="Calibri"/>
        <family val="2"/>
      </rPr>
      <t>School-based HIV/Prevention interventions for youth/ Anti-AIDS Clubs at school</t>
    </r>
    <r>
      <rPr>
        <i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</si>
  <si>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Community-based HIV/Prevention interventions for youth </t>
    </r>
    <r>
      <rPr>
        <sz val="11"/>
        <color indexed="8"/>
        <rFont val="Calibri"/>
        <family val="2"/>
      </rPr>
      <t xml:space="preserve">  this month </t>
    </r>
  </si>
  <si>
    <t>Number of women accessing Maternal Neonatal Child Health (MNCH) and ART provided with family planning services.</t>
  </si>
  <si>
    <t xml:space="preserve">Number of eligible clients who received food and/ or other nutrition services through the community based MNCH-SMGL services. </t>
  </si>
  <si>
    <t xml:space="preserve">Number of active beneficiaries receiving support from PEPFAR OVC programs to access HIV services </t>
  </si>
  <si>
    <r>
      <t xml:space="preserve">Number of eligible  adults and children who received food </t>
    </r>
    <r>
      <rPr>
        <b/>
        <u/>
        <sz val="11"/>
        <rFont val="Calibri"/>
        <family val="2"/>
      </rPr>
      <t xml:space="preserve">food and/or other nutritional services </t>
    </r>
    <r>
      <rPr>
        <sz val="11"/>
        <rFont val="Calibri"/>
        <family val="2"/>
      </rPr>
      <t xml:space="preserve"> only this month. 
</t>
    </r>
    <r>
      <rPr>
        <i/>
        <sz val="11"/>
        <rFont val="Calibri"/>
        <family val="2"/>
      </rPr>
      <t xml:space="preserve">Please see Appendix 1 (2.a)for the definition of services under food support and other nutritional services </t>
    </r>
  </si>
  <si>
    <t>BCC7</t>
  </si>
  <si>
    <t>Number of economically insecure girls and young women linked to PCI supported household economic strengthening programs in ZDF units.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</si>
  <si>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</si>
  <si>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</si>
  <si>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</si>
  <si>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 xml:space="preserve">Programme Area : Family Planning </t>
  </si>
  <si>
    <t>Number of clients tested for HIV</t>
  </si>
  <si>
    <t>No. of Liver function tests performed (ALT)  (AST)</t>
  </si>
  <si>
    <t>No. of abnormal liver function test results (ALT) (AST)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</si>
  <si>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</si>
  <si>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</si>
  <si>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Total Females</t>
  </si>
  <si>
    <t xml:space="preserve">DFMS/ PCI </t>
  </si>
  <si>
    <t>Number of beneficiaries reached with awareness messages on Cervical and breast Cancer this month</t>
  </si>
  <si>
    <t xml:space="preserve">Number of people  completing an intervention pertaining to gender norms, that meets the minimum criteria. </t>
  </si>
  <si>
    <r>
      <t xml:space="preserve">Number of </t>
    </r>
    <r>
      <rPr>
        <b/>
        <i/>
        <sz val="11"/>
        <rFont val="Calibri"/>
        <family val="2"/>
      </rPr>
      <t>in school youth</t>
    </r>
    <r>
      <rPr>
        <sz val="11"/>
        <rFont val="Calibri"/>
        <family val="2"/>
      </rPr>
      <t xml:space="preserve">s completing an intervention pertaining to gender norms, that meets the minimum criteria. </t>
    </r>
  </si>
  <si>
    <r>
      <t xml:space="preserve">Number of people completing an intervention pertaining to gender norms, that meets the minimum criteria through </t>
    </r>
    <r>
      <rPr>
        <b/>
        <i/>
        <sz val="11"/>
        <rFont val="Calibri"/>
        <family val="2"/>
      </rPr>
      <t xml:space="preserve">community level intervention. </t>
    </r>
  </si>
  <si>
    <r>
      <t xml:space="preserve">Number of people completing an intervention pertaining to gender norms, that meets the minimum criteria through an </t>
    </r>
    <r>
      <rPr>
        <b/>
        <i/>
        <sz val="11"/>
        <rFont val="Calibri"/>
        <family val="2"/>
      </rPr>
      <t>individual level intervention.</t>
    </r>
    <r>
      <rPr>
        <sz val="11"/>
        <rFont val="Calibri"/>
        <family val="2"/>
      </rPr>
      <t xml:space="preserve"> </t>
    </r>
  </si>
  <si>
    <r>
      <t xml:space="preserve">Number of people completing an intervention pertaining to gender norms, that meets the minimum criteria through a </t>
    </r>
    <r>
      <rPr>
        <b/>
        <i/>
        <sz val="11"/>
        <rFont val="Calibri"/>
        <family val="2"/>
      </rPr>
      <t>small group level intervention.</t>
    </r>
    <r>
      <rPr>
        <sz val="11"/>
        <rFont val="Calibri"/>
        <family val="2"/>
      </rPr>
      <t xml:space="preserve"> </t>
    </r>
  </si>
  <si>
    <t>Copies of the Training certificates/ program reports</t>
  </si>
  <si>
    <t xml:space="preserve">Definition </t>
  </si>
  <si>
    <t xml:space="preserve">This is the count of staff from the ZDF unit who have participated in an M&amp;E training workshop this month. </t>
  </si>
  <si>
    <t xml:space="preserve">This is the count of staff from the ZDF unit who have participated in an Monitoring database training workshop this month. </t>
  </si>
  <si>
    <t>This is a check that this site is using the current revised tools such as the ZDF HIV/AIDS Activity Monthly Report, registers and data capture forms.</t>
  </si>
  <si>
    <t xml:space="preserve">Supportive monitoring checklist </t>
  </si>
  <si>
    <t xml:space="preserve">This is the count of supportive monitoring conducted by DFMS HIV/AIDS Secretariat and partner staff for the ZDF Units to review the M&amp;E systems / provide technical support. </t>
  </si>
  <si>
    <t>Program Reports/ Visitors Log book</t>
  </si>
  <si>
    <t>This is the count of meetings held by the ZDF Unit to discuss and review the monitoring data for the month/ quarter/ year.</t>
  </si>
  <si>
    <t xml:space="preserve">Minutes </t>
  </si>
  <si>
    <t xml:space="preserve">Total Number </t>
  </si>
  <si>
    <t>CT, STI management, TB management, ART, PMTCT, Care services, Clinical care,  Cervical cancer, Support care, OVC, MC, BCC, PWP, Lab, PEP, Pharmacy, GBV</t>
  </si>
  <si>
    <t>&lt;20</t>
  </si>
  <si>
    <t>20-29</t>
  </si>
  <si>
    <t>30-39</t>
  </si>
  <si>
    <t>40-49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</si>
  <si>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</si>
  <si>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</si>
  <si>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</si>
  <si>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</si>
  <si>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</si>
  <si>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</si>
  <si>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</si>
  <si>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</si>
  <si>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</si>
  <si>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Programme Area 7.2 Prevention with Positives (PWP)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</si>
  <si>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</si>
  <si>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</si>
  <si>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</si>
  <si>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</si>
  <si>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</si>
  <si>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</si>
  <si>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</si>
  <si>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</si>
  <si>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</si>
  <si>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</si>
  <si>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</si>
  <si>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Total number of women who were reffered for suspect cancer for further management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</si>
  <si>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</si>
  <si>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</si>
  <si>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</si>
  <si>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</si>
  <si>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</si>
  <si>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</si>
  <si>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</si>
  <si>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</si>
  <si>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</si>
  <si>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</si>
  <si>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</si>
  <si>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</si>
  <si>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</si>
  <si>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</si>
  <si>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</si>
  <si>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</si>
  <si>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</si>
  <si>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</si>
  <si>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</si>
  <si>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</si>
  <si>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 Exposed Infants (HEI)  who received ARV prophylaxis for PMTCT (Niverapine - NVP) including option B+ (I think we can delete including option B+).</t>
  </si>
  <si>
    <t xml:space="preserve">Total number of women with Large lesions  (pre-cancerous lesions) who were referred for further management </t>
  </si>
  <si>
    <t>Total number of women with  (VIA positive and treated with Cyrotherapy)pre-cancerous lesions who were treated on site</t>
  </si>
  <si>
    <t>Total number of women screened found with ( VIA positive)pre-cancerous lesions</t>
  </si>
  <si>
    <t xml:space="preserve">Total number of women who were VIA positive (precancerous lesions)  and  are HIV positive </t>
  </si>
  <si>
    <t>CC12</t>
  </si>
  <si>
    <t>CC13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</si>
  <si>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</si>
  <si>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</si>
  <si>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</si>
  <si>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</si>
  <si>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</si>
  <si>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</si>
  <si>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</si>
  <si>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</si>
  <si>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</si>
  <si>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</si>
  <si>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GRAND TOTAL</t>
  </si>
  <si>
    <t>M&lt;20</t>
  </si>
  <si>
    <t>M20- 24</t>
  </si>
  <si>
    <t>M24- 49</t>
  </si>
  <si>
    <t>M50+</t>
  </si>
  <si>
    <t>M TOTAL</t>
  </si>
  <si>
    <t>F&lt;20</t>
  </si>
  <si>
    <t>F20- 24</t>
  </si>
  <si>
    <t>F24- 49</t>
  </si>
  <si>
    <t>F50+</t>
  </si>
  <si>
    <t>F TOTAL</t>
  </si>
  <si>
    <t>FP1</t>
  </si>
  <si>
    <t>Number of new acceptors of modern contraception by method type (disaggregated by gender and age)</t>
  </si>
  <si>
    <t>Disaggregation by method type</t>
  </si>
  <si>
    <t>Male Condoms</t>
  </si>
  <si>
    <t>Female Condoms</t>
  </si>
  <si>
    <t>Combined oral contraceptives</t>
  </si>
  <si>
    <t>Progesterone only pill</t>
  </si>
  <si>
    <t>Depo-Provera</t>
  </si>
  <si>
    <t>Subderminal implants (jaddel)</t>
  </si>
  <si>
    <t>Noristerat/Noresterat injection</t>
  </si>
  <si>
    <t>Female sterilization</t>
  </si>
  <si>
    <t>Male sterilization</t>
  </si>
  <si>
    <t>Disaggregation by referral from service delivery type by HIV status</t>
  </si>
  <si>
    <t>PMTCT</t>
  </si>
  <si>
    <t>HIV Negative</t>
  </si>
  <si>
    <t>HIV Positive</t>
  </si>
  <si>
    <t>HIV Status Unknown</t>
  </si>
  <si>
    <t>FP</t>
  </si>
  <si>
    <t>STI</t>
  </si>
  <si>
    <t>CECAP</t>
  </si>
  <si>
    <t>VCT</t>
  </si>
  <si>
    <t>TB</t>
  </si>
  <si>
    <t>OPD</t>
  </si>
  <si>
    <t>ART</t>
  </si>
  <si>
    <t>FP2</t>
  </si>
  <si>
    <t>Number of clients receiving or maintaining a modern FP method (disaggregated by age, gender and type of method)</t>
  </si>
  <si>
    <t>M&lt;21</t>
  </si>
  <si>
    <t>M20- 25</t>
  </si>
  <si>
    <t>M24- 50</t>
  </si>
  <si>
    <t>F&lt;21</t>
  </si>
  <si>
    <t>F20- 25</t>
  </si>
  <si>
    <t>F24- 50</t>
  </si>
  <si>
    <t>FP3a</t>
  </si>
  <si>
    <t>Number of FP new acceptors of modern contraception who received HTC and received their HIV results from FP service delivery point (disaggregated by gender and age)</t>
  </si>
  <si>
    <t>FP3b</t>
  </si>
  <si>
    <r>
      <t xml:space="preserve">Number of  FP new acceptors of modern contraception who </t>
    </r>
    <r>
      <rPr>
        <b/>
        <u/>
        <sz val="11"/>
        <rFont val="Calibri"/>
        <family val="2"/>
      </rPr>
      <t>tested HIV+</t>
    </r>
    <r>
      <rPr>
        <sz val="11"/>
        <rFont val="Calibri"/>
        <family val="2"/>
      </rPr>
      <t xml:space="preserve"> from FP service delivery point (disaggregated by gender and age)</t>
    </r>
  </si>
  <si>
    <t>FP3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</si>
  <si>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</si>
  <si>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</si>
  <si>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</si>
  <si>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</si>
  <si>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</si>
  <si>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</si>
  <si>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</si>
  <si>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</si>
  <si>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</si>
  <si>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</si>
  <si>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</si>
  <si>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</si>
  <si>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Disaggregated by time from birth</t>
  </si>
  <si>
    <t>FP7</t>
  </si>
  <si>
    <t>FP8</t>
  </si>
  <si>
    <t>FP9</t>
  </si>
  <si>
    <t>48 hours</t>
  </si>
  <si>
    <t>6 weeks</t>
  </si>
  <si>
    <t>6 months</t>
  </si>
  <si>
    <t>12 months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</si>
  <si>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</si>
  <si>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</si>
  <si>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</si>
  <si>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</si>
  <si>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</si>
  <si>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</si>
  <si>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</si>
  <si>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</si>
  <si>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</si>
  <si>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</si>
  <si>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</si>
  <si>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</si>
  <si>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</si>
  <si>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</si>
  <si>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</si>
  <si>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</si>
  <si>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</si>
  <si>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</si>
  <si>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</si>
  <si>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</si>
  <si>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Intrauterine Devices (IUD)- Interval</t>
  </si>
  <si>
    <t>Postpatum Intrauterine Devices (IUD) within 48 hours of delivery</t>
  </si>
  <si>
    <t>ART8</t>
  </si>
  <si>
    <t>ART9a</t>
  </si>
  <si>
    <t>ART9b</t>
  </si>
  <si>
    <t xml:space="preserve">Number of clients on ART have bio-chemical investigations done this month                                                               </t>
  </si>
  <si>
    <t>x</t>
  </si>
  <si>
    <t>736</t>
  </si>
  <si>
    <t>Sub-Disagg - In care but no test Done</t>
  </si>
  <si>
    <t>Sub-Disagg - Lost to follow-up</t>
  </si>
  <si>
    <t>Sub-Disagg - Died</t>
  </si>
  <si>
    <t>Sub-Disagg - Transferred out</t>
  </si>
  <si>
    <t>Sub-Disaggregation of HIV negative infants - HIV Negative  not breastfeeding</t>
  </si>
  <si>
    <t>Sub-Disaggregation of HIV negative infants - HIV Negative who are still breastfeeding</t>
  </si>
  <si>
    <t>Sub-Disaggregation of HIV negative infants - HIV Negative breastfeeding status unknown</t>
  </si>
  <si>
    <t>Sub-Disagg-HIV positive infants</t>
  </si>
  <si>
    <t>Sub-Disagg-HIV positive infants linked to ART</t>
  </si>
  <si>
    <t>PMTCT26</t>
  </si>
  <si>
    <t>Sub-Disagg-HIV negative infants</t>
  </si>
  <si>
    <t>Indicator Id</t>
  </si>
  <si>
    <t>PMTCT24_a</t>
  </si>
  <si>
    <t>PMTCT24_b</t>
  </si>
  <si>
    <t>PMTCT24_c</t>
  </si>
  <si>
    <t>PMTCT24_d</t>
  </si>
  <si>
    <t>PMTCT25_a</t>
  </si>
  <si>
    <t>PMTCT25_b</t>
  </si>
  <si>
    <t>PMTCT25_c</t>
  </si>
  <si>
    <t>PMTCT26_a</t>
  </si>
  <si>
    <t>PMTCT26_b</t>
  </si>
  <si>
    <t>PMTCT26_c</t>
  </si>
  <si>
    <t>TB5_1</t>
  </si>
  <si>
    <t>TB5_2</t>
  </si>
  <si>
    <t>TB5_3</t>
  </si>
  <si>
    <t>TB11_2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</si>
</sst>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b/>
      <i/>
      <sz val="11"/>
      <color indexed="8"/>
      <name val="Calibri"/>
      <family val="2"/>
    </font>
    <font>
      <sz val="16"/>
      <color indexed="8"/>
      <name val="Arial Black"/>
      <family val="2"/>
    </font>
    <font>
      <b/>
      <sz val="16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entury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entury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8" fillId="2" borderId="0" applyNumberFormat="0" applyBorder="0" applyAlignment="0" applyProtection="0"/>
    <xf numFmtId="0" fontId="12" fillId="0" borderId="0"/>
  </cellStyleXfs>
  <cellXfs count="381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31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left" vertical="top" wrapText="1"/>
    </xf>
    <xf numFmtId="0" fontId="0" fillId="3" borderId="5" xfId="0" applyFill="1" applyBorder="1"/>
    <xf numFmtId="0" fontId="0" fillId="4" borderId="4" xfId="0" applyFont="1" applyFill="1" applyBorder="1"/>
    <xf numFmtId="0" fontId="32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9" fillId="3" borderId="0" xfId="0" applyFont="1" applyFill="1"/>
    <xf numFmtId="0" fontId="33" fillId="3" borderId="0" xfId="0" applyFont="1" applyFill="1" applyAlignment="1">
      <alignment horizontal="left" wrapText="1" indent="5"/>
    </xf>
    <xf numFmtId="0" fontId="33" fillId="3" borderId="0" xfId="0" applyFont="1" applyFill="1" applyAlignment="1">
      <alignment horizontal="left" indent="5"/>
    </xf>
    <xf numFmtId="0" fontId="34" fillId="3" borderId="0" xfId="0" applyFont="1" applyFill="1" applyAlignment="1">
      <alignment horizontal="left" wrapText="1" indent="5"/>
    </xf>
    <xf numFmtId="0" fontId="35" fillId="3" borderId="17" xfId="0" applyFont="1" applyFill="1" applyBorder="1" applyAlignment="1" applyProtection="1">
      <alignment horizontal="left" vertical="top" wrapText="1"/>
    </xf>
    <xf numFmtId="0" fontId="35" fillId="3" borderId="18" xfId="0" applyFont="1" applyFill="1" applyBorder="1" applyAlignment="1" applyProtection="1">
      <alignment horizontal="left" vertical="top" wrapText="1"/>
    </xf>
    <xf numFmtId="0" fontId="35" fillId="3" borderId="19" xfId="0" applyFont="1" applyFill="1" applyBorder="1" applyAlignment="1" applyProtection="1">
      <alignment horizontal="left" vertical="top" wrapText="1"/>
    </xf>
    <xf numFmtId="0" fontId="37" fillId="0" borderId="0" xfId="0" applyFont="1"/>
    <xf numFmtId="0" fontId="36" fillId="4" borderId="4" xfId="0" applyFont="1" applyFill="1" applyBorder="1" applyAlignment="1" applyProtection="1">
      <alignment vertical="top" wrapText="1"/>
      <protection locked="0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37" fillId="0" borderId="4" xfId="0" applyFont="1" applyBorder="1"/>
    <xf numFmtId="0" fontId="35" fillId="3" borderId="20" xfId="0" applyFont="1" applyFill="1" applyBorder="1" applyAlignment="1" applyProtection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37" fillId="0" borderId="0" xfId="0" applyFont="1" applyAlignment="1">
      <alignment vertical="center"/>
    </xf>
    <xf numFmtId="0" fontId="36" fillId="0" borderId="4" xfId="0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horizontal="center" wrapText="1"/>
    </xf>
    <xf numFmtId="0" fontId="37" fillId="0" borderId="4" xfId="2" quotePrefix="1" applyFont="1" applyFill="1" applyBorder="1" applyAlignment="1" applyProtection="1">
      <alignment vertical="center" wrapText="1"/>
      <protection locked="0"/>
    </xf>
    <xf numFmtId="0" fontId="37" fillId="5" borderId="4" xfId="2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>
      <alignment vertical="top" wrapText="1"/>
    </xf>
    <xf numFmtId="16" fontId="14" fillId="0" borderId="4" xfId="0" applyNumberFormat="1" applyFont="1" applyBorder="1" applyAlignment="1">
      <alignment horizontal="center" wrapText="1"/>
    </xf>
    <xf numFmtId="0" fontId="15" fillId="0" borderId="4" xfId="0" applyFont="1" applyFill="1" applyBorder="1" applyAlignment="1">
      <alignment horizontal="left" vertical="top" wrapText="1"/>
    </xf>
    <xf numFmtId="0" fontId="37" fillId="0" borderId="0" xfId="0" applyFont="1" applyBorder="1"/>
    <xf numFmtId="0" fontId="3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16" fontId="29" fillId="0" borderId="4" xfId="0" quotePrefix="1" applyNumberFormat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 applyProtection="1">
      <alignment vertical="top" wrapText="1"/>
      <protection locked="0"/>
    </xf>
    <xf numFmtId="0" fontId="29" fillId="0" borderId="4" xfId="0" quotePrefix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>
      <alignment horizontal="left" vertical="top" wrapText="1"/>
    </xf>
    <xf numFmtId="0" fontId="38" fillId="0" borderId="4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4" xfId="2" applyFont="1" applyFill="1" applyBorder="1" applyAlignment="1" applyProtection="1">
      <alignment horizontal="center" vertical="center" wrapText="1"/>
      <protection locked="0"/>
    </xf>
    <xf numFmtId="0" fontId="29" fillId="0" borderId="4" xfId="0" applyFont="1" applyBorder="1" applyAlignment="1">
      <alignment horizontal="center" vertical="center" wrapText="1"/>
    </xf>
    <xf numFmtId="0" fontId="29" fillId="0" borderId="4" xfId="2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7" fillId="0" borderId="4" xfId="0" applyFont="1" applyFill="1" applyBorder="1" applyAlignment="1" applyProtection="1">
      <alignment horizontal="center" vertical="top" wrapText="1"/>
      <protection locked="0"/>
    </xf>
    <xf numFmtId="0" fontId="37" fillId="0" borderId="4" xfId="0" quotePrefix="1" applyFont="1" applyFill="1" applyBorder="1" applyAlignment="1" applyProtection="1">
      <alignment horizontal="center" vertical="top" wrapText="1"/>
      <protection locked="0"/>
    </xf>
    <xf numFmtId="0" fontId="37" fillId="4" borderId="4" xfId="0" applyFont="1" applyFill="1" applyBorder="1" applyProtection="1">
      <protection locked="0"/>
    </xf>
    <xf numFmtId="0" fontId="37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" xfId="0" applyFont="1" applyFill="1" applyBorder="1" applyAlignment="1" applyProtection="1">
      <alignment vertical="top" wrapText="1"/>
    </xf>
    <xf numFmtId="0" fontId="37" fillId="3" borderId="24" xfId="0" applyFont="1" applyFill="1" applyBorder="1" applyAlignment="1" applyProtection="1">
      <alignment wrapText="1"/>
    </xf>
    <xf numFmtId="0" fontId="37" fillId="3" borderId="24" xfId="0" applyFont="1" applyFill="1" applyBorder="1" applyProtection="1"/>
    <xf numFmtId="0" fontId="15" fillId="0" borderId="6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37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16" fontId="14" fillId="0" borderId="4" xfId="0" applyNumberFormat="1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>
      <alignment vertical="center" wrapText="1"/>
    </xf>
    <xf numFmtId="0" fontId="37" fillId="7" borderId="0" xfId="0" applyFont="1" applyFill="1" applyAlignment="1">
      <alignment vertical="center"/>
    </xf>
    <xf numFmtId="0" fontId="15" fillId="0" borderId="4" xfId="0" applyFont="1" applyFill="1" applyBorder="1" applyAlignment="1" applyProtection="1">
      <alignment vertical="center" wrapText="1"/>
      <protection locked="0"/>
    </xf>
    <xf numFmtId="0" fontId="37" fillId="0" borderId="4" xfId="0" applyFont="1" applyBorder="1" applyAlignment="1">
      <alignment horizontal="left" vertical="center" wrapText="1"/>
    </xf>
    <xf numFmtId="0" fontId="37" fillId="8" borderId="0" xfId="0" applyFont="1" applyFill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vertical="center"/>
    </xf>
    <xf numFmtId="2" fontId="15" fillId="0" borderId="6" xfId="0" quotePrefix="1" applyNumberFormat="1" applyFont="1" applyBorder="1" applyAlignment="1" applyProtection="1">
      <alignment horizontal="center" vertical="center" wrapText="1"/>
      <protection locked="0"/>
    </xf>
    <xf numFmtId="0" fontId="37" fillId="0" borderId="6" xfId="2" quotePrefix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wrapText="1"/>
    </xf>
    <xf numFmtId="49" fontId="14" fillId="0" borderId="6" xfId="0" applyNumberFormat="1" applyFont="1" applyBorder="1" applyAlignment="1">
      <alignment horizontal="center" wrapText="1"/>
    </xf>
    <xf numFmtId="0" fontId="37" fillId="6" borderId="6" xfId="0" applyFont="1" applyFill="1" applyBorder="1" applyAlignment="1" applyProtection="1">
      <alignment horizontal="left" vertical="top" wrapText="1" indent="5"/>
    </xf>
    <xf numFmtId="0" fontId="37" fillId="0" borderId="6" xfId="0" applyFont="1" applyBorder="1" applyAlignment="1">
      <alignment wrapText="1"/>
    </xf>
    <xf numFmtId="0" fontId="40" fillId="0" borderId="6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 applyProtection="1">
      <alignment horizontal="left" vertical="center" wrapText="1"/>
      <protection locked="0"/>
    </xf>
    <xf numFmtId="0" fontId="37" fillId="0" borderId="4" xfId="0" quotePrefix="1" applyFont="1" applyBorder="1" applyAlignment="1" applyProtection="1">
      <alignment horizontal="center" vertical="center" wrapText="1"/>
      <protection locked="0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37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vertical="center" wrapText="1"/>
      <protection locked="0"/>
    </xf>
    <xf numFmtId="0" fontId="40" fillId="0" borderId="0" xfId="0" applyFont="1" applyBorder="1" applyAlignment="1">
      <alignment vertical="center" wrapText="1"/>
    </xf>
    <xf numFmtId="0" fontId="4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38" fillId="0" borderId="6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6" xfId="0" applyFont="1" applyBorder="1" applyAlignment="1">
      <alignment vertical="center" wrapText="1"/>
    </xf>
    <xf numFmtId="0" fontId="36" fillId="0" borderId="6" xfId="0" applyFont="1" applyBorder="1" applyAlignment="1" applyProtection="1">
      <alignment vertical="center" wrapText="1"/>
      <protection locked="0"/>
    </xf>
    <xf numFmtId="0" fontId="41" fillId="4" borderId="6" xfId="0" applyFont="1" applyFill="1" applyBorder="1" applyAlignment="1" applyProtection="1">
      <alignment vertical="center" wrapText="1"/>
    </xf>
    <xf numFmtId="0" fontId="41" fillId="0" borderId="6" xfId="0" applyFont="1" applyBorder="1" applyAlignment="1" applyProtection="1">
      <alignment vertical="center" wrapText="1"/>
      <protection locked="0"/>
    </xf>
    <xf numFmtId="0" fontId="4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7" fillId="0" borderId="4" xfId="0" applyFont="1" applyBorder="1" applyAlignment="1" applyProtection="1">
      <alignment vertical="center" wrapText="1"/>
      <protection locked="0"/>
    </xf>
    <xf numFmtId="0" fontId="40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15" fillId="4" borderId="4" xfId="0" applyFont="1" applyFill="1" applyBorder="1" applyAlignment="1">
      <alignment vertical="center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15" fillId="0" borderId="6" xfId="0" applyFont="1" applyBorder="1" applyAlignment="1">
      <alignment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4" xfId="0" applyFont="1" applyBorder="1" applyAlignment="1" applyProtection="1">
      <alignment horizontal="left" vertical="center" wrapText="1"/>
      <protection locked="0"/>
    </xf>
    <xf numFmtId="0" fontId="37" fillId="4" borderId="4" xfId="0" applyFont="1" applyFill="1" applyBorder="1" applyAlignment="1">
      <alignment horizontal="left" vertical="center" wrapText="1"/>
    </xf>
    <xf numFmtId="0" fontId="43" fillId="0" borderId="0" xfId="0" applyFont="1"/>
    <xf numFmtId="0" fontId="31" fillId="0" borderId="4" xfId="0" applyFont="1" applyBorder="1" applyAlignment="1">
      <alignment vertical="top" wrapText="1"/>
    </xf>
    <xf numFmtId="0" fontId="36" fillId="0" borderId="4" xfId="0" applyFont="1" applyFill="1" applyBorder="1" applyAlignment="1">
      <alignment vertical="top" wrapText="1"/>
    </xf>
    <xf numFmtId="0" fontId="36" fillId="9" borderId="4" xfId="0" applyFont="1" applyFill="1" applyBorder="1" applyAlignment="1" applyProtection="1">
      <alignment vertical="top" wrapText="1"/>
      <protection locked="0"/>
    </xf>
    <xf numFmtId="0" fontId="36" fillId="0" borderId="4" xfId="0" applyFont="1" applyFill="1" applyBorder="1" applyAlignment="1" applyProtection="1">
      <alignment horizontal="center" vertical="top" wrapText="1"/>
      <protection locked="0"/>
    </xf>
    <xf numFmtId="0" fontId="36" fillId="0" borderId="4" xfId="0" applyNumberFormat="1" applyFont="1" applyFill="1" applyBorder="1" applyAlignment="1" applyProtection="1">
      <alignment horizontal="center" vertical="top" wrapText="1"/>
      <protection locked="0"/>
    </xf>
    <xf numFmtId="0" fontId="38" fillId="0" borderId="4" xfId="0" applyFont="1" applyFill="1" applyBorder="1" applyAlignment="1" applyProtection="1">
      <alignment horizontal="center" vertical="top" wrapText="1"/>
      <protection locked="0"/>
    </xf>
    <xf numFmtId="0" fontId="38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>
      <alignment horizontal="left" vertical="top" wrapText="1"/>
    </xf>
    <xf numFmtId="0" fontId="38" fillId="0" borderId="4" xfId="0" applyFont="1" applyFill="1" applyBorder="1" applyAlignment="1">
      <alignment horizontal="center" vertical="top" wrapText="1"/>
    </xf>
    <xf numFmtId="16" fontId="38" fillId="0" borderId="4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44" fillId="3" borderId="8" xfId="0" applyFont="1" applyFill="1" applyBorder="1" applyAlignment="1"/>
    <xf numFmtId="0" fontId="24" fillId="5" borderId="4" xfId="0" applyFont="1" applyFill="1" applyBorder="1" applyAlignment="1">
      <alignment vertical="top" wrapText="1"/>
    </xf>
    <xf numFmtId="0" fontId="22" fillId="10" borderId="4" xfId="0" applyFont="1" applyFill="1" applyBorder="1" applyAlignment="1">
      <alignment vertical="top" wrapText="1"/>
    </xf>
    <xf numFmtId="0" fontId="15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25" fillId="10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vertical="center"/>
    </xf>
    <xf numFmtId="0" fontId="37" fillId="3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37" fillId="3" borderId="0" xfId="0" applyFont="1" applyFill="1" applyAlignment="1">
      <alignment vertical="center"/>
    </xf>
    <xf numFmtId="0" fontId="45" fillId="10" borderId="4" xfId="0" applyFont="1" applyFill="1" applyBorder="1" applyAlignment="1">
      <alignment horizontal="center" vertical="top" wrapText="1"/>
    </xf>
    <xf numFmtId="0" fontId="46" fillId="11" borderId="4" xfId="0" applyNumberFormat="1" applyFont="1" applyFill="1" applyBorder="1" applyAlignment="1">
      <alignment horizontal="center" vertical="top" wrapText="1"/>
    </xf>
    <xf numFmtId="0" fontId="47" fillId="0" borderId="6" xfId="0" applyFont="1" applyBorder="1" applyAlignment="1">
      <alignment vertical="center" wrapText="1"/>
    </xf>
    <xf numFmtId="0" fontId="46" fillId="5" borderId="6" xfId="0" applyFont="1" applyFill="1" applyBorder="1" applyAlignment="1">
      <alignment vertical="center" wrapText="1"/>
    </xf>
    <xf numFmtId="0" fontId="48" fillId="5" borderId="4" xfId="0" applyFont="1" applyFill="1" applyBorder="1" applyAlignment="1">
      <alignment vertical="center" wrapText="1"/>
    </xf>
    <xf numFmtId="0" fontId="48" fillId="5" borderId="4" xfId="0" applyFont="1" applyFill="1" applyBorder="1" applyAlignment="1">
      <alignment vertical="center"/>
    </xf>
    <xf numFmtId="0" fontId="49" fillId="10" borderId="4" xfId="0" applyFont="1" applyFill="1" applyBorder="1" applyAlignment="1">
      <alignment vertical="center"/>
    </xf>
    <xf numFmtId="0" fontId="49" fillId="10" borderId="4" xfId="0" applyFont="1" applyFill="1" applyBorder="1" applyAlignment="1">
      <alignment vertical="top"/>
    </xf>
    <xf numFmtId="0" fontId="24" fillId="10" borderId="6" xfId="0" applyFont="1" applyFill="1" applyBorder="1" applyAlignment="1">
      <alignment horizontal="center" vertical="top" wrapText="1"/>
    </xf>
    <xf numFmtId="0" fontId="50" fillId="10" borderId="4" xfId="0" applyFont="1" applyFill="1" applyBorder="1" applyAlignment="1">
      <alignment vertical="center" wrapText="1"/>
    </xf>
    <xf numFmtId="0" fontId="49" fillId="10" borderId="4" xfId="0" applyFont="1" applyFill="1" applyBorder="1" applyAlignment="1">
      <alignment vertical="center" wrapText="1"/>
    </xf>
    <xf numFmtId="0" fontId="48" fillId="11" borderId="4" xfId="0" applyFont="1" applyFill="1" applyBorder="1" applyAlignment="1">
      <alignment vertical="center" wrapText="1"/>
    </xf>
    <xf numFmtId="0" fontId="51" fillId="0" borderId="4" xfId="0" applyFont="1" applyBorder="1" applyAlignment="1">
      <alignment horizontal="left" vertical="top" wrapText="1"/>
    </xf>
    <xf numFmtId="0" fontId="51" fillId="0" borderId="4" xfId="0" applyFont="1" applyBorder="1" applyAlignment="1">
      <alignment vertical="top" wrapText="1"/>
    </xf>
    <xf numFmtId="0" fontId="30" fillId="0" borderId="4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24" fillId="10" borderId="4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0" fontId="37" fillId="10" borderId="6" xfId="0" applyFont="1" applyFill="1" applyBorder="1" applyAlignment="1">
      <alignment vertical="center"/>
    </xf>
    <xf numFmtId="0" fontId="51" fillId="0" borderId="6" xfId="0" applyFont="1" applyBorder="1" applyAlignment="1">
      <alignment horizontal="left" vertical="top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48" fillId="0" borderId="9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23" fillId="5" borderId="4" xfId="0" applyFont="1" applyFill="1" applyBorder="1" applyAlignment="1">
      <alignment vertical="center"/>
    </xf>
    <xf numFmtId="0" fontId="24" fillId="12" borderId="4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left" vertical="center"/>
    </xf>
    <xf numFmtId="0" fontId="15" fillId="12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5" borderId="4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49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49" fontId="24" fillId="12" borderId="7" xfId="0" applyNumberFormat="1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30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6" fillId="4" borderId="4" xfId="0" applyFont="1" applyFill="1" applyBorder="1" applyAlignment="1">
      <alignment vertical="top" wrapText="1"/>
    </xf>
    <xf numFmtId="0" fontId="15" fillId="4" borderId="9" xfId="0" applyFont="1" applyFill="1" applyBorder="1" applyAlignment="1">
      <alignment vertical="center"/>
    </xf>
    <xf numFmtId="0" fontId="51" fillId="0" borderId="6" xfId="0" applyFont="1" applyBorder="1" applyAlignment="1" applyProtection="1">
      <alignment horizontal="center" vertical="top" wrapText="1"/>
      <protection locked="0"/>
    </xf>
    <xf numFmtId="0" fontId="54" fillId="10" borderId="6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right" vertical="center" wrapText="1"/>
    </xf>
    <xf numFmtId="0" fontId="40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right" vertical="center"/>
    </xf>
    <xf numFmtId="0" fontId="37" fillId="0" borderId="4" xfId="0" applyFont="1" applyBorder="1" applyAlignment="1">
      <alignment horizontal="left" vertical="top"/>
    </xf>
    <xf numFmtId="0" fontId="44" fillId="3" borderId="0" xfId="0" applyFont="1" applyFill="1" applyAlignment="1" applyProtection="1">
      <alignment horizontal="center"/>
    </xf>
    <xf numFmtId="0" fontId="29" fillId="3" borderId="0" xfId="0" applyFont="1" applyFill="1" applyAlignment="1" applyProtection="1">
      <alignment horizontal="center" vertical="top" wrapText="1"/>
    </xf>
    <xf numFmtId="0" fontId="29" fillId="3" borderId="0" xfId="0" applyFont="1" applyFill="1" applyAlignment="1" applyProtection="1">
      <alignment horizontal="center" vertical="top"/>
    </xf>
    <xf numFmtId="0" fontId="0" fillId="3" borderId="31" xfId="0" applyFill="1" applyBorder="1" applyAlignment="1" applyProtection="1">
      <alignment horizontal="left"/>
    </xf>
    <xf numFmtId="0" fontId="52" fillId="3" borderId="32" xfId="0" applyFont="1" applyFill="1" applyBorder="1" applyAlignment="1" applyProtection="1">
      <alignment horizontal="left" vertical="center" wrapText="1"/>
      <protection locked="0"/>
    </xf>
    <xf numFmtId="0" fontId="52" fillId="3" borderId="33" xfId="0" applyFont="1" applyFill="1" applyBorder="1" applyAlignment="1" applyProtection="1">
      <alignment horizontal="left" vertical="center" wrapText="1"/>
      <protection locked="0"/>
    </xf>
    <xf numFmtId="0" fontId="52" fillId="3" borderId="34" xfId="0" applyFont="1" applyFill="1" applyBorder="1" applyAlignment="1" applyProtection="1">
      <alignment horizontal="left" vertical="center" wrapText="1"/>
      <protection locked="0"/>
    </xf>
    <xf numFmtId="0" fontId="52" fillId="3" borderId="35" xfId="0" applyFont="1" applyFill="1" applyBorder="1" applyAlignment="1" applyProtection="1">
      <alignment horizontal="left" vertical="center" wrapText="1"/>
      <protection locked="0"/>
    </xf>
    <xf numFmtId="0" fontId="52" fillId="3" borderId="31" xfId="0" applyFont="1" applyFill="1" applyBorder="1" applyAlignment="1" applyProtection="1">
      <alignment horizontal="left" vertical="center" wrapText="1"/>
      <protection locked="0"/>
    </xf>
    <xf numFmtId="0" fontId="52" fillId="3" borderId="36" xfId="0" applyFont="1" applyFill="1" applyBorder="1" applyAlignment="1" applyProtection="1">
      <alignment horizontal="left" vertical="center" wrapText="1"/>
      <protection locked="0"/>
    </xf>
    <xf numFmtId="0" fontId="53" fillId="3" borderId="28" xfId="0" applyFont="1" applyFill="1" applyBorder="1" applyAlignment="1" applyProtection="1">
      <alignment vertical="center" wrapText="1"/>
      <protection locked="0"/>
    </xf>
    <xf numFmtId="0" fontId="53" fillId="3" borderId="29" xfId="0" applyFont="1" applyFill="1" applyBorder="1" applyAlignment="1" applyProtection="1">
      <alignment vertical="center" wrapText="1"/>
      <protection locked="0"/>
    </xf>
    <xf numFmtId="0" fontId="53" fillId="3" borderId="30" xfId="0" applyFont="1" applyFill="1" applyBorder="1" applyAlignment="1" applyProtection="1">
      <alignment vertical="center" wrapText="1"/>
      <protection locked="0"/>
    </xf>
    <xf numFmtId="0" fontId="53" fillId="3" borderId="32" xfId="0" applyFont="1" applyFill="1" applyBorder="1" applyAlignment="1" applyProtection="1">
      <alignment horizontal="center" vertical="center" wrapText="1"/>
      <protection locked="0"/>
    </xf>
    <xf numFmtId="0" fontId="53" fillId="3" borderId="33" xfId="0" applyFont="1" applyFill="1" applyBorder="1" applyAlignment="1" applyProtection="1">
      <alignment horizontal="center" vertical="center" wrapText="1"/>
      <protection locked="0"/>
    </xf>
    <xf numFmtId="0" fontId="53" fillId="3" borderId="34" xfId="0" applyFont="1" applyFill="1" applyBorder="1" applyAlignment="1" applyProtection="1">
      <alignment horizontal="center" vertical="center" wrapText="1"/>
      <protection locked="0"/>
    </xf>
    <xf numFmtId="0" fontId="53" fillId="3" borderId="35" xfId="0" applyFont="1" applyFill="1" applyBorder="1" applyAlignment="1" applyProtection="1">
      <alignment horizontal="center" vertical="center" wrapText="1"/>
      <protection locked="0"/>
    </xf>
    <xf numFmtId="0" fontId="53" fillId="3" borderId="31" xfId="0" applyFont="1" applyFill="1" applyBorder="1" applyAlignment="1" applyProtection="1">
      <alignment horizontal="center" vertical="center" wrapText="1"/>
      <protection locked="0"/>
    </xf>
    <xf numFmtId="0" fontId="53" fillId="3" borderId="36" xfId="0" applyFont="1" applyFill="1" applyBorder="1" applyAlignment="1" applyProtection="1">
      <alignment horizontal="center" vertical="center" wrapText="1"/>
      <protection locked="0"/>
    </xf>
    <xf numFmtId="0" fontId="39" fillId="3" borderId="22" xfId="0" applyFont="1" applyFill="1" applyBorder="1" applyAlignment="1" applyProtection="1">
      <alignment horizontal="left" vertical="top" wrapText="1"/>
    </xf>
    <xf numFmtId="0" fontId="39" fillId="3" borderId="23" xfId="0" applyFont="1" applyFill="1" applyBorder="1" applyAlignment="1" applyProtection="1">
      <alignment horizontal="left" vertical="top" wrapText="1"/>
    </xf>
    <xf numFmtId="0" fontId="52" fillId="3" borderId="28" xfId="0" applyFont="1" applyFill="1" applyBorder="1" applyAlignment="1" applyProtection="1">
      <alignment horizontal="left" vertical="center" wrapText="1"/>
    </xf>
    <xf numFmtId="0" fontId="52" fillId="3" borderId="29" xfId="0" applyFont="1" applyFill="1" applyBorder="1" applyAlignment="1" applyProtection="1">
      <alignment horizontal="left" vertical="center" wrapText="1"/>
    </xf>
    <xf numFmtId="0" fontId="52" fillId="3" borderId="30" xfId="0" applyFont="1" applyFill="1" applyBorder="1" applyAlignment="1" applyProtection="1">
      <alignment horizontal="left" vertical="center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2" xfId="0" applyFont="1" applyFill="1" applyBorder="1" applyAlignment="1">
      <alignment horizontal="left" vertical="top" wrapText="1"/>
    </xf>
    <xf numFmtId="0" fontId="39" fillId="3" borderId="23" xfId="0" applyFont="1" applyFill="1" applyBorder="1" applyAlignment="1">
      <alignment horizontal="left" vertical="top" wrapText="1"/>
    </xf>
    <xf numFmtId="0" fontId="52" fillId="3" borderId="9" xfId="0" applyFont="1" applyFill="1" applyBorder="1" applyAlignment="1" applyProtection="1">
      <alignment horizontal="left" vertical="center"/>
      <protection locked="0"/>
    </xf>
    <xf numFmtId="0" fontId="52" fillId="3" borderId="10" xfId="0" applyFont="1" applyFill="1" applyBorder="1" applyAlignment="1" applyProtection="1">
      <alignment horizontal="left" vertical="center"/>
      <protection locked="0"/>
    </xf>
    <xf numFmtId="0" fontId="52" fillId="3" borderId="7" xfId="0" applyFont="1" applyFill="1" applyBorder="1" applyAlignment="1" applyProtection="1">
      <alignment horizontal="left" vertical="center"/>
      <protection locked="0"/>
    </xf>
    <xf numFmtId="0" fontId="39" fillId="3" borderId="37" xfId="0" applyFont="1" applyFill="1" applyBorder="1" applyAlignment="1" applyProtection="1">
      <alignment vertical="top" wrapText="1"/>
    </xf>
    <xf numFmtId="0" fontId="39" fillId="3" borderId="38" xfId="0" applyFont="1" applyFill="1" applyBorder="1" applyAlignment="1" applyProtection="1">
      <alignment vertical="top" wrapText="1"/>
    </xf>
    <xf numFmtId="0" fontId="42" fillId="3" borderId="22" xfId="0" applyFont="1" applyFill="1" applyBorder="1" applyAlignment="1" applyProtection="1">
      <alignment vertical="top" wrapText="1"/>
    </xf>
    <xf numFmtId="0" fontId="42" fillId="3" borderId="23" xfId="0" applyFont="1" applyFill="1" applyBorder="1" applyAlignment="1" applyProtection="1">
      <alignment vertical="top" wrapText="1"/>
    </xf>
    <xf numFmtId="0" fontId="39" fillId="3" borderId="39" xfId="0" applyFont="1" applyFill="1" applyBorder="1" applyAlignment="1" applyProtection="1">
      <alignment vertical="top" wrapText="1"/>
    </xf>
    <xf numFmtId="0" fontId="39" fillId="3" borderId="40" xfId="0" applyFont="1" applyFill="1" applyBorder="1" applyAlignment="1" applyProtection="1">
      <alignment vertical="top" wrapText="1"/>
    </xf>
    <xf numFmtId="0" fontId="39" fillId="3" borderId="41" xfId="0" applyFont="1" applyFill="1" applyBorder="1" applyAlignment="1" applyProtection="1">
      <alignment vertical="top" wrapText="1"/>
    </xf>
    <xf numFmtId="0" fontId="39" fillId="3" borderId="42" xfId="0" applyFont="1" applyFill="1" applyBorder="1" applyAlignment="1" applyProtection="1">
      <alignment vertical="top" wrapText="1"/>
    </xf>
    <xf numFmtId="0" fontId="52" fillId="3" borderId="25" xfId="0" applyFont="1" applyFill="1" applyBorder="1" applyAlignment="1" applyProtection="1">
      <alignment horizontal="left" vertical="center" wrapText="1"/>
      <protection locked="0"/>
    </xf>
    <xf numFmtId="0" fontId="52" fillId="3" borderId="26" xfId="0" applyFont="1" applyFill="1" applyBorder="1" applyAlignment="1" applyProtection="1">
      <alignment horizontal="left" vertical="center" wrapText="1"/>
      <protection locked="0"/>
    </xf>
    <xf numFmtId="0" fontId="52" fillId="3" borderId="27" xfId="0" applyFont="1" applyFill="1" applyBorder="1" applyAlignment="1" applyProtection="1">
      <alignment horizontal="left" vertical="center" wrapText="1"/>
      <protection locked="0"/>
    </xf>
    <xf numFmtId="0" fontId="44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40" fillId="0" borderId="4" xfId="2" applyFont="1" applyFill="1" applyBorder="1" applyAlignment="1" applyProtection="1">
      <alignment horizontal="center" vertical="center" wrapText="1"/>
      <protection locked="0"/>
    </xf>
    <xf numFmtId="0" fontId="48" fillId="0" borderId="4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wrapText="1"/>
    </xf>
    <xf numFmtId="0" fontId="14" fillId="5" borderId="11" xfId="0" applyFont="1" applyFill="1" applyBorder="1" applyAlignment="1">
      <alignment horizontal="center" vertical="top" wrapText="1"/>
    </xf>
    <xf numFmtId="0" fontId="14" fillId="5" borderId="13" xfId="0" applyFont="1" applyFill="1" applyBorder="1" applyAlignment="1">
      <alignment horizontal="center" vertical="top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top" wrapText="1"/>
    </xf>
    <xf numFmtId="0" fontId="48" fillId="0" borderId="10" xfId="0" applyFont="1" applyFill="1" applyBorder="1" applyAlignment="1">
      <alignment horizontal="center" vertical="center" wrapText="1"/>
    </xf>
    <xf numFmtId="0" fontId="48" fillId="0" borderId="7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44" fillId="0" borderId="7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 vertical="top" wrapText="1"/>
    </xf>
    <xf numFmtId="0" fontId="36" fillId="0" borderId="4" xfId="0" applyFont="1" applyBorder="1" applyAlignment="1">
      <alignment horizontal="center" vertical="top" wrapText="1"/>
    </xf>
    <xf numFmtId="0" fontId="48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40" fillId="0" borderId="4" xfId="0" applyFont="1" applyFill="1" applyBorder="1" applyAlignment="1">
      <alignment horizontal="center" wrapText="1"/>
    </xf>
    <xf numFmtId="0" fontId="40" fillId="0" borderId="4" xfId="0" applyFont="1" applyFill="1" applyBorder="1" applyAlignment="1">
      <alignment horizontal="left" wrapText="1"/>
    </xf>
    <xf numFmtId="0" fontId="48" fillId="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48" fillId="0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29" fillId="0" borderId="4" xfId="0" applyFont="1" applyFill="1" applyBorder="1" applyAlignment="1">
      <alignment horizontal="center" wrapText="1"/>
    </xf>
    <xf numFmtId="0" fontId="44" fillId="0" borderId="4" xfId="0" applyFont="1" applyBorder="1" applyAlignment="1">
      <alignment horizontal="center"/>
    </xf>
    <xf numFmtId="0" fontId="36" fillId="4" borderId="4" xfId="0" applyFont="1" applyFill="1" applyBorder="1" applyAlignment="1">
      <alignment vertical="top" wrapText="1"/>
    </xf>
    <xf numFmtId="0" fontId="38" fillId="0" borderId="4" xfId="0" applyFont="1" applyFill="1" applyBorder="1" applyAlignment="1">
      <alignment horizontal="center" wrapText="1"/>
    </xf>
    <xf numFmtId="0" fontId="40" fillId="0" borderId="6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  <xf numFmtId="0" fontId="44" fillId="0" borderId="16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imwinji.GLOBAL/AppData/Local/Microsoft/Windows/Temporary%20Internet%20Files/Content.Outlook/RGSUKV6M/Users/User/AppData/Local/Temp/ZDF_Tool_Definitions_Revised_23.06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T"/>
      <sheetName val="STI"/>
      <sheetName val="TB"/>
      <sheetName val="ART"/>
      <sheetName val="PMTCT"/>
      <sheetName val="Umbrella Care &amp; Clinical Care"/>
      <sheetName val="Support Care Services"/>
      <sheetName val="Cervical Cancer"/>
      <sheetName val="Prevention-MC"/>
      <sheetName val="Prevention-BCC"/>
      <sheetName val="Prevention - PWP"/>
      <sheetName val="Lab"/>
      <sheetName val="PEP"/>
      <sheetName val="Gender"/>
      <sheetName val="Narrative"/>
      <sheetName val="Appendix 1"/>
    </sheetNames>
    <sheetDataSet>
      <sheetData sheetId="0"/>
      <sheetData sheetId="1"/>
      <sheetData sheetId="2" refreshError="1">
        <row r="4">
          <cell r="B4" t="str">
            <v>Number of  clients diagnosed, treated and counselled  for STI (index plus partners)</v>
          </cell>
        </row>
        <row r="5">
          <cell r="B5" t="str">
            <v>Number of STI partners treated</v>
          </cell>
        </row>
        <row r="6">
          <cell r="B6" t="str">
            <v>Number of clients referred for HIV Counseling and Testing</v>
          </cell>
        </row>
        <row r="8">
          <cell r="B8" t="str">
            <v>Number of clients tested HIV positive</v>
          </cell>
        </row>
        <row r="9">
          <cell r="B9" t="str">
            <v>Number of clients referred for HIV care services</v>
          </cell>
        </row>
        <row r="10">
          <cell r="B10" t="str">
            <v>Number of partner notification slips issued</v>
          </cell>
        </row>
        <row r="11">
          <cell r="B11" t="str">
            <v>Number of partner notification slips received(of those issued by your facility)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view="pageBreakPreview" zoomScaleNormal="100" zoomScaleSheetLayoutView="100" workbookViewId="0">
      <selection activeCell="D27" sqref="D27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27"/>
      <c r="B1" s="227"/>
      <c r="C1" s="227"/>
      <c r="D1" s="227"/>
      <c r="E1" s="227"/>
      <c r="F1" s="227"/>
      <c r="G1" s="227"/>
      <c r="H1" s="227"/>
    </row>
    <row r="2" spans="1:8" x14ac:dyDescent="0.25">
      <c r="A2" s="227"/>
      <c r="B2" s="227"/>
      <c r="C2" s="227"/>
      <c r="D2" s="227"/>
      <c r="E2" s="227"/>
      <c r="F2" s="227"/>
      <c r="G2" s="227"/>
      <c r="H2" s="227"/>
    </row>
    <row r="3" spans="1:8" x14ac:dyDescent="0.25">
      <c r="A3" s="227"/>
      <c r="B3" s="227"/>
      <c r="C3" s="227"/>
      <c r="D3" s="227"/>
      <c r="E3" s="227"/>
      <c r="F3" s="227"/>
      <c r="G3" s="227"/>
      <c r="H3" s="227"/>
    </row>
    <row r="4" spans="1:8" x14ac:dyDescent="0.25">
      <c r="A4" s="227"/>
      <c r="B4" s="227"/>
      <c r="C4" s="227"/>
      <c r="D4" s="227"/>
      <c r="E4" s="227"/>
      <c r="F4" s="227"/>
      <c r="G4" s="227"/>
      <c r="H4" s="227"/>
    </row>
    <row r="5" spans="1:8" x14ac:dyDescent="0.25">
      <c r="A5" s="227"/>
      <c r="B5" s="227"/>
      <c r="C5" s="227"/>
      <c r="D5" s="227"/>
      <c r="E5" s="227"/>
      <c r="F5" s="227"/>
      <c r="G5" s="227"/>
      <c r="H5" s="227"/>
    </row>
    <row r="6" spans="1:8" x14ac:dyDescent="0.25">
      <c r="A6" s="227"/>
      <c r="B6" s="227"/>
      <c r="C6" s="227"/>
      <c r="D6" s="227"/>
      <c r="E6" s="227"/>
      <c r="F6" s="227"/>
      <c r="G6" s="227"/>
      <c r="H6" s="227"/>
    </row>
    <row r="7" spans="1:8" x14ac:dyDescent="0.25">
      <c r="A7" s="227"/>
      <c r="B7" s="227"/>
      <c r="C7" s="227"/>
      <c r="D7" s="227"/>
      <c r="E7" s="227"/>
      <c r="F7" s="227"/>
      <c r="G7" s="227"/>
      <c r="H7" s="227"/>
    </row>
    <row r="8" spans="1:8" x14ac:dyDescent="0.25">
      <c r="A8" s="228" t="s">
        <v>455</v>
      </c>
      <c r="B8" s="229"/>
      <c r="C8" s="229"/>
      <c r="D8" s="229"/>
      <c r="E8" s="229"/>
      <c r="F8" s="229"/>
      <c r="G8" s="229"/>
      <c r="H8" s="229"/>
    </row>
    <row r="9" spans="1:8" ht="45" customHeight="1" x14ac:dyDescent="0.25">
      <c r="A9" s="229"/>
      <c r="B9" s="229"/>
      <c r="C9" s="229"/>
      <c r="D9" s="229"/>
      <c r="E9" s="229"/>
      <c r="F9" s="229"/>
      <c r="G9" s="229"/>
      <c r="H9" s="229"/>
    </row>
    <row r="10" spans="1:8" x14ac:dyDescent="0.25">
      <c r="A10" s="253" t="s">
        <v>4</v>
      </c>
      <c r="B10" s="253"/>
      <c r="C10" s="253"/>
      <c r="D10" s="253"/>
      <c r="E10" s="253"/>
      <c r="F10" s="253"/>
      <c r="G10" s="253"/>
      <c r="H10" s="253"/>
    </row>
    <row r="11" spans="1:8" ht="15.75" thickBot="1" x14ac:dyDescent="0.3">
      <c r="A11" s="230" t="s">
        <v>5</v>
      </c>
      <c r="B11" s="230"/>
      <c r="C11" s="230"/>
      <c r="D11" s="230"/>
      <c r="E11" s="230"/>
      <c r="F11" s="230"/>
      <c r="G11" s="230"/>
      <c r="H11" s="230"/>
    </row>
    <row r="12" spans="1:8" ht="34.5" customHeight="1" thickBot="1" x14ac:dyDescent="0.3">
      <c r="A12" s="19">
        <v>1</v>
      </c>
      <c r="B12" s="263" t="s">
        <v>0</v>
      </c>
      <c r="C12" s="264"/>
      <c r="D12" s="237"/>
      <c r="E12" s="238"/>
      <c r="F12" s="238"/>
      <c r="G12" s="238"/>
      <c r="H12" s="239"/>
    </row>
    <row r="13" spans="1:8" ht="16.5" customHeight="1" thickBot="1" x14ac:dyDescent="0.3">
      <c r="A13" s="27">
        <v>2</v>
      </c>
      <c r="B13" s="63" t="s">
        <v>389</v>
      </c>
      <c r="C13" s="64"/>
      <c r="D13" s="237"/>
      <c r="E13" s="238"/>
      <c r="F13" s="238"/>
      <c r="G13" s="238"/>
      <c r="H13" s="239"/>
    </row>
    <row r="14" spans="1:8" ht="16.5" thickBot="1" x14ac:dyDescent="0.3">
      <c r="A14" s="24">
        <v>3</v>
      </c>
      <c r="B14" s="256" t="s">
        <v>372</v>
      </c>
      <c r="C14" s="257"/>
      <c r="D14" s="237"/>
      <c r="E14" s="238"/>
      <c r="F14" s="238"/>
      <c r="G14" s="238"/>
      <c r="H14" s="239"/>
    </row>
    <row r="15" spans="1:8" ht="16.5" thickBot="1" x14ac:dyDescent="0.3">
      <c r="A15" s="24">
        <v>4</v>
      </c>
      <c r="B15" s="256" t="s">
        <v>371</v>
      </c>
      <c r="C15" s="257"/>
      <c r="D15" s="237"/>
      <c r="E15" s="238"/>
      <c r="F15" s="238"/>
      <c r="G15" s="238"/>
      <c r="H15" s="239"/>
    </row>
    <row r="16" spans="1:8" ht="16.5" thickBot="1" x14ac:dyDescent="0.3">
      <c r="A16" s="24">
        <v>5</v>
      </c>
      <c r="B16" s="256" t="s">
        <v>370</v>
      </c>
      <c r="C16" s="257"/>
      <c r="D16" s="237"/>
      <c r="E16" s="238"/>
      <c r="F16" s="238"/>
      <c r="G16" s="238"/>
      <c r="H16" s="239"/>
    </row>
    <row r="17" spans="1:8" ht="15.75" customHeight="1" x14ac:dyDescent="0.25">
      <c r="A17" s="251">
        <v>6</v>
      </c>
      <c r="B17" s="265" t="s">
        <v>1</v>
      </c>
      <c r="C17" s="266"/>
      <c r="D17" s="240"/>
      <c r="E17" s="241"/>
      <c r="F17" s="241"/>
      <c r="G17" s="241"/>
      <c r="H17" s="242"/>
    </row>
    <row r="18" spans="1:8" ht="15.75" customHeight="1" thickBot="1" x14ac:dyDescent="0.3">
      <c r="A18" s="252"/>
      <c r="B18" s="267"/>
      <c r="C18" s="268"/>
      <c r="D18" s="243"/>
      <c r="E18" s="244"/>
      <c r="F18" s="244"/>
      <c r="G18" s="244"/>
      <c r="H18" s="245"/>
    </row>
    <row r="19" spans="1:8" ht="25.5" customHeight="1" thickBot="1" x14ac:dyDescent="0.3">
      <c r="A19" s="25">
        <v>7</v>
      </c>
      <c r="B19" s="254" t="s">
        <v>369</v>
      </c>
      <c r="C19" s="255"/>
      <c r="D19" s="248"/>
      <c r="E19" s="249"/>
      <c r="F19" s="249"/>
      <c r="G19" s="249"/>
      <c r="H19" s="250"/>
    </row>
    <row r="20" spans="1:8" ht="24" customHeight="1" thickBot="1" x14ac:dyDescent="0.3">
      <c r="A20" s="25">
        <v>8</v>
      </c>
      <c r="B20" s="254" t="s">
        <v>390</v>
      </c>
      <c r="C20" s="255"/>
      <c r="D20" s="248"/>
      <c r="E20" s="249"/>
      <c r="F20" s="249"/>
      <c r="G20" s="249"/>
      <c r="H20" s="250"/>
    </row>
    <row r="21" spans="1:8" ht="24" customHeight="1" thickBot="1" x14ac:dyDescent="0.3">
      <c r="A21" s="20">
        <v>9</v>
      </c>
      <c r="B21" s="246" t="s">
        <v>456</v>
      </c>
      <c r="C21" s="247"/>
      <c r="D21" s="248"/>
      <c r="E21" s="249"/>
      <c r="F21" s="249"/>
      <c r="G21" s="249"/>
      <c r="H21" s="250"/>
    </row>
    <row r="22" spans="1:8" x14ac:dyDescent="0.25">
      <c r="A22" s="251">
        <v>10</v>
      </c>
      <c r="B22" s="261" t="s">
        <v>388</v>
      </c>
      <c r="C22" s="231"/>
      <c r="D22" s="232"/>
      <c r="E22" s="232"/>
      <c r="F22" s="232"/>
      <c r="G22" s="232"/>
      <c r="H22" s="233"/>
    </row>
    <row r="23" spans="1:8" ht="15.75" thickBot="1" x14ac:dyDescent="0.3">
      <c r="A23" s="252"/>
      <c r="B23" s="262"/>
      <c r="C23" s="234"/>
      <c r="D23" s="235"/>
      <c r="E23" s="235"/>
      <c r="F23" s="235"/>
      <c r="G23" s="235"/>
      <c r="H23" s="236"/>
    </row>
    <row r="24" spans="1:8" ht="31.5" customHeight="1" thickBot="1" x14ac:dyDescent="0.3">
      <c r="A24" s="20">
        <v>11</v>
      </c>
      <c r="B24" s="65" t="s">
        <v>387</v>
      </c>
      <c r="C24" s="269"/>
      <c r="D24" s="270"/>
      <c r="E24" s="270"/>
      <c r="F24" s="270"/>
      <c r="G24" s="270"/>
      <c r="H24" s="271"/>
    </row>
    <row r="25" spans="1:8" ht="41.25" customHeight="1" thickBot="1" x14ac:dyDescent="0.3">
      <c r="A25" s="21">
        <v>12</v>
      </c>
      <c r="B25" s="66" t="s">
        <v>207</v>
      </c>
      <c r="C25" s="258"/>
      <c r="D25" s="259"/>
      <c r="E25" s="259"/>
      <c r="F25" s="259"/>
      <c r="G25" s="259"/>
      <c r="H25" s="260"/>
    </row>
    <row r="26" spans="1:8" ht="27" customHeight="1" thickBot="1" x14ac:dyDescent="0.3">
      <c r="A26" s="21">
        <v>13</v>
      </c>
      <c r="B26" s="67" t="s">
        <v>3</v>
      </c>
      <c r="C26" s="258"/>
      <c r="D26" s="259"/>
      <c r="E26" s="259"/>
      <c r="F26" s="259"/>
      <c r="G26" s="259"/>
      <c r="H26" s="260"/>
    </row>
    <row r="27" spans="1:8" x14ac:dyDescent="0.25">
      <c r="B27" s="22"/>
      <c r="C27" s="22"/>
      <c r="D27" s="22"/>
      <c r="E27" s="22"/>
      <c r="F27" s="22"/>
      <c r="G27" s="22"/>
      <c r="H27" s="22"/>
    </row>
  </sheetData>
  <sheetProtection selectLockedCells="1"/>
  <mergeCells count="28">
    <mergeCell ref="C25:H25"/>
    <mergeCell ref="C26:H26"/>
    <mergeCell ref="B22:B23"/>
    <mergeCell ref="B12:C12"/>
    <mergeCell ref="D12:H12"/>
    <mergeCell ref="B17:C18"/>
    <mergeCell ref="B15:C15"/>
    <mergeCell ref="B16:C16"/>
    <mergeCell ref="D19:H19"/>
    <mergeCell ref="C24:H24"/>
    <mergeCell ref="D14:H14"/>
    <mergeCell ref="D15:H15"/>
    <mergeCell ref="A1:H7"/>
    <mergeCell ref="A8:H9"/>
    <mergeCell ref="A11:H11"/>
    <mergeCell ref="C22:H23"/>
    <mergeCell ref="D16:H16"/>
    <mergeCell ref="D17:H18"/>
    <mergeCell ref="B21:C21"/>
    <mergeCell ref="D21:H21"/>
    <mergeCell ref="A17:A18"/>
    <mergeCell ref="A10:H10"/>
    <mergeCell ref="B19:C19"/>
    <mergeCell ref="B20:C20"/>
    <mergeCell ref="A22:A23"/>
    <mergeCell ref="B14:C14"/>
    <mergeCell ref="D20:H20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0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5" sqref="G15"/>
    </sheetView>
  </sheetViews>
  <sheetFormatPr defaultRowHeight="30" customHeight="1" x14ac:dyDescent="0.25"/>
  <cols>
    <col min="1" max="1" width="9.7109375" style="133" customWidth="1"/>
    <col min="2" max="2" width="84.42578125" style="89" customWidth="1"/>
    <col min="3" max="4" width="9.140625" style="89"/>
    <col min="5" max="6" width="8.5703125" style="89" customWidth="1"/>
    <col min="7" max="16384" width="9.140625" style="89"/>
  </cols>
  <sheetData>
    <row r="1" spans="1:9" ht="30" customHeight="1" thickTop="1" thickBot="1" x14ac:dyDescent="0.3">
      <c r="A1" s="335" t="s">
        <v>319</v>
      </c>
      <c r="B1" s="335"/>
      <c r="C1" s="335"/>
      <c r="D1" s="335"/>
      <c r="E1" s="335"/>
      <c r="F1" s="335"/>
      <c r="G1" s="335"/>
      <c r="H1" s="335"/>
    </row>
    <row r="2" spans="1:9" ht="16.5" thickTop="1" thickBot="1" x14ac:dyDescent="0.3">
      <c r="A2" s="336" t="s">
        <v>16</v>
      </c>
      <c r="B2" s="336" t="s">
        <v>21</v>
      </c>
      <c r="C2" s="336"/>
      <c r="D2" s="336"/>
      <c r="E2" s="336"/>
      <c r="F2" s="336"/>
      <c r="G2" s="336"/>
      <c r="H2" s="337" t="s">
        <v>23</v>
      </c>
    </row>
    <row r="3" spans="1:9" ht="16.5" thickTop="1" thickBot="1" x14ac:dyDescent="0.3">
      <c r="A3" s="336"/>
      <c r="B3" s="336"/>
      <c r="C3" s="90" t="s">
        <v>477</v>
      </c>
      <c r="D3" s="91" t="s">
        <v>478</v>
      </c>
      <c r="E3" s="91" t="s">
        <v>479</v>
      </c>
      <c r="F3" s="91" t="s">
        <v>480</v>
      </c>
      <c r="G3" s="91" t="s">
        <v>60</v>
      </c>
      <c r="H3" s="337"/>
    </row>
    <row r="4" spans="1:9" ht="30" customHeight="1" thickTop="1" thickBot="1" x14ac:dyDescent="0.3">
      <c r="A4" s="74" t="s">
        <v>148</v>
      </c>
      <c r="B4" s="74" t="s">
        <v>85</v>
      </c>
      <c r="C4" s="129">
        <v>2</v>
      </c>
      <c r="D4" s="130">
        <f>C4+2</f>
        <v>4</v>
      </c>
      <c r="E4" s="130">
        <f t="shared" ref="E4:G4" si="0">D4+2</f>
        <v>6</v>
      </c>
      <c r="F4" s="130">
        <f t="shared" si="0"/>
        <v>8</v>
      </c>
      <c r="G4" s="130">
        <f t="shared" si="0"/>
        <v>10</v>
      </c>
      <c r="H4" s="178">
        <f>SUM(C4:G4)</f>
        <v>30</v>
      </c>
    </row>
    <row r="5" spans="1:9" ht="30" customHeight="1" thickTop="1" thickBot="1" x14ac:dyDescent="0.3">
      <c r="A5" s="74" t="s">
        <v>149</v>
      </c>
      <c r="B5" s="131" t="s">
        <v>232</v>
      </c>
      <c r="C5" s="130">
        <f>C4+9</f>
        <v>11</v>
      </c>
      <c r="D5" s="130">
        <f t="shared" ref="D5:G5" si="1">D4+9</f>
        <v>13</v>
      </c>
      <c r="E5" s="130">
        <f t="shared" si="1"/>
        <v>15</v>
      </c>
      <c r="F5" s="130">
        <f t="shared" si="1"/>
        <v>17</v>
      </c>
      <c r="G5" s="130">
        <f t="shared" si="1"/>
        <v>19</v>
      </c>
      <c r="H5" s="178">
        <f>SUM(C5:G5)</f>
        <v>75</v>
      </c>
    </row>
    <row r="6" spans="1:9" ht="30" customHeight="1" thickTop="1" thickBot="1" x14ac:dyDescent="0.3">
      <c r="A6" s="74" t="s">
        <v>150</v>
      </c>
      <c r="B6" s="131" t="s">
        <v>526</v>
      </c>
      <c r="C6" s="130">
        <f t="shared" ref="C6:C19" si="2">C5+9</f>
        <v>20</v>
      </c>
      <c r="D6" s="130">
        <f t="shared" ref="D6:D19" si="3">D5+9</f>
        <v>22</v>
      </c>
      <c r="E6" s="130">
        <f t="shared" ref="E6:E19" si="4">E5+9</f>
        <v>24</v>
      </c>
      <c r="F6" s="130">
        <f t="shared" ref="F6:F19" si="5">F5+9</f>
        <v>26</v>
      </c>
      <c r="G6" s="130">
        <f t="shared" ref="G6:G19" si="6">G5+9</f>
        <v>28</v>
      </c>
      <c r="H6" s="178">
        <f>SUM(C6:G6)</f>
        <v>120</v>
      </c>
    </row>
    <row r="7" spans="1:9" ht="30" customHeight="1" thickTop="1" thickBot="1" x14ac:dyDescent="0.3">
      <c r="A7" s="74" t="s">
        <v>151</v>
      </c>
      <c r="B7" s="131" t="s">
        <v>525</v>
      </c>
      <c r="C7" s="130">
        <f t="shared" si="2"/>
        <v>29</v>
      </c>
      <c r="D7" s="130">
        <f t="shared" si="3"/>
        <v>31</v>
      </c>
      <c r="E7" s="130">
        <f t="shared" si="4"/>
        <v>33</v>
      </c>
      <c r="F7" s="130">
        <f t="shared" si="5"/>
        <v>35</v>
      </c>
      <c r="G7" s="130">
        <f t="shared" si="6"/>
        <v>37</v>
      </c>
      <c r="H7" s="178">
        <f>SUM(C7:G7)</f>
        <v>165</v>
      </c>
    </row>
    <row r="8" spans="1:9" ht="30" customHeight="1" thickTop="1" thickBot="1" x14ac:dyDescent="0.3">
      <c r="A8" s="74" t="s">
        <v>152</v>
      </c>
      <c r="B8" s="131" t="s">
        <v>524</v>
      </c>
      <c r="C8" s="130">
        <f t="shared" si="2"/>
        <v>38</v>
      </c>
      <c r="D8" s="130">
        <f t="shared" si="3"/>
        <v>40</v>
      </c>
      <c r="E8" s="130">
        <f t="shared" si="4"/>
        <v>42</v>
      </c>
      <c r="F8" s="130">
        <f t="shared" si="5"/>
        <v>44</v>
      </c>
      <c r="G8" s="130">
        <f t="shared" si="6"/>
        <v>46</v>
      </c>
      <c r="H8" s="178">
        <f t="shared" ref="H8:H19" si="7">SUM(C8:G8)</f>
        <v>210</v>
      </c>
    </row>
    <row r="9" spans="1:9" ht="30" customHeight="1" thickTop="1" thickBot="1" x14ac:dyDescent="0.3">
      <c r="A9" s="74" t="s">
        <v>153</v>
      </c>
      <c r="B9" s="131" t="s">
        <v>502</v>
      </c>
      <c r="C9" s="130">
        <f t="shared" si="2"/>
        <v>47</v>
      </c>
      <c r="D9" s="130">
        <f t="shared" si="3"/>
        <v>49</v>
      </c>
      <c r="E9" s="130">
        <f t="shared" si="4"/>
        <v>51</v>
      </c>
      <c r="F9" s="130">
        <f t="shared" si="5"/>
        <v>53</v>
      </c>
      <c r="G9" s="130">
        <f t="shared" si="6"/>
        <v>55</v>
      </c>
      <c r="H9" s="178">
        <f t="shared" si="7"/>
        <v>255</v>
      </c>
    </row>
    <row r="10" spans="1:9" ht="30" customHeight="1" thickTop="1" thickBot="1" x14ac:dyDescent="0.3">
      <c r="A10" s="74" t="s">
        <v>154</v>
      </c>
      <c r="B10" s="131" t="s">
        <v>86</v>
      </c>
      <c r="C10" s="130">
        <f t="shared" si="2"/>
        <v>56</v>
      </c>
      <c r="D10" s="130">
        <f t="shared" si="3"/>
        <v>58</v>
      </c>
      <c r="E10" s="130">
        <f t="shared" si="4"/>
        <v>60</v>
      </c>
      <c r="F10" s="130">
        <f t="shared" si="5"/>
        <v>62</v>
      </c>
      <c r="G10" s="130">
        <f t="shared" si="6"/>
        <v>64</v>
      </c>
      <c r="H10" s="178">
        <f t="shared" si="7"/>
        <v>300</v>
      </c>
    </row>
    <row r="11" spans="1:9" ht="30" customHeight="1" thickTop="1" thickBot="1" x14ac:dyDescent="0.3">
      <c r="A11" s="74" t="s">
        <v>155</v>
      </c>
      <c r="B11" s="131" t="s">
        <v>99</v>
      </c>
      <c r="C11" s="130">
        <f t="shared" si="2"/>
        <v>65</v>
      </c>
      <c r="D11" s="130">
        <f t="shared" si="3"/>
        <v>67</v>
      </c>
      <c r="E11" s="130">
        <f t="shared" si="4"/>
        <v>69</v>
      </c>
      <c r="F11" s="130">
        <f t="shared" si="5"/>
        <v>71</v>
      </c>
      <c r="G11" s="130">
        <f t="shared" si="6"/>
        <v>73</v>
      </c>
      <c r="H11" s="178">
        <f t="shared" si="7"/>
        <v>345</v>
      </c>
    </row>
    <row r="12" spans="1:9" ht="30" customHeight="1" thickTop="1" thickBot="1" x14ac:dyDescent="0.3">
      <c r="A12" s="74" t="s">
        <v>156</v>
      </c>
      <c r="B12" s="131" t="s">
        <v>527</v>
      </c>
      <c r="C12" s="130">
        <f t="shared" si="2"/>
        <v>74</v>
      </c>
      <c r="D12" s="130">
        <f t="shared" si="3"/>
        <v>76</v>
      </c>
      <c r="E12" s="130">
        <f t="shared" si="4"/>
        <v>78</v>
      </c>
      <c r="F12" s="130">
        <f t="shared" si="5"/>
        <v>80</v>
      </c>
      <c r="G12" s="130">
        <f t="shared" si="6"/>
        <v>82</v>
      </c>
      <c r="H12" s="178">
        <f t="shared" si="7"/>
        <v>390</v>
      </c>
    </row>
    <row r="13" spans="1:9" ht="30" customHeight="1" thickTop="1" thickBot="1" x14ac:dyDescent="0.3">
      <c r="A13" s="74" t="s">
        <v>325</v>
      </c>
      <c r="B13" s="131" t="s">
        <v>318</v>
      </c>
      <c r="C13" s="130">
        <f t="shared" si="2"/>
        <v>83</v>
      </c>
      <c r="D13" s="130">
        <f t="shared" si="3"/>
        <v>85</v>
      </c>
      <c r="E13" s="130">
        <f t="shared" si="4"/>
        <v>87</v>
      </c>
      <c r="F13" s="130">
        <f t="shared" si="5"/>
        <v>89</v>
      </c>
      <c r="G13" s="130">
        <f t="shared" si="6"/>
        <v>91</v>
      </c>
      <c r="H13" s="178">
        <f t="shared" si="7"/>
        <v>435</v>
      </c>
      <c r="I13" s="132"/>
    </row>
    <row r="14" spans="1:9" ht="30" customHeight="1" thickTop="1" thickBot="1" x14ac:dyDescent="0.3">
      <c r="A14" s="74" t="s">
        <v>326</v>
      </c>
      <c r="B14" s="131" t="s">
        <v>320</v>
      </c>
      <c r="C14" s="130">
        <f t="shared" si="2"/>
        <v>92</v>
      </c>
      <c r="D14" s="130">
        <f t="shared" si="3"/>
        <v>94</v>
      </c>
      <c r="E14" s="130">
        <f t="shared" si="4"/>
        <v>96</v>
      </c>
      <c r="F14" s="130">
        <f t="shared" si="5"/>
        <v>98</v>
      </c>
      <c r="G14" s="130">
        <f t="shared" si="6"/>
        <v>100</v>
      </c>
      <c r="H14" s="178">
        <f t="shared" si="7"/>
        <v>480</v>
      </c>
      <c r="I14" s="132"/>
    </row>
    <row r="15" spans="1:9" ht="30" customHeight="1" thickTop="1" thickBot="1" x14ac:dyDescent="0.3">
      <c r="A15" s="74" t="s">
        <v>528</v>
      </c>
      <c r="B15" s="131" t="s">
        <v>321</v>
      </c>
      <c r="C15" s="130">
        <f t="shared" si="2"/>
        <v>101</v>
      </c>
      <c r="D15" s="130">
        <f t="shared" si="3"/>
        <v>103</v>
      </c>
      <c r="E15" s="130">
        <f t="shared" si="4"/>
        <v>105</v>
      </c>
      <c r="F15" s="130">
        <f t="shared" si="5"/>
        <v>107</v>
      </c>
      <c r="G15" s="130">
        <f t="shared" si="6"/>
        <v>109</v>
      </c>
      <c r="H15" s="178">
        <f t="shared" si="7"/>
        <v>525</v>
      </c>
      <c r="I15" s="132"/>
    </row>
    <row r="16" spans="1:9" ht="30" customHeight="1" thickTop="1" thickBot="1" x14ac:dyDescent="0.3">
      <c r="A16" s="74" t="s">
        <v>529</v>
      </c>
      <c r="B16" s="131" t="s">
        <v>322</v>
      </c>
      <c r="C16" s="130">
        <f t="shared" si="2"/>
        <v>110</v>
      </c>
      <c r="D16" s="130">
        <f t="shared" si="3"/>
        <v>112</v>
      </c>
      <c r="E16" s="130">
        <f t="shared" si="4"/>
        <v>114</v>
      </c>
      <c r="F16" s="130">
        <f t="shared" si="5"/>
        <v>116</v>
      </c>
      <c r="G16" s="130">
        <f t="shared" si="6"/>
        <v>118</v>
      </c>
      <c r="H16" s="178">
        <f t="shared" si="7"/>
        <v>570</v>
      </c>
      <c r="I16" s="132"/>
    </row>
    <row r="17" spans="1:9" ht="30" customHeight="1" thickTop="1" thickBot="1" x14ac:dyDescent="0.3">
      <c r="A17" s="74" t="s">
        <v>327</v>
      </c>
      <c r="B17" s="131" t="s">
        <v>323</v>
      </c>
      <c r="C17" s="130">
        <f t="shared" si="2"/>
        <v>119</v>
      </c>
      <c r="D17" s="130">
        <f t="shared" si="3"/>
        <v>121</v>
      </c>
      <c r="E17" s="130">
        <f t="shared" si="4"/>
        <v>123</v>
      </c>
      <c r="F17" s="130">
        <f t="shared" si="5"/>
        <v>125</v>
      </c>
      <c r="G17" s="130">
        <f t="shared" si="6"/>
        <v>127</v>
      </c>
      <c r="H17" s="178">
        <f t="shared" si="7"/>
        <v>615</v>
      </c>
      <c r="I17" s="132"/>
    </row>
    <row r="18" spans="1:9" ht="30" customHeight="1" thickTop="1" thickBot="1" x14ac:dyDescent="0.3">
      <c r="A18" s="74" t="s">
        <v>328</v>
      </c>
      <c r="B18" s="131" t="s">
        <v>324</v>
      </c>
      <c r="C18" s="130">
        <f t="shared" si="2"/>
        <v>128</v>
      </c>
      <c r="D18" s="130">
        <f t="shared" si="3"/>
        <v>130</v>
      </c>
      <c r="E18" s="130">
        <f t="shared" si="4"/>
        <v>132</v>
      </c>
      <c r="F18" s="130">
        <f t="shared" si="5"/>
        <v>134</v>
      </c>
      <c r="G18" s="130">
        <f t="shared" si="6"/>
        <v>136</v>
      </c>
      <c r="H18" s="178">
        <f t="shared" si="7"/>
        <v>660</v>
      </c>
      <c r="I18" s="132"/>
    </row>
    <row r="19" spans="1:9" ht="30" customHeight="1" thickTop="1" thickBot="1" x14ac:dyDescent="0.3">
      <c r="A19" s="74" t="s">
        <v>329</v>
      </c>
      <c r="B19" s="74" t="s">
        <v>459</v>
      </c>
      <c r="C19" s="130">
        <f t="shared" si="2"/>
        <v>137</v>
      </c>
      <c r="D19" s="130">
        <f t="shared" si="3"/>
        <v>139</v>
      </c>
      <c r="E19" s="130">
        <f t="shared" si="4"/>
        <v>141</v>
      </c>
      <c r="F19" s="130">
        <f t="shared" si="5"/>
        <v>143</v>
      </c>
      <c r="G19" s="130">
        <f t="shared" si="6"/>
        <v>145</v>
      </c>
      <c r="H19" s="178">
        <f t="shared" si="7"/>
        <v>705</v>
      </c>
      <c r="I19" s="132"/>
    </row>
    <row r="20" spans="1:9" ht="30" customHeight="1" thickTop="1" x14ac:dyDescent="0.25"/>
  </sheetData>
  <sheetProtection selectLockedCells="1"/>
  <mergeCells count="5">
    <mergeCell ref="A1:H1"/>
    <mergeCell ref="B2:B3"/>
    <mergeCell ref="A2:A3"/>
    <mergeCell ref="C2:G2"/>
    <mergeCell ref="H2:H3"/>
  </mergeCells>
  <pageMargins left="0.25" right="0.25" top="0.75" bottom="0.75" header="0.3" footer="0.3"/>
  <pageSetup scale="90" fitToHeight="0" orientation="landscape" r:id="rId1"/>
  <headerFooter>
    <oddHeader xml:space="preserve">&amp;CZAMBIA DEFENCE FORCE MEDICAL SERVICES
HIV/AIDS Monthly Activity Report Form </oddHeader>
    <oddFooter xml:space="preserve">&amp;LRevised November 2014 </oddFooter>
  </headerFooter>
  <rowBreaks count="1" manualBreakCount="1">
    <brk id="18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R19"/>
  <sheetViews>
    <sheetView view="pageBreakPreview" zoomScaleNormal="100" zoomScaleSheetLayoutView="100" workbookViewId="0">
      <pane xSplit="2" ySplit="3" topLeftCell="C13" activePane="bottomRight" state="frozen"/>
      <selection activeCell="C4" sqref="C4"/>
      <selection pane="topRight" activeCell="C4" sqref="C4"/>
      <selection pane="bottomLeft" activeCell="C4" sqref="C4"/>
      <selection pane="bottomRight" activeCell="I14" sqref="I14"/>
    </sheetView>
  </sheetViews>
  <sheetFormatPr defaultRowHeight="15" x14ac:dyDescent="0.25"/>
  <cols>
    <col min="1" max="1" width="9.140625" style="22"/>
    <col min="2" max="2" width="34.42578125" style="22" customWidth="1"/>
    <col min="3" max="3" width="11" style="22" customWidth="1"/>
    <col min="4" max="4" width="10.85546875" style="22" customWidth="1"/>
    <col min="5" max="5" width="10" style="22" customWidth="1"/>
    <col min="6" max="6" width="12" style="22" customWidth="1"/>
    <col min="7" max="7" width="11.28515625" style="22" customWidth="1"/>
    <col min="8" max="9" width="8.140625" style="22" customWidth="1"/>
    <col min="10" max="10" width="10.7109375" style="22" customWidth="1"/>
    <col min="11" max="11" width="12.28515625" style="22" customWidth="1"/>
    <col min="12" max="16384" width="9.140625" style="22"/>
  </cols>
  <sheetData>
    <row r="1" spans="1:18" ht="17.25" thickTop="1" thickBot="1" x14ac:dyDescent="0.3">
      <c r="A1" s="338" t="s">
        <v>185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</row>
    <row r="2" spans="1:18" ht="16.5" thickTop="1" thickBot="1" x14ac:dyDescent="0.3">
      <c r="A2" s="339" t="s">
        <v>6</v>
      </c>
      <c r="B2" s="339" t="s">
        <v>7</v>
      </c>
      <c r="C2" s="94" t="s">
        <v>24</v>
      </c>
      <c r="D2" s="94"/>
      <c r="E2" s="94"/>
      <c r="F2" s="94"/>
      <c r="G2" s="94"/>
      <c r="H2" s="94"/>
      <c r="I2" s="94"/>
      <c r="J2" s="94"/>
      <c r="K2" s="94" t="s">
        <v>25</v>
      </c>
    </row>
    <row r="3" spans="1:18" ht="16.5" thickTop="1" thickBot="1" x14ac:dyDescent="0.3">
      <c r="A3" s="340"/>
      <c r="B3" s="340"/>
      <c r="C3" s="93" t="s">
        <v>18</v>
      </c>
      <c r="D3" s="95" t="s">
        <v>56</v>
      </c>
      <c r="E3" s="95" t="s">
        <v>38</v>
      </c>
      <c r="F3" s="95" t="s">
        <v>57</v>
      </c>
      <c r="G3" s="95" t="s">
        <v>58</v>
      </c>
      <c r="H3" s="95" t="s">
        <v>610</v>
      </c>
      <c r="I3" s="95" t="s">
        <v>611</v>
      </c>
      <c r="J3" s="93" t="s">
        <v>60</v>
      </c>
      <c r="K3" s="94"/>
      <c r="L3" s="61"/>
      <c r="M3" s="61"/>
      <c r="N3" s="61"/>
      <c r="O3" s="61"/>
      <c r="P3" s="61"/>
      <c r="Q3" s="61"/>
      <c r="R3" s="61"/>
    </row>
    <row r="4" spans="1:18" ht="46.5" thickTop="1" thickBot="1" x14ac:dyDescent="0.3">
      <c r="A4" s="68" t="s">
        <v>157</v>
      </c>
      <c r="B4" s="68" t="s">
        <v>26</v>
      </c>
      <c r="C4" s="92">
        <v>6</v>
      </c>
      <c r="D4" s="92">
        <f>C4+8</f>
        <v>14</v>
      </c>
      <c r="E4" s="92">
        <f t="shared" ref="E4:J4" si="0">D4+8</f>
        <v>22</v>
      </c>
      <c r="F4" s="92">
        <f t="shared" si="0"/>
        <v>30</v>
      </c>
      <c r="G4" s="92">
        <f t="shared" si="0"/>
        <v>38</v>
      </c>
      <c r="H4" s="92">
        <f t="shared" si="0"/>
        <v>46</v>
      </c>
      <c r="I4" s="92">
        <f t="shared" si="0"/>
        <v>54</v>
      </c>
      <c r="J4" s="92">
        <f t="shared" si="0"/>
        <v>62</v>
      </c>
      <c r="K4" s="167">
        <f>SUM(C4:J4)</f>
        <v>272</v>
      </c>
    </row>
    <row r="5" spans="1:18" ht="31.5" thickTop="1" thickBot="1" x14ac:dyDescent="0.3">
      <c r="A5" s="68" t="s">
        <v>158</v>
      </c>
      <c r="B5" s="68" t="s">
        <v>27</v>
      </c>
      <c r="C5" s="92">
        <f>C4+57</f>
        <v>63</v>
      </c>
      <c r="D5" s="92">
        <f t="shared" ref="D5:J5" si="1">D4+57</f>
        <v>71</v>
      </c>
      <c r="E5" s="92">
        <f t="shared" si="1"/>
        <v>79</v>
      </c>
      <c r="F5" s="92">
        <f t="shared" si="1"/>
        <v>87</v>
      </c>
      <c r="G5" s="92">
        <f t="shared" si="1"/>
        <v>95</v>
      </c>
      <c r="H5" s="92">
        <f t="shared" si="1"/>
        <v>103</v>
      </c>
      <c r="I5" s="92">
        <f t="shared" si="1"/>
        <v>111</v>
      </c>
      <c r="J5" s="92">
        <f t="shared" si="1"/>
        <v>119</v>
      </c>
      <c r="K5" s="167">
        <f t="shared" ref="K5:K18" si="2">SUM(C5:J5)</f>
        <v>728</v>
      </c>
    </row>
    <row r="6" spans="1:18" ht="31.5" thickTop="1" thickBot="1" x14ac:dyDescent="0.3">
      <c r="A6" s="68" t="s">
        <v>159</v>
      </c>
      <c r="B6" s="68" t="s">
        <v>531</v>
      </c>
      <c r="C6" s="92">
        <f t="shared" ref="C6:C18" si="3">C5+57</f>
        <v>120</v>
      </c>
      <c r="D6" s="92">
        <f t="shared" ref="D6:D18" si="4">D5+57</f>
        <v>128</v>
      </c>
      <c r="E6" s="92">
        <f t="shared" ref="E6:E18" si="5">E5+57</f>
        <v>136</v>
      </c>
      <c r="F6" s="92">
        <f t="shared" ref="F6:F18" si="6">F5+57</f>
        <v>144</v>
      </c>
      <c r="G6" s="92">
        <f t="shared" ref="G6:G18" si="7">G5+57</f>
        <v>152</v>
      </c>
      <c r="H6" s="92">
        <f t="shared" ref="H6:H18" si="8">H5+57</f>
        <v>160</v>
      </c>
      <c r="I6" s="92">
        <f t="shared" ref="I6:I18" si="9">I5+57</f>
        <v>168</v>
      </c>
      <c r="J6" s="92">
        <f t="shared" ref="J6:J18" si="10">J5+57</f>
        <v>176</v>
      </c>
      <c r="K6" s="167">
        <f t="shared" si="2"/>
        <v>1184</v>
      </c>
    </row>
    <row r="7" spans="1:18" ht="31.5" thickTop="1" thickBot="1" x14ac:dyDescent="0.3">
      <c r="A7" s="68" t="s">
        <v>160</v>
      </c>
      <c r="B7" s="68" t="s">
        <v>28</v>
      </c>
      <c r="C7" s="92">
        <f t="shared" si="3"/>
        <v>177</v>
      </c>
      <c r="D7" s="92">
        <f t="shared" si="4"/>
        <v>185</v>
      </c>
      <c r="E7" s="92">
        <f t="shared" si="5"/>
        <v>193</v>
      </c>
      <c r="F7" s="92">
        <f t="shared" si="6"/>
        <v>201</v>
      </c>
      <c r="G7" s="92">
        <f t="shared" si="7"/>
        <v>209</v>
      </c>
      <c r="H7" s="92">
        <f t="shared" si="8"/>
        <v>217</v>
      </c>
      <c r="I7" s="92">
        <f t="shared" si="9"/>
        <v>225</v>
      </c>
      <c r="J7" s="92">
        <f t="shared" si="10"/>
        <v>233</v>
      </c>
      <c r="K7" s="167">
        <f t="shared" si="2"/>
        <v>1640</v>
      </c>
    </row>
    <row r="8" spans="1:18" ht="61.5" thickTop="1" thickBot="1" x14ac:dyDescent="0.3">
      <c r="A8" s="68" t="s">
        <v>161</v>
      </c>
      <c r="B8" s="68" t="s">
        <v>395</v>
      </c>
      <c r="C8" s="92">
        <f t="shared" si="3"/>
        <v>234</v>
      </c>
      <c r="D8" s="92">
        <f t="shared" si="4"/>
        <v>242</v>
      </c>
      <c r="E8" s="92">
        <f t="shared" si="5"/>
        <v>250</v>
      </c>
      <c r="F8" s="92">
        <f t="shared" si="6"/>
        <v>258</v>
      </c>
      <c r="G8" s="92">
        <f t="shared" si="7"/>
        <v>266</v>
      </c>
      <c r="H8" s="92">
        <f t="shared" si="8"/>
        <v>274</v>
      </c>
      <c r="I8" s="92">
        <f t="shared" si="9"/>
        <v>282</v>
      </c>
      <c r="J8" s="92">
        <f t="shared" si="10"/>
        <v>290</v>
      </c>
      <c r="K8" s="167">
        <f t="shared" si="2"/>
        <v>2096</v>
      </c>
    </row>
    <row r="9" spans="1:18" ht="46.5" thickTop="1" thickBot="1" x14ac:dyDescent="0.3">
      <c r="A9" s="68" t="s">
        <v>396</v>
      </c>
      <c r="B9" s="68" t="s">
        <v>29</v>
      </c>
      <c r="C9" s="92">
        <f t="shared" si="3"/>
        <v>291</v>
      </c>
      <c r="D9" s="92">
        <f t="shared" si="4"/>
        <v>299</v>
      </c>
      <c r="E9" s="92">
        <f t="shared" si="5"/>
        <v>307</v>
      </c>
      <c r="F9" s="92">
        <f t="shared" si="6"/>
        <v>315</v>
      </c>
      <c r="G9" s="92">
        <f t="shared" si="7"/>
        <v>323</v>
      </c>
      <c r="H9" s="92">
        <f t="shared" si="8"/>
        <v>331</v>
      </c>
      <c r="I9" s="92">
        <f t="shared" si="9"/>
        <v>339</v>
      </c>
      <c r="J9" s="92">
        <f t="shared" si="10"/>
        <v>347</v>
      </c>
      <c r="K9" s="167">
        <f t="shared" si="2"/>
        <v>2552</v>
      </c>
    </row>
    <row r="10" spans="1:18" ht="31.5" thickTop="1" thickBot="1" x14ac:dyDescent="0.3">
      <c r="A10" s="68" t="s">
        <v>162</v>
      </c>
      <c r="B10" s="68" t="s">
        <v>530</v>
      </c>
      <c r="C10" s="92">
        <f t="shared" si="3"/>
        <v>348</v>
      </c>
      <c r="D10" s="92">
        <f t="shared" si="4"/>
        <v>356</v>
      </c>
      <c r="E10" s="92">
        <f t="shared" si="5"/>
        <v>364</v>
      </c>
      <c r="F10" s="92">
        <f t="shared" si="6"/>
        <v>372</v>
      </c>
      <c r="G10" s="92">
        <f t="shared" si="7"/>
        <v>380</v>
      </c>
      <c r="H10" s="92">
        <f t="shared" si="8"/>
        <v>388</v>
      </c>
      <c r="I10" s="92">
        <f t="shared" si="9"/>
        <v>396</v>
      </c>
      <c r="J10" s="92">
        <f t="shared" si="10"/>
        <v>404</v>
      </c>
      <c r="K10" s="167">
        <f t="shared" si="2"/>
        <v>3008</v>
      </c>
    </row>
    <row r="11" spans="1:18" ht="46.5" thickTop="1" thickBot="1" x14ac:dyDescent="0.3">
      <c r="A11" s="68" t="s">
        <v>163</v>
      </c>
      <c r="B11" s="179" t="s">
        <v>532</v>
      </c>
      <c r="C11" s="92">
        <f t="shared" si="3"/>
        <v>405</v>
      </c>
      <c r="D11" s="92">
        <f t="shared" si="4"/>
        <v>413</v>
      </c>
      <c r="E11" s="92">
        <f t="shared" si="5"/>
        <v>421</v>
      </c>
      <c r="F11" s="92">
        <f t="shared" si="6"/>
        <v>429</v>
      </c>
      <c r="G11" s="92">
        <f t="shared" si="7"/>
        <v>437</v>
      </c>
      <c r="H11" s="92">
        <f t="shared" si="8"/>
        <v>445</v>
      </c>
      <c r="I11" s="92">
        <f t="shared" si="9"/>
        <v>453</v>
      </c>
      <c r="J11" s="92">
        <f t="shared" si="10"/>
        <v>461</v>
      </c>
      <c r="K11" s="167">
        <f t="shared" si="2"/>
        <v>3464</v>
      </c>
    </row>
    <row r="12" spans="1:18" ht="106.5" thickTop="1" thickBot="1" x14ac:dyDescent="0.3">
      <c r="A12" s="68" t="s">
        <v>533</v>
      </c>
      <c r="B12" s="96" t="s">
        <v>230</v>
      </c>
      <c r="C12" s="92">
        <f t="shared" si="3"/>
        <v>462</v>
      </c>
      <c r="D12" s="92">
        <f t="shared" si="4"/>
        <v>470</v>
      </c>
      <c r="E12" s="92">
        <f t="shared" si="5"/>
        <v>478</v>
      </c>
      <c r="F12" s="92">
        <f t="shared" si="6"/>
        <v>486</v>
      </c>
      <c r="G12" s="92">
        <f t="shared" si="7"/>
        <v>494</v>
      </c>
      <c r="H12" s="92">
        <f t="shared" si="8"/>
        <v>502</v>
      </c>
      <c r="I12" s="92">
        <f t="shared" si="9"/>
        <v>510</v>
      </c>
      <c r="J12" s="92">
        <f t="shared" si="10"/>
        <v>518</v>
      </c>
      <c r="K12" s="167">
        <f t="shared" si="2"/>
        <v>3920</v>
      </c>
    </row>
    <row r="13" spans="1:18" ht="76.5" thickTop="1" thickBot="1" x14ac:dyDescent="0.3">
      <c r="A13" s="68" t="s">
        <v>534</v>
      </c>
      <c r="B13" s="96" t="s">
        <v>231</v>
      </c>
      <c r="C13" s="92">
        <f t="shared" si="3"/>
        <v>519</v>
      </c>
      <c r="D13" s="92">
        <f t="shared" si="4"/>
        <v>527</v>
      </c>
      <c r="E13" s="92">
        <f t="shared" si="5"/>
        <v>535</v>
      </c>
      <c r="F13" s="92">
        <f t="shared" si="6"/>
        <v>543</v>
      </c>
      <c r="G13" s="92">
        <f t="shared" si="7"/>
        <v>551</v>
      </c>
      <c r="H13" s="92">
        <f t="shared" si="8"/>
        <v>559</v>
      </c>
      <c r="I13" s="92">
        <f t="shared" si="9"/>
        <v>567</v>
      </c>
      <c r="J13" s="92">
        <f t="shared" si="10"/>
        <v>575</v>
      </c>
      <c r="K13" s="167">
        <f t="shared" si="2"/>
        <v>4376</v>
      </c>
    </row>
    <row r="14" spans="1:18" ht="61.5" thickTop="1" thickBot="1" x14ac:dyDescent="0.3">
      <c r="A14" s="68" t="s">
        <v>535</v>
      </c>
      <c r="B14" s="68" t="s">
        <v>448</v>
      </c>
      <c r="C14" s="92">
        <f t="shared" si="3"/>
        <v>576</v>
      </c>
      <c r="D14" s="92">
        <f t="shared" si="4"/>
        <v>584</v>
      </c>
      <c r="E14" s="92">
        <f t="shared" si="5"/>
        <v>592</v>
      </c>
      <c r="F14" s="92">
        <f t="shared" si="6"/>
        <v>600</v>
      </c>
      <c r="G14" s="92">
        <f t="shared" si="7"/>
        <v>608</v>
      </c>
      <c r="H14" s="92">
        <f t="shared" si="8"/>
        <v>616</v>
      </c>
      <c r="I14" s="92">
        <f t="shared" si="9"/>
        <v>624</v>
      </c>
      <c r="J14" s="92">
        <f t="shared" si="10"/>
        <v>632</v>
      </c>
      <c r="K14" s="167">
        <f t="shared" si="2"/>
        <v>4832</v>
      </c>
    </row>
    <row r="15" spans="1:18" ht="61.5" thickTop="1" thickBot="1" x14ac:dyDescent="0.3">
      <c r="A15" s="68" t="s">
        <v>536</v>
      </c>
      <c r="B15" s="68" t="s">
        <v>449</v>
      </c>
      <c r="C15" s="92">
        <f t="shared" si="3"/>
        <v>633</v>
      </c>
      <c r="D15" s="92">
        <f t="shared" si="4"/>
        <v>641</v>
      </c>
      <c r="E15" s="92">
        <f t="shared" si="5"/>
        <v>649</v>
      </c>
      <c r="F15" s="92">
        <f t="shared" si="6"/>
        <v>657</v>
      </c>
      <c r="G15" s="92">
        <f t="shared" si="7"/>
        <v>665</v>
      </c>
      <c r="H15" s="92">
        <f t="shared" si="8"/>
        <v>673</v>
      </c>
      <c r="I15" s="92">
        <f t="shared" si="9"/>
        <v>681</v>
      </c>
      <c r="J15" s="92">
        <f t="shared" si="10"/>
        <v>689</v>
      </c>
      <c r="K15" s="167">
        <f t="shared" si="2"/>
        <v>5288</v>
      </c>
    </row>
    <row r="16" spans="1:18" ht="76.5" thickTop="1" thickBot="1" x14ac:dyDescent="0.3">
      <c r="A16" s="179" t="s">
        <v>537</v>
      </c>
      <c r="B16" s="179" t="s">
        <v>30</v>
      </c>
      <c r="C16" s="220">
        <f t="shared" si="3"/>
        <v>690</v>
      </c>
      <c r="D16" s="220">
        <f t="shared" si="4"/>
        <v>698</v>
      </c>
      <c r="E16" s="220">
        <f t="shared" si="5"/>
        <v>706</v>
      </c>
      <c r="F16" s="220">
        <f t="shared" si="6"/>
        <v>714</v>
      </c>
      <c r="G16" s="220">
        <f t="shared" si="7"/>
        <v>722</v>
      </c>
      <c r="H16" s="220">
        <f t="shared" si="8"/>
        <v>730</v>
      </c>
      <c r="I16" s="220">
        <f t="shared" si="9"/>
        <v>738</v>
      </c>
      <c r="J16" s="220">
        <f t="shared" si="10"/>
        <v>746</v>
      </c>
      <c r="K16" s="221">
        <f t="shared" si="2"/>
        <v>5744</v>
      </c>
    </row>
    <row r="17" spans="1:11" ht="76.5" thickTop="1" thickBot="1" x14ac:dyDescent="0.3">
      <c r="A17" s="68" t="s">
        <v>538</v>
      </c>
      <c r="B17" s="68" t="s">
        <v>180</v>
      </c>
      <c r="C17" s="92">
        <f t="shared" si="3"/>
        <v>747</v>
      </c>
      <c r="D17" s="92">
        <f t="shared" si="4"/>
        <v>755</v>
      </c>
      <c r="E17" s="92">
        <f t="shared" si="5"/>
        <v>763</v>
      </c>
      <c r="F17" s="92">
        <f t="shared" si="6"/>
        <v>771</v>
      </c>
      <c r="G17" s="92">
        <f t="shared" si="7"/>
        <v>779</v>
      </c>
      <c r="H17" s="92">
        <f t="shared" si="8"/>
        <v>787</v>
      </c>
      <c r="I17" s="92">
        <f t="shared" si="9"/>
        <v>795</v>
      </c>
      <c r="J17" s="92">
        <f t="shared" si="10"/>
        <v>803</v>
      </c>
      <c r="K17" s="167">
        <f>SUM(C17:J17)</f>
        <v>6200</v>
      </c>
    </row>
    <row r="18" spans="1:11" ht="76.5" thickTop="1" thickBot="1" x14ac:dyDescent="0.3">
      <c r="A18" s="69" t="s">
        <v>539</v>
      </c>
      <c r="B18" s="97" t="s">
        <v>450</v>
      </c>
      <c r="C18" s="92">
        <f t="shared" si="3"/>
        <v>804</v>
      </c>
      <c r="D18" s="92">
        <f t="shared" si="4"/>
        <v>812</v>
      </c>
      <c r="E18" s="92">
        <f t="shared" si="5"/>
        <v>820</v>
      </c>
      <c r="F18" s="92">
        <f t="shared" si="6"/>
        <v>828</v>
      </c>
      <c r="G18" s="92">
        <f t="shared" si="7"/>
        <v>836</v>
      </c>
      <c r="H18" s="92">
        <f t="shared" si="8"/>
        <v>844</v>
      </c>
      <c r="I18" s="92">
        <f t="shared" si="9"/>
        <v>852</v>
      </c>
      <c r="J18" s="92">
        <f t="shared" si="10"/>
        <v>860</v>
      </c>
      <c r="K18" s="167">
        <f t="shared" si="2"/>
        <v>6656</v>
      </c>
    </row>
    <row r="19" spans="1:11" ht="15.75" thickTop="1" x14ac:dyDescent="0.25"/>
  </sheetData>
  <sheetProtection selectLockedCells="1"/>
  <mergeCells count="3">
    <mergeCell ref="A1:K1"/>
    <mergeCell ref="A2:A3"/>
    <mergeCell ref="B2:B3"/>
  </mergeCells>
  <pageMargins left="0.25" right="0.25" top="0.75" bottom="0.75" header="0.3" footer="0.3"/>
  <pageSetup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27"/>
  <sheetViews>
    <sheetView view="pageBreakPreview" zoomScaleNormal="75" zoomScaleSheetLayoutView="100" workbookViewId="0">
      <pane xSplit="2" ySplit="3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L27" sqref="L27"/>
    </sheetView>
  </sheetViews>
  <sheetFormatPr defaultColWidth="7.85546875" defaultRowHeight="15" x14ac:dyDescent="0.25"/>
  <cols>
    <col min="1" max="1" width="7.85546875" style="1" customWidth="1"/>
    <col min="2" max="2" width="29.28515625" style="1" customWidth="1"/>
    <col min="3" max="3" width="8.42578125" style="1" bestFit="1" customWidth="1"/>
    <col min="4" max="16384" width="7.85546875" style="1"/>
  </cols>
  <sheetData>
    <row r="1" spans="1:15" ht="16.5" thickBot="1" x14ac:dyDescent="0.3">
      <c r="A1" s="342" t="s">
        <v>165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</row>
    <row r="2" spans="1:15" ht="15.75" thickBot="1" x14ac:dyDescent="0.3">
      <c r="A2" s="344" t="s">
        <v>6</v>
      </c>
      <c r="B2" s="344" t="s">
        <v>7</v>
      </c>
      <c r="C2" s="341" t="s">
        <v>8</v>
      </c>
      <c r="D2" s="341"/>
      <c r="E2" s="341"/>
      <c r="F2" s="341"/>
      <c r="G2" s="341"/>
      <c r="H2" s="341"/>
      <c r="I2" s="341" t="s">
        <v>9</v>
      </c>
      <c r="J2" s="341"/>
      <c r="K2" s="341"/>
      <c r="L2" s="341"/>
      <c r="M2" s="341"/>
      <c r="N2" s="341"/>
      <c r="O2" s="9"/>
    </row>
    <row r="3" spans="1:15" ht="30.75" thickBot="1" x14ac:dyDescent="0.3">
      <c r="A3" s="344"/>
      <c r="B3" s="344"/>
      <c r="C3" s="43" t="s">
        <v>38</v>
      </c>
      <c r="D3" s="44" t="s">
        <v>57</v>
      </c>
      <c r="E3" s="44" t="s">
        <v>58</v>
      </c>
      <c r="F3" s="44" t="s">
        <v>253</v>
      </c>
      <c r="G3" s="44" t="s">
        <v>60</v>
      </c>
      <c r="H3" s="44" t="s">
        <v>255</v>
      </c>
      <c r="I3" s="43" t="s">
        <v>38</v>
      </c>
      <c r="J3" s="45" t="s">
        <v>57</v>
      </c>
      <c r="K3" s="45" t="s">
        <v>256</v>
      </c>
      <c r="L3" s="45" t="s">
        <v>59</v>
      </c>
      <c r="M3" s="45" t="s">
        <v>60</v>
      </c>
      <c r="N3" s="44" t="s">
        <v>254</v>
      </c>
      <c r="O3" s="44" t="s">
        <v>267</v>
      </c>
    </row>
    <row r="4" spans="1:15" ht="75.75" thickBot="1" x14ac:dyDescent="0.3">
      <c r="A4" s="10" t="s">
        <v>166</v>
      </c>
      <c r="B4" s="48" t="s">
        <v>188</v>
      </c>
      <c r="C4" s="30">
        <v>34</v>
      </c>
      <c r="D4" s="30">
        <f>C4+3</f>
        <v>37</v>
      </c>
      <c r="E4" s="30">
        <f t="shared" ref="E4:M4" si="0">D4+3</f>
        <v>40</v>
      </c>
      <c r="F4" s="30">
        <f t="shared" si="0"/>
        <v>43</v>
      </c>
      <c r="G4" s="30">
        <f t="shared" si="0"/>
        <v>46</v>
      </c>
      <c r="H4" s="30">
        <f>SUM(C4:G4)</f>
        <v>200</v>
      </c>
      <c r="I4" s="30">
        <f>G4+3</f>
        <v>49</v>
      </c>
      <c r="J4" s="30">
        <f t="shared" si="0"/>
        <v>52</v>
      </c>
      <c r="K4" s="30">
        <f t="shared" si="0"/>
        <v>55</v>
      </c>
      <c r="L4" s="30">
        <f t="shared" si="0"/>
        <v>58</v>
      </c>
      <c r="M4" s="30">
        <f t="shared" si="0"/>
        <v>61</v>
      </c>
      <c r="N4" s="30">
        <f>SUM(I4:M4)</f>
        <v>275</v>
      </c>
      <c r="O4" s="30">
        <f>H4+N4</f>
        <v>475</v>
      </c>
    </row>
    <row r="5" spans="1:15" ht="45.75" thickBot="1" x14ac:dyDescent="0.3">
      <c r="A5" s="10" t="s">
        <v>201</v>
      </c>
      <c r="B5" s="48" t="s">
        <v>437</v>
      </c>
      <c r="C5" s="30">
        <f>C4+19</f>
        <v>53</v>
      </c>
      <c r="D5" s="30">
        <f t="shared" ref="D5:M5" si="1">D4+19</f>
        <v>56</v>
      </c>
      <c r="E5" s="30">
        <f t="shared" si="1"/>
        <v>59</v>
      </c>
      <c r="F5" s="30">
        <f t="shared" si="1"/>
        <v>62</v>
      </c>
      <c r="G5" s="30">
        <f t="shared" si="1"/>
        <v>65</v>
      </c>
      <c r="H5" s="30">
        <f t="shared" ref="H5:H15" si="2">SUM(C5:G5)</f>
        <v>295</v>
      </c>
      <c r="I5" s="30">
        <f t="shared" si="1"/>
        <v>68</v>
      </c>
      <c r="J5" s="30">
        <f t="shared" si="1"/>
        <v>71</v>
      </c>
      <c r="K5" s="30">
        <f t="shared" si="1"/>
        <v>74</v>
      </c>
      <c r="L5" s="30">
        <f t="shared" si="1"/>
        <v>77</v>
      </c>
      <c r="M5" s="30">
        <f t="shared" si="1"/>
        <v>80</v>
      </c>
      <c r="N5" s="30">
        <f t="shared" ref="N5:N15" si="3">SUM(I5:M5)</f>
        <v>370</v>
      </c>
      <c r="O5" s="30">
        <f t="shared" ref="O5:O15" si="4">H5+N5</f>
        <v>665</v>
      </c>
    </row>
    <row r="6" spans="1:15" ht="45.75" thickBot="1" x14ac:dyDescent="0.3">
      <c r="A6" s="10" t="s">
        <v>202</v>
      </c>
      <c r="B6" s="48" t="s">
        <v>438</v>
      </c>
      <c r="C6" s="30">
        <f t="shared" ref="C6:C11" si="5">C5+19</f>
        <v>72</v>
      </c>
      <c r="D6" s="30">
        <f t="shared" ref="D6:D11" si="6">D5+19</f>
        <v>75</v>
      </c>
      <c r="E6" s="30">
        <f t="shared" ref="E6:E11" si="7">E5+19</f>
        <v>78</v>
      </c>
      <c r="F6" s="30">
        <f t="shared" ref="F6:F11" si="8">F5+19</f>
        <v>81</v>
      </c>
      <c r="G6" s="30">
        <f t="shared" ref="G6:G11" si="9">G5+19</f>
        <v>84</v>
      </c>
      <c r="H6" s="30">
        <f t="shared" si="2"/>
        <v>390</v>
      </c>
      <c r="I6" s="30">
        <f t="shared" ref="I6:I11" si="10">I5+19</f>
        <v>87</v>
      </c>
      <c r="J6" s="30">
        <f t="shared" ref="J6:J11" si="11">J5+19</f>
        <v>90</v>
      </c>
      <c r="K6" s="30">
        <f t="shared" ref="K6:K11" si="12">K5+19</f>
        <v>93</v>
      </c>
      <c r="L6" s="30">
        <f t="shared" ref="L6:L11" si="13">L5+19</f>
        <v>96</v>
      </c>
      <c r="M6" s="30">
        <f t="shared" ref="M6:M11" si="14">M5+19</f>
        <v>99</v>
      </c>
      <c r="N6" s="30">
        <f t="shared" si="3"/>
        <v>465</v>
      </c>
      <c r="O6" s="30">
        <f t="shared" si="4"/>
        <v>855</v>
      </c>
    </row>
    <row r="7" spans="1:15" ht="75.75" thickBot="1" x14ac:dyDescent="0.3">
      <c r="A7" s="10" t="s">
        <v>203</v>
      </c>
      <c r="B7" s="48" t="s">
        <v>439</v>
      </c>
      <c r="C7" s="30">
        <f t="shared" si="5"/>
        <v>91</v>
      </c>
      <c r="D7" s="30">
        <f t="shared" si="6"/>
        <v>94</v>
      </c>
      <c r="E7" s="30">
        <f t="shared" si="7"/>
        <v>97</v>
      </c>
      <c r="F7" s="30">
        <f t="shared" si="8"/>
        <v>100</v>
      </c>
      <c r="G7" s="30">
        <f t="shared" si="9"/>
        <v>103</v>
      </c>
      <c r="H7" s="30">
        <f t="shared" si="2"/>
        <v>485</v>
      </c>
      <c r="I7" s="30">
        <f t="shared" si="10"/>
        <v>106</v>
      </c>
      <c r="J7" s="30">
        <f t="shared" si="11"/>
        <v>109</v>
      </c>
      <c r="K7" s="30">
        <f t="shared" si="12"/>
        <v>112</v>
      </c>
      <c r="L7" s="30">
        <f t="shared" si="13"/>
        <v>115</v>
      </c>
      <c r="M7" s="30">
        <f t="shared" si="14"/>
        <v>118</v>
      </c>
      <c r="N7" s="30">
        <f t="shared" si="3"/>
        <v>560</v>
      </c>
      <c r="O7" s="30">
        <f t="shared" si="4"/>
        <v>1045</v>
      </c>
    </row>
    <row r="8" spans="1:15" ht="90.75" thickBot="1" x14ac:dyDescent="0.3">
      <c r="A8" s="10" t="s">
        <v>204</v>
      </c>
      <c r="B8" s="48" t="s">
        <v>440</v>
      </c>
      <c r="C8" s="30">
        <f t="shared" si="5"/>
        <v>110</v>
      </c>
      <c r="D8" s="30">
        <f t="shared" si="6"/>
        <v>113</v>
      </c>
      <c r="E8" s="30">
        <f t="shared" si="7"/>
        <v>116</v>
      </c>
      <c r="F8" s="30">
        <f t="shared" si="8"/>
        <v>119</v>
      </c>
      <c r="G8" s="30">
        <f t="shared" si="9"/>
        <v>122</v>
      </c>
      <c r="H8" s="30">
        <f t="shared" si="2"/>
        <v>580</v>
      </c>
      <c r="I8" s="30">
        <f t="shared" si="10"/>
        <v>125</v>
      </c>
      <c r="J8" s="30">
        <f t="shared" si="11"/>
        <v>128</v>
      </c>
      <c r="K8" s="30">
        <f t="shared" si="12"/>
        <v>131</v>
      </c>
      <c r="L8" s="30">
        <f t="shared" si="13"/>
        <v>134</v>
      </c>
      <c r="M8" s="30">
        <f t="shared" si="14"/>
        <v>137</v>
      </c>
      <c r="N8" s="30">
        <f t="shared" si="3"/>
        <v>655</v>
      </c>
      <c r="O8" s="30">
        <f t="shared" si="4"/>
        <v>1235</v>
      </c>
    </row>
    <row r="9" spans="1:15" ht="75.75" thickBot="1" x14ac:dyDescent="0.3">
      <c r="A9" s="10" t="s">
        <v>257</v>
      </c>
      <c r="B9" s="48" t="s">
        <v>441</v>
      </c>
      <c r="C9" s="30">
        <f t="shared" si="5"/>
        <v>129</v>
      </c>
      <c r="D9" s="30">
        <f t="shared" si="6"/>
        <v>132</v>
      </c>
      <c r="E9" s="30">
        <f t="shared" si="7"/>
        <v>135</v>
      </c>
      <c r="F9" s="30">
        <f t="shared" si="8"/>
        <v>138</v>
      </c>
      <c r="G9" s="30">
        <f t="shared" si="9"/>
        <v>141</v>
      </c>
      <c r="H9" s="30">
        <f t="shared" si="2"/>
        <v>675</v>
      </c>
      <c r="I9" s="30">
        <f t="shared" si="10"/>
        <v>144</v>
      </c>
      <c r="J9" s="30">
        <f t="shared" si="11"/>
        <v>147</v>
      </c>
      <c r="K9" s="30">
        <f t="shared" si="12"/>
        <v>150</v>
      </c>
      <c r="L9" s="30">
        <f t="shared" si="13"/>
        <v>153</v>
      </c>
      <c r="M9" s="30">
        <f t="shared" si="14"/>
        <v>156</v>
      </c>
      <c r="N9" s="30">
        <f t="shared" si="3"/>
        <v>750</v>
      </c>
      <c r="O9" s="30">
        <f t="shared" si="4"/>
        <v>1425</v>
      </c>
    </row>
    <row r="10" spans="1:15" ht="75.75" thickBot="1" x14ac:dyDescent="0.3">
      <c r="A10" s="10" t="s">
        <v>258</v>
      </c>
      <c r="B10" s="48" t="s">
        <v>181</v>
      </c>
      <c r="C10" s="30">
        <f t="shared" si="5"/>
        <v>148</v>
      </c>
      <c r="D10" s="30">
        <f t="shared" si="6"/>
        <v>151</v>
      </c>
      <c r="E10" s="30">
        <f t="shared" si="7"/>
        <v>154</v>
      </c>
      <c r="F10" s="30">
        <f t="shared" si="8"/>
        <v>157</v>
      </c>
      <c r="G10" s="30">
        <f t="shared" si="9"/>
        <v>160</v>
      </c>
      <c r="H10" s="30">
        <f t="shared" si="2"/>
        <v>770</v>
      </c>
      <c r="I10" s="30">
        <f t="shared" si="10"/>
        <v>163</v>
      </c>
      <c r="J10" s="30">
        <f t="shared" si="11"/>
        <v>166</v>
      </c>
      <c r="K10" s="30">
        <f t="shared" si="12"/>
        <v>169</v>
      </c>
      <c r="L10" s="30">
        <f t="shared" si="13"/>
        <v>172</v>
      </c>
      <c r="M10" s="30">
        <f t="shared" si="14"/>
        <v>175</v>
      </c>
      <c r="N10" s="30">
        <f t="shared" si="3"/>
        <v>845</v>
      </c>
      <c r="O10" s="30">
        <f t="shared" si="4"/>
        <v>1615</v>
      </c>
    </row>
    <row r="11" spans="1:15" ht="60.75" thickBot="1" x14ac:dyDescent="0.3">
      <c r="A11" s="10" t="s">
        <v>167</v>
      </c>
      <c r="B11" s="48" t="s">
        <v>87</v>
      </c>
      <c r="C11" s="30">
        <f t="shared" si="5"/>
        <v>167</v>
      </c>
      <c r="D11" s="30">
        <f t="shared" si="6"/>
        <v>170</v>
      </c>
      <c r="E11" s="30">
        <f t="shared" si="7"/>
        <v>173</v>
      </c>
      <c r="F11" s="30">
        <f t="shared" si="8"/>
        <v>176</v>
      </c>
      <c r="G11" s="30">
        <f t="shared" si="9"/>
        <v>179</v>
      </c>
      <c r="H11" s="30">
        <f t="shared" si="2"/>
        <v>865</v>
      </c>
      <c r="I11" s="30">
        <f t="shared" si="10"/>
        <v>182</v>
      </c>
      <c r="J11" s="30">
        <f t="shared" si="11"/>
        <v>185</v>
      </c>
      <c r="K11" s="30">
        <f t="shared" si="12"/>
        <v>188</v>
      </c>
      <c r="L11" s="30">
        <f t="shared" si="13"/>
        <v>191</v>
      </c>
      <c r="M11" s="30">
        <f t="shared" si="14"/>
        <v>194</v>
      </c>
      <c r="N11" s="30">
        <f t="shared" si="3"/>
        <v>940</v>
      </c>
      <c r="O11" s="30">
        <f t="shared" si="4"/>
        <v>1805</v>
      </c>
    </row>
    <row r="12" spans="1:15" ht="45.75" thickBot="1" x14ac:dyDescent="0.3">
      <c r="A12" s="46" t="s">
        <v>168</v>
      </c>
      <c r="B12" s="47" t="s">
        <v>277</v>
      </c>
      <c r="C12" s="72" t="s">
        <v>634</v>
      </c>
      <c r="D12" s="218" t="s">
        <v>634</v>
      </c>
      <c r="E12" s="218" t="s">
        <v>634</v>
      </c>
      <c r="F12" s="218" t="s">
        <v>634</v>
      </c>
      <c r="G12" s="218" t="s">
        <v>634</v>
      </c>
      <c r="H12" s="30">
        <v>500</v>
      </c>
      <c r="I12" s="12" t="s">
        <v>634</v>
      </c>
      <c r="J12" s="12" t="s">
        <v>634</v>
      </c>
      <c r="K12" s="12" t="s">
        <v>634</v>
      </c>
      <c r="L12" s="12" t="s">
        <v>634</v>
      </c>
      <c r="M12" s="12" t="s">
        <v>634</v>
      </c>
      <c r="N12" s="30">
        <f t="shared" si="3"/>
        <v>0</v>
      </c>
      <c r="O12" s="30">
        <f t="shared" si="4"/>
        <v>500</v>
      </c>
    </row>
    <row r="13" spans="1:15" ht="75.75" thickBot="1" x14ac:dyDescent="0.3">
      <c r="A13" s="10" t="s">
        <v>281</v>
      </c>
      <c r="B13" s="48" t="s">
        <v>279</v>
      </c>
      <c r="C13" s="30">
        <f>C11+19</f>
        <v>186</v>
      </c>
      <c r="D13" s="30">
        <f t="shared" ref="D13:M13" si="15">D11+19</f>
        <v>189</v>
      </c>
      <c r="E13" s="30">
        <f t="shared" si="15"/>
        <v>192</v>
      </c>
      <c r="F13" s="30">
        <f t="shared" si="15"/>
        <v>195</v>
      </c>
      <c r="G13" s="30">
        <f t="shared" si="15"/>
        <v>198</v>
      </c>
      <c r="H13" s="30">
        <f t="shared" si="2"/>
        <v>960</v>
      </c>
      <c r="I13" s="30">
        <f t="shared" si="15"/>
        <v>201</v>
      </c>
      <c r="J13" s="30">
        <f t="shared" si="15"/>
        <v>204</v>
      </c>
      <c r="K13" s="30">
        <f t="shared" si="15"/>
        <v>207</v>
      </c>
      <c r="L13" s="30">
        <f t="shared" si="15"/>
        <v>210</v>
      </c>
      <c r="M13" s="30">
        <f t="shared" si="15"/>
        <v>213</v>
      </c>
      <c r="N13" s="30">
        <f t="shared" si="3"/>
        <v>1035</v>
      </c>
      <c r="O13" s="30">
        <f t="shared" si="4"/>
        <v>1995</v>
      </c>
    </row>
    <row r="14" spans="1:15" ht="60.75" thickBot="1" x14ac:dyDescent="0.3">
      <c r="A14" s="10" t="s">
        <v>280</v>
      </c>
      <c r="B14" s="48" t="s">
        <v>278</v>
      </c>
      <c r="C14" s="30">
        <f t="shared" ref="C14:C15" si="16">C13+19</f>
        <v>205</v>
      </c>
      <c r="D14" s="30">
        <f t="shared" ref="D14:D15" si="17">D13+19</f>
        <v>208</v>
      </c>
      <c r="E14" s="30">
        <f t="shared" ref="E14:E15" si="18">E13+19</f>
        <v>211</v>
      </c>
      <c r="F14" s="30">
        <f t="shared" ref="F14:F15" si="19">F13+19</f>
        <v>214</v>
      </c>
      <c r="G14" s="30">
        <f t="shared" ref="G14:G15" si="20">G13+19</f>
        <v>217</v>
      </c>
      <c r="H14" s="30">
        <f t="shared" si="2"/>
        <v>1055</v>
      </c>
      <c r="I14" s="30">
        <f t="shared" ref="I14:I15" si="21">I13+19</f>
        <v>220</v>
      </c>
      <c r="J14" s="30">
        <f t="shared" ref="J14:J15" si="22">J13+19</f>
        <v>223</v>
      </c>
      <c r="K14" s="30">
        <f t="shared" ref="K14:K15" si="23">K13+19</f>
        <v>226</v>
      </c>
      <c r="L14" s="30">
        <f t="shared" ref="L14:L15" si="24">L13+19</f>
        <v>229</v>
      </c>
      <c r="M14" s="30">
        <f t="shared" ref="M14:M15" si="25">M13+19</f>
        <v>232</v>
      </c>
      <c r="N14" s="30">
        <f t="shared" si="3"/>
        <v>1130</v>
      </c>
      <c r="O14" s="30">
        <f t="shared" si="4"/>
        <v>2185</v>
      </c>
    </row>
    <row r="15" spans="1:15" ht="45.75" thickBot="1" x14ac:dyDescent="0.3">
      <c r="A15" s="10" t="s">
        <v>276</v>
      </c>
      <c r="B15" s="48" t="s">
        <v>187</v>
      </c>
      <c r="C15" s="30">
        <f t="shared" si="16"/>
        <v>224</v>
      </c>
      <c r="D15" s="30">
        <f t="shared" si="17"/>
        <v>227</v>
      </c>
      <c r="E15" s="30">
        <f t="shared" si="18"/>
        <v>230</v>
      </c>
      <c r="F15" s="30">
        <f t="shared" si="19"/>
        <v>233</v>
      </c>
      <c r="G15" s="30">
        <f t="shared" si="20"/>
        <v>236</v>
      </c>
      <c r="H15" s="30">
        <f t="shared" si="2"/>
        <v>1150</v>
      </c>
      <c r="I15" s="30">
        <f t="shared" si="21"/>
        <v>239</v>
      </c>
      <c r="J15" s="30">
        <f t="shared" si="22"/>
        <v>242</v>
      </c>
      <c r="K15" s="30">
        <f t="shared" si="23"/>
        <v>245</v>
      </c>
      <c r="L15" s="30">
        <f t="shared" si="24"/>
        <v>248</v>
      </c>
      <c r="M15" s="30">
        <f t="shared" si="25"/>
        <v>251</v>
      </c>
      <c r="N15" s="30">
        <f t="shared" si="3"/>
        <v>1225</v>
      </c>
      <c r="O15" s="30">
        <f t="shared" si="4"/>
        <v>2375</v>
      </c>
    </row>
    <row r="16" spans="1:15" ht="15.75" thickBot="1" x14ac:dyDescent="0.3">
      <c r="A16" s="10" t="s">
        <v>205</v>
      </c>
      <c r="B16" s="8" t="s">
        <v>192</v>
      </c>
      <c r="C16" s="343" t="s">
        <v>634</v>
      </c>
      <c r="D16" s="343"/>
      <c r="E16" s="343" t="s">
        <v>634</v>
      </c>
      <c r="F16" s="343"/>
      <c r="G16" s="343" t="s">
        <v>634</v>
      </c>
      <c r="H16" s="343"/>
      <c r="I16" s="343" t="s">
        <v>634</v>
      </c>
      <c r="J16" s="343"/>
      <c r="K16" s="343" t="s">
        <v>634</v>
      </c>
      <c r="L16" s="343"/>
      <c r="M16" s="343" t="s">
        <v>634</v>
      </c>
      <c r="N16" s="343"/>
      <c r="O16" s="30">
        <f>O15+67</f>
        <v>2442</v>
      </c>
    </row>
    <row r="17" spans="1:15" ht="30.75" thickBot="1" x14ac:dyDescent="0.3">
      <c r="A17" s="10" t="s">
        <v>206</v>
      </c>
      <c r="B17" s="8" t="s">
        <v>193</v>
      </c>
      <c r="C17" s="72" t="s">
        <v>634</v>
      </c>
      <c r="D17" s="218" t="s">
        <v>634</v>
      </c>
      <c r="E17" s="218" t="s">
        <v>634</v>
      </c>
      <c r="F17" s="218" t="s">
        <v>634</v>
      </c>
      <c r="G17" s="218" t="s">
        <v>634</v>
      </c>
      <c r="H17" s="218" t="s">
        <v>634</v>
      </c>
      <c r="I17" s="218" t="s">
        <v>634</v>
      </c>
      <c r="J17" s="218" t="s">
        <v>634</v>
      </c>
      <c r="K17" s="218" t="s">
        <v>634</v>
      </c>
      <c r="L17" s="218" t="s">
        <v>634</v>
      </c>
      <c r="M17" s="218" t="s">
        <v>634</v>
      </c>
      <c r="N17" s="218" t="s">
        <v>634</v>
      </c>
      <c r="O17" s="30">
        <f t="shared" ref="O17:O26" si="26">O16+67</f>
        <v>2509</v>
      </c>
    </row>
    <row r="18" spans="1:15" ht="30.75" thickBot="1" x14ac:dyDescent="0.3">
      <c r="A18" s="10" t="s">
        <v>194</v>
      </c>
      <c r="B18" s="48" t="s">
        <v>88</v>
      </c>
      <c r="C18" s="343"/>
      <c r="D18" s="343"/>
      <c r="E18" s="72"/>
      <c r="F18" s="72"/>
      <c r="G18" s="23"/>
      <c r="H18" s="23"/>
      <c r="I18" s="12"/>
      <c r="J18" s="12"/>
      <c r="K18" s="12"/>
      <c r="L18" s="12"/>
      <c r="M18" s="12"/>
      <c r="N18" s="12"/>
      <c r="O18" s="30">
        <f t="shared" si="26"/>
        <v>2576</v>
      </c>
    </row>
    <row r="19" spans="1:15" ht="60.75" thickBot="1" x14ac:dyDescent="0.3">
      <c r="A19" s="10" t="s">
        <v>263</v>
      </c>
      <c r="B19" s="48" t="s">
        <v>259</v>
      </c>
      <c r="C19" s="23"/>
      <c r="D19" s="23"/>
      <c r="E19" s="12"/>
      <c r="F19" s="12"/>
      <c r="G19" s="12"/>
      <c r="H19" s="12"/>
      <c r="I19" s="12"/>
      <c r="J19" s="12"/>
      <c r="K19" s="12"/>
      <c r="L19" s="23"/>
      <c r="M19" s="23"/>
      <c r="N19" s="12"/>
      <c r="O19" s="30">
        <f t="shared" si="26"/>
        <v>2643</v>
      </c>
    </row>
    <row r="20" spans="1:15" ht="45.75" thickBot="1" x14ac:dyDescent="0.3">
      <c r="A20" s="10" t="s">
        <v>264</v>
      </c>
      <c r="B20" s="48" t="s">
        <v>260</v>
      </c>
      <c r="C20" s="23"/>
      <c r="D20" s="23"/>
      <c r="E20" s="12"/>
      <c r="F20" s="12"/>
      <c r="G20" s="12"/>
      <c r="H20" s="12"/>
      <c r="I20" s="12"/>
      <c r="J20" s="12"/>
      <c r="K20" s="12"/>
      <c r="L20" s="23"/>
      <c r="M20" s="23"/>
      <c r="N20" s="12"/>
      <c r="O20" s="30">
        <f t="shared" si="26"/>
        <v>2710</v>
      </c>
    </row>
    <row r="21" spans="1:15" ht="45.75" thickBot="1" x14ac:dyDescent="0.3">
      <c r="A21" s="10" t="s">
        <v>265</v>
      </c>
      <c r="B21" s="48" t="s">
        <v>261</v>
      </c>
      <c r="C21" s="23"/>
      <c r="D21" s="23"/>
      <c r="E21" s="12"/>
      <c r="F21" s="12"/>
      <c r="G21" s="12"/>
      <c r="H21" s="12"/>
      <c r="I21" s="12"/>
      <c r="J21" s="12"/>
      <c r="K21" s="12"/>
      <c r="L21" s="23"/>
      <c r="M21" s="23"/>
      <c r="N21" s="12"/>
      <c r="O21" s="30">
        <f t="shared" si="26"/>
        <v>2777</v>
      </c>
    </row>
    <row r="22" spans="1:15" ht="45.75" thickBot="1" x14ac:dyDescent="0.3">
      <c r="A22" s="10" t="s">
        <v>266</v>
      </c>
      <c r="B22" s="48" t="s">
        <v>262</v>
      </c>
      <c r="C22" s="23"/>
      <c r="D22" s="23"/>
      <c r="E22" s="12"/>
      <c r="F22" s="12"/>
      <c r="G22" s="12"/>
      <c r="H22" s="12"/>
      <c r="I22" s="12"/>
      <c r="J22" s="12"/>
      <c r="K22" s="12"/>
      <c r="L22" s="23"/>
      <c r="M22" s="23"/>
      <c r="N22" s="12"/>
      <c r="O22" s="30">
        <f t="shared" si="26"/>
        <v>2844</v>
      </c>
    </row>
    <row r="23" spans="1:15" ht="15.75" thickBot="1" x14ac:dyDescent="0.3">
      <c r="A23" s="10" t="s">
        <v>272</v>
      </c>
      <c r="B23" s="48" t="s">
        <v>268</v>
      </c>
      <c r="C23" s="23"/>
      <c r="D23" s="23"/>
      <c r="E23" s="12"/>
      <c r="F23" s="12"/>
      <c r="G23" s="12"/>
      <c r="H23" s="12"/>
      <c r="I23" s="12"/>
      <c r="J23" s="12"/>
      <c r="K23" s="12"/>
      <c r="L23" s="23"/>
      <c r="M23" s="23"/>
      <c r="N23" s="12"/>
      <c r="O23" s="30">
        <f t="shared" si="26"/>
        <v>2911</v>
      </c>
    </row>
    <row r="24" spans="1:15" ht="15.75" thickBot="1" x14ac:dyDescent="0.3">
      <c r="A24" s="10" t="s">
        <v>273</v>
      </c>
      <c r="B24" s="48" t="s">
        <v>269</v>
      </c>
      <c r="C24" s="23"/>
      <c r="D24" s="23"/>
      <c r="E24" s="12"/>
      <c r="F24" s="12"/>
      <c r="G24" s="12"/>
      <c r="H24" s="12"/>
      <c r="I24" s="12"/>
      <c r="J24" s="12"/>
      <c r="K24" s="12"/>
      <c r="L24" s="23"/>
      <c r="M24" s="23"/>
      <c r="N24" s="12"/>
      <c r="O24" s="30">
        <f t="shared" si="26"/>
        <v>2978</v>
      </c>
    </row>
    <row r="25" spans="1:15" ht="15.75" thickBot="1" x14ac:dyDescent="0.3">
      <c r="A25" s="10" t="s">
        <v>274</v>
      </c>
      <c r="B25" s="48" t="s">
        <v>270</v>
      </c>
      <c r="C25" s="23"/>
      <c r="D25" s="23"/>
      <c r="E25" s="12"/>
      <c r="F25" s="12"/>
      <c r="G25" s="12"/>
      <c r="H25" s="12"/>
      <c r="I25" s="12"/>
      <c r="J25" s="12"/>
      <c r="K25" s="12"/>
      <c r="L25" s="23"/>
      <c r="M25" s="23"/>
      <c r="N25" s="12"/>
      <c r="O25" s="30">
        <f t="shared" si="26"/>
        <v>3045</v>
      </c>
    </row>
    <row r="26" spans="1:15" ht="30.75" thickBot="1" x14ac:dyDescent="0.3">
      <c r="A26" s="10" t="s">
        <v>275</v>
      </c>
      <c r="B26" s="48" t="s">
        <v>271</v>
      </c>
      <c r="C26" s="23"/>
      <c r="D26" s="23"/>
      <c r="E26" s="12"/>
      <c r="F26" s="12"/>
      <c r="G26" s="12"/>
      <c r="H26" s="12"/>
      <c r="I26" s="12"/>
      <c r="J26" s="12"/>
      <c r="K26" s="12"/>
      <c r="L26" s="23"/>
      <c r="M26" s="23"/>
      <c r="N26" s="12"/>
      <c r="O26" s="30">
        <f t="shared" si="26"/>
        <v>3112</v>
      </c>
    </row>
    <row r="27" spans="1:15" ht="90.75" thickBot="1" x14ac:dyDescent="0.3">
      <c r="A27" s="10" t="s">
        <v>446</v>
      </c>
      <c r="B27" s="48" t="s">
        <v>447</v>
      </c>
      <c r="C27" s="30">
        <f>C15+19</f>
        <v>243</v>
      </c>
      <c r="D27" s="30">
        <f t="shared" ref="D27:M27" si="27">D15+19</f>
        <v>246</v>
      </c>
      <c r="E27" s="30">
        <f t="shared" si="27"/>
        <v>249</v>
      </c>
      <c r="F27" s="30">
        <f t="shared" si="27"/>
        <v>252</v>
      </c>
      <c r="G27" s="30">
        <f t="shared" si="27"/>
        <v>255</v>
      </c>
      <c r="H27" s="30">
        <f t="shared" ref="H27" si="28">SUM(C27:G27)</f>
        <v>1245</v>
      </c>
      <c r="I27" s="30">
        <f t="shared" si="27"/>
        <v>258</v>
      </c>
      <c r="J27" s="30">
        <f t="shared" si="27"/>
        <v>261</v>
      </c>
      <c r="K27" s="30">
        <f>K15+19</f>
        <v>264</v>
      </c>
      <c r="L27" s="30">
        <f t="shared" si="27"/>
        <v>267</v>
      </c>
      <c r="M27" s="30">
        <f t="shared" si="27"/>
        <v>270</v>
      </c>
      <c r="N27" s="30">
        <f t="shared" ref="N27" si="29">SUM(I27:M27)</f>
        <v>1320</v>
      </c>
      <c r="O27" s="30">
        <f t="shared" ref="O27" si="30">H27+N27</f>
        <v>2565</v>
      </c>
    </row>
  </sheetData>
  <sheetProtection selectLockedCells="1"/>
  <mergeCells count="12">
    <mergeCell ref="I2:N2"/>
    <mergeCell ref="C2:H2"/>
    <mergeCell ref="A1:O1"/>
    <mergeCell ref="C18:D18"/>
    <mergeCell ref="C16:D16"/>
    <mergeCell ref="A2:A3"/>
    <mergeCell ref="B2:B3"/>
    <mergeCell ref="E16:F16"/>
    <mergeCell ref="G16:H16"/>
    <mergeCell ref="I16:J16"/>
    <mergeCell ref="K16:L16"/>
    <mergeCell ref="M16:N16"/>
  </mergeCells>
  <pageMargins left="0.25" right="0.25" top="0.75" bottom="0.75" header="0.3" footer="0.3"/>
  <pageSetup scale="95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11"/>
  <sheetViews>
    <sheetView view="pageBreakPreview" zoomScale="120" zoomScaleNormal="100" zoomScaleSheetLayoutView="12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B7" sqref="B7"/>
    </sheetView>
  </sheetViews>
  <sheetFormatPr defaultRowHeight="51.75" customHeight="1" x14ac:dyDescent="0.25"/>
  <cols>
    <col min="1" max="1" width="9.140625" style="1"/>
    <col min="2" max="2" width="76.85546875" style="1" customWidth="1"/>
    <col min="3" max="3" width="37.5703125" style="1" customWidth="1"/>
    <col min="4" max="16384" width="9.140625" style="1"/>
  </cols>
  <sheetData>
    <row r="1" spans="1:3" ht="26.25" customHeight="1" thickTop="1" thickBot="1" x14ac:dyDescent="0.3">
      <c r="A1" s="345" t="s">
        <v>169</v>
      </c>
      <c r="B1" s="345"/>
      <c r="C1" s="345"/>
    </row>
    <row r="2" spans="1:3" ht="16.5" thickTop="1" thickBot="1" x14ac:dyDescent="0.3">
      <c r="A2" s="98" t="s">
        <v>6</v>
      </c>
      <c r="B2" s="98" t="s">
        <v>21</v>
      </c>
      <c r="C2" s="98" t="s">
        <v>25</v>
      </c>
    </row>
    <row r="3" spans="1:3" ht="51.75" customHeight="1" thickTop="1" thickBot="1" x14ac:dyDescent="0.3">
      <c r="A3" s="99" t="s">
        <v>170</v>
      </c>
      <c r="B3" s="99" t="s">
        <v>53</v>
      </c>
      <c r="C3" s="100">
        <f>34</f>
        <v>34</v>
      </c>
    </row>
    <row r="4" spans="1:3" ht="51.75" customHeight="1" thickTop="1" thickBot="1" x14ac:dyDescent="0.3">
      <c r="A4" s="99" t="s">
        <v>171</v>
      </c>
      <c r="B4" s="99" t="s">
        <v>453</v>
      </c>
      <c r="C4" s="100">
        <f>C3+55</f>
        <v>89</v>
      </c>
    </row>
    <row r="5" spans="1:3" ht="51.75" customHeight="1" thickTop="1" thickBot="1" x14ac:dyDescent="0.3">
      <c r="A5" s="99" t="s">
        <v>172</v>
      </c>
      <c r="B5" s="99" t="s">
        <v>454</v>
      </c>
      <c r="C5" s="100">
        <f t="shared" ref="C5:C10" si="0">C4+55</f>
        <v>144</v>
      </c>
    </row>
    <row r="6" spans="1:3" ht="51.75" customHeight="1" thickTop="1" thickBot="1" x14ac:dyDescent="0.3">
      <c r="A6" s="99" t="s">
        <v>173</v>
      </c>
      <c r="B6" s="99" t="s">
        <v>54</v>
      </c>
      <c r="C6" s="100">
        <f t="shared" si="0"/>
        <v>199</v>
      </c>
    </row>
    <row r="7" spans="1:3" ht="51.75" customHeight="1" thickTop="1" thickBot="1" x14ac:dyDescent="0.3">
      <c r="A7" s="70" t="s">
        <v>398</v>
      </c>
      <c r="B7" s="99" t="s">
        <v>397</v>
      </c>
      <c r="C7" s="100">
        <f t="shared" si="0"/>
        <v>254</v>
      </c>
    </row>
    <row r="8" spans="1:3" ht="51.75" customHeight="1" thickTop="1" thickBot="1" x14ac:dyDescent="0.3">
      <c r="A8" s="70" t="s">
        <v>416</v>
      </c>
      <c r="B8" s="99" t="s">
        <v>417</v>
      </c>
      <c r="C8" s="100">
        <f t="shared" si="0"/>
        <v>309</v>
      </c>
    </row>
    <row r="9" spans="1:3" ht="51.75" customHeight="1" thickTop="1" thickBot="1" x14ac:dyDescent="0.3">
      <c r="A9" s="70" t="s">
        <v>399</v>
      </c>
      <c r="B9" s="99" t="s">
        <v>415</v>
      </c>
      <c r="C9" s="100">
        <f t="shared" si="0"/>
        <v>364</v>
      </c>
    </row>
    <row r="10" spans="1:3" ht="51.75" customHeight="1" thickTop="1" thickBot="1" x14ac:dyDescent="0.3">
      <c r="A10" s="99" t="s">
        <v>399</v>
      </c>
      <c r="B10" s="99" t="s">
        <v>55</v>
      </c>
      <c r="C10" s="100">
        <f t="shared" si="0"/>
        <v>419</v>
      </c>
    </row>
    <row r="11" spans="1:3" ht="51.75" customHeight="1" thickTop="1" x14ac:dyDescent="0.25"/>
  </sheetData>
  <sheetProtection selectLockedCells="1"/>
  <mergeCells count="1">
    <mergeCell ref="A1:C1"/>
  </mergeCells>
  <pageMargins left="0.7" right="0.7" top="0.75" bottom="0.75" header="0.3" footer="0.3"/>
  <pageSetup scale="9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9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K5" sqref="K5"/>
    </sheetView>
  </sheetViews>
  <sheetFormatPr defaultRowHeight="108.75" customHeight="1" x14ac:dyDescent="0.25"/>
  <cols>
    <col min="1" max="1" width="9.140625" style="42"/>
    <col min="2" max="2" width="26.28515625" style="42" customWidth="1"/>
    <col min="3" max="16384" width="9.140625" style="42"/>
  </cols>
  <sheetData>
    <row r="1" spans="1:17" ht="15.75" customHeight="1" thickBot="1" x14ac:dyDescent="0.3">
      <c r="A1" s="346" t="s">
        <v>174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</row>
    <row r="2" spans="1:17" ht="15.75" thickBot="1" x14ac:dyDescent="0.3">
      <c r="A2" s="346" t="s">
        <v>16</v>
      </c>
      <c r="B2" s="346" t="s">
        <v>61</v>
      </c>
      <c r="C2" s="346" t="s">
        <v>65</v>
      </c>
      <c r="D2" s="346"/>
      <c r="E2" s="346"/>
      <c r="F2" s="346"/>
      <c r="G2" s="346"/>
      <c r="H2" s="346"/>
      <c r="I2" s="346" t="s">
        <v>349</v>
      </c>
      <c r="J2" s="346"/>
      <c r="K2" s="346"/>
      <c r="L2" s="346"/>
      <c r="M2" s="346"/>
      <c r="N2" s="346"/>
      <c r="O2" s="347" t="s">
        <v>350</v>
      </c>
    </row>
    <row r="3" spans="1:17" ht="30.75" thickBot="1" x14ac:dyDescent="0.3">
      <c r="A3" s="346"/>
      <c r="B3" s="346"/>
      <c r="C3" s="101" t="s">
        <v>351</v>
      </c>
      <c r="D3" s="101" t="s">
        <v>285</v>
      </c>
      <c r="E3" s="101" t="s">
        <v>286</v>
      </c>
      <c r="F3" s="101" t="s">
        <v>256</v>
      </c>
      <c r="G3" s="101" t="s">
        <v>352</v>
      </c>
      <c r="H3" s="102" t="s">
        <v>255</v>
      </c>
      <c r="I3" s="101" t="s">
        <v>353</v>
      </c>
      <c r="J3" s="101" t="s">
        <v>285</v>
      </c>
      <c r="K3" s="101" t="s">
        <v>57</v>
      </c>
      <c r="L3" s="101" t="s">
        <v>256</v>
      </c>
      <c r="M3" s="101" t="s">
        <v>215</v>
      </c>
      <c r="N3" s="103" t="s">
        <v>331</v>
      </c>
      <c r="O3" s="347"/>
    </row>
    <row r="4" spans="1:17" ht="108.75" customHeight="1" thickBot="1" x14ac:dyDescent="0.3">
      <c r="A4" s="77" t="s">
        <v>175</v>
      </c>
      <c r="B4" s="79" t="s">
        <v>195</v>
      </c>
      <c r="C4" s="77">
        <v>987</v>
      </c>
      <c r="D4" s="77">
        <f>C4-34</f>
        <v>953</v>
      </c>
      <c r="E4" s="77">
        <f t="shared" ref="E4:O4" si="0">D4-34</f>
        <v>919</v>
      </c>
      <c r="F4" s="77">
        <f t="shared" si="0"/>
        <v>885</v>
      </c>
      <c r="G4" s="77">
        <f t="shared" si="0"/>
        <v>851</v>
      </c>
      <c r="H4" s="77">
        <f t="shared" si="0"/>
        <v>817</v>
      </c>
      <c r="I4" s="77">
        <f t="shared" si="0"/>
        <v>783</v>
      </c>
      <c r="J4" s="77">
        <f t="shared" si="0"/>
        <v>749</v>
      </c>
      <c r="K4" s="77">
        <f t="shared" si="0"/>
        <v>715</v>
      </c>
      <c r="L4" s="77">
        <f t="shared" si="0"/>
        <v>681</v>
      </c>
      <c r="M4" s="77">
        <f t="shared" si="0"/>
        <v>647</v>
      </c>
      <c r="N4" s="77">
        <f t="shared" si="0"/>
        <v>613</v>
      </c>
      <c r="O4" s="77">
        <f t="shared" si="0"/>
        <v>579</v>
      </c>
    </row>
    <row r="5" spans="1:17" ht="108.75" customHeight="1" thickBot="1" x14ac:dyDescent="0.3">
      <c r="A5" s="77" t="s">
        <v>176</v>
      </c>
      <c r="B5" s="79" t="s">
        <v>62</v>
      </c>
      <c r="C5" s="103">
        <f>C4-78</f>
        <v>909</v>
      </c>
      <c r="D5" s="103">
        <f t="shared" ref="D5:O5" si="1">D4-78</f>
        <v>875</v>
      </c>
      <c r="E5" s="103">
        <f t="shared" si="1"/>
        <v>841</v>
      </c>
      <c r="F5" s="103">
        <f t="shared" si="1"/>
        <v>807</v>
      </c>
      <c r="G5" s="103">
        <f t="shared" si="1"/>
        <v>773</v>
      </c>
      <c r="H5" s="103">
        <f t="shared" si="1"/>
        <v>739</v>
      </c>
      <c r="I5" s="103">
        <f t="shared" si="1"/>
        <v>705</v>
      </c>
      <c r="J5" s="103">
        <f t="shared" si="1"/>
        <v>671</v>
      </c>
      <c r="K5" s="103">
        <f t="shared" si="1"/>
        <v>637</v>
      </c>
      <c r="L5" s="103">
        <f t="shared" si="1"/>
        <v>603</v>
      </c>
      <c r="M5" s="103">
        <f t="shared" si="1"/>
        <v>569</v>
      </c>
      <c r="N5" s="103">
        <f t="shared" si="1"/>
        <v>535</v>
      </c>
      <c r="O5" s="103">
        <f t="shared" si="1"/>
        <v>501</v>
      </c>
    </row>
    <row r="6" spans="1:17" ht="108.75" customHeight="1" thickBot="1" x14ac:dyDescent="0.3">
      <c r="A6" s="77" t="s">
        <v>177</v>
      </c>
      <c r="B6" s="79" t="s">
        <v>63</v>
      </c>
      <c r="C6" s="103">
        <f t="shared" ref="C6:C7" si="2">C5-78</f>
        <v>831</v>
      </c>
      <c r="D6" s="103">
        <f t="shared" ref="D6:D7" si="3">D5-78</f>
        <v>797</v>
      </c>
      <c r="E6" s="103">
        <f t="shared" ref="E6:E7" si="4">E5-78</f>
        <v>763</v>
      </c>
      <c r="F6" s="103">
        <f t="shared" ref="F6:F7" si="5">F5-78</f>
        <v>729</v>
      </c>
      <c r="G6" s="103">
        <f t="shared" ref="G6:G7" si="6">G5-78</f>
        <v>695</v>
      </c>
      <c r="H6" s="103">
        <f t="shared" ref="H6:H7" si="7">H5-78</f>
        <v>661</v>
      </c>
      <c r="I6" s="103">
        <f t="shared" ref="I6:I7" si="8">I5-78</f>
        <v>627</v>
      </c>
      <c r="J6" s="103">
        <f t="shared" ref="J6:J7" si="9">J5-78</f>
        <v>593</v>
      </c>
      <c r="K6" s="103">
        <f t="shared" ref="K6:K7" si="10">K5-78</f>
        <v>559</v>
      </c>
      <c r="L6" s="103">
        <f t="shared" ref="L6:L7" si="11">L5-78</f>
        <v>525</v>
      </c>
      <c r="M6" s="103">
        <f t="shared" ref="M6:M7" si="12">M5-78</f>
        <v>491</v>
      </c>
      <c r="N6" s="103">
        <f t="shared" ref="N6:N7" si="13">N5-78</f>
        <v>457</v>
      </c>
      <c r="O6" s="103">
        <f t="shared" ref="O6:O7" si="14">O5-78</f>
        <v>423</v>
      </c>
    </row>
    <row r="7" spans="1:17" ht="108.75" customHeight="1" thickBot="1" x14ac:dyDescent="0.3">
      <c r="A7" s="77" t="s">
        <v>178</v>
      </c>
      <c r="B7" s="79" t="s">
        <v>64</v>
      </c>
      <c r="C7" s="103">
        <f t="shared" si="2"/>
        <v>753</v>
      </c>
      <c r="D7" s="103">
        <f t="shared" si="3"/>
        <v>719</v>
      </c>
      <c r="E7" s="103">
        <f t="shared" si="4"/>
        <v>685</v>
      </c>
      <c r="F7" s="103">
        <f t="shared" si="5"/>
        <v>651</v>
      </c>
      <c r="G7" s="103">
        <f t="shared" si="6"/>
        <v>617</v>
      </c>
      <c r="H7" s="103">
        <f t="shared" si="7"/>
        <v>583</v>
      </c>
      <c r="I7" s="103">
        <f t="shared" si="8"/>
        <v>549</v>
      </c>
      <c r="J7" s="103">
        <f t="shared" si="9"/>
        <v>515</v>
      </c>
      <c r="K7" s="103">
        <f t="shared" si="10"/>
        <v>481</v>
      </c>
      <c r="L7" s="103">
        <f t="shared" si="11"/>
        <v>447</v>
      </c>
      <c r="M7" s="103">
        <f t="shared" si="12"/>
        <v>413</v>
      </c>
      <c r="N7" s="103">
        <f t="shared" si="13"/>
        <v>379</v>
      </c>
      <c r="O7" s="103">
        <f t="shared" si="14"/>
        <v>345</v>
      </c>
    </row>
    <row r="9" spans="1:17" ht="108.75" customHeight="1" x14ac:dyDescent="0.25"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</row>
  </sheetData>
  <sheetProtection selectLockedCells="1"/>
  <mergeCells count="6">
    <mergeCell ref="A1:O1"/>
    <mergeCell ref="A2:A3"/>
    <mergeCell ref="B2:B3"/>
    <mergeCell ref="C2:H2"/>
    <mergeCell ref="I2:N2"/>
    <mergeCell ref="O2:O3"/>
  </mergeCells>
  <pageMargins left="0.7" right="0.7" top="0.75" bottom="0.75" header="0.3" footer="0.3"/>
  <pageSetup scale="79" fitToHeight="0" orientation="landscape" r:id="rId1"/>
  <headerFooter>
    <oddHeader xml:space="preserve">&amp;CZAMBIA DEFENCE FORCE MEDICAL SERVICES 
HIV/ AIDS Monthly Activity Report Form </oddHeader>
    <oddFooter>&amp;LRevised November 2014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14"/>
  <sheetViews>
    <sheetView view="pageBreakPreview" zoomScaleNormal="75" zoomScaleSheetLayoutView="100" workbookViewId="0">
      <pane xSplit="2" ySplit="3" topLeftCell="C10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I12" sqref="I12"/>
    </sheetView>
  </sheetViews>
  <sheetFormatPr defaultRowHeight="54.75" customHeight="1" x14ac:dyDescent="0.25"/>
  <cols>
    <col min="1" max="1" width="7.42578125" style="29" customWidth="1"/>
    <col min="2" max="2" width="45.42578125" style="29" customWidth="1"/>
    <col min="3" max="3" width="9.28515625" style="29" customWidth="1"/>
    <col min="4" max="4" width="8.28515625" style="29" customWidth="1"/>
    <col min="5" max="6" width="7.42578125" style="29" customWidth="1"/>
    <col min="7" max="7" width="7.140625" style="29" customWidth="1"/>
    <col min="8" max="8" width="7.5703125" style="29" customWidth="1"/>
    <col min="9" max="11" width="7.28515625" style="29" customWidth="1"/>
    <col min="12" max="13" width="7.7109375" style="29" customWidth="1"/>
    <col min="14" max="14" width="9.42578125" style="29" customWidth="1"/>
    <col min="15" max="15" width="10.28515625" style="29" customWidth="1"/>
    <col min="16" max="16384" width="9.140625" style="29"/>
  </cols>
  <sheetData>
    <row r="1" spans="1:15" ht="16.5" thickBot="1" x14ac:dyDescent="0.3">
      <c r="A1" s="275" t="s">
        <v>214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</row>
    <row r="2" spans="1:15" ht="15.75" thickBot="1" x14ac:dyDescent="0.3">
      <c r="A2" s="348" t="s">
        <v>6</v>
      </c>
      <c r="B2" s="276" t="s">
        <v>7</v>
      </c>
      <c r="C2" s="276" t="s">
        <v>12</v>
      </c>
      <c r="D2" s="276"/>
      <c r="E2" s="276"/>
      <c r="F2" s="276"/>
      <c r="G2" s="276"/>
      <c r="H2" s="276"/>
      <c r="I2" s="276" t="s">
        <v>13</v>
      </c>
      <c r="J2" s="276"/>
      <c r="K2" s="276"/>
      <c r="L2" s="276"/>
      <c r="M2" s="276"/>
      <c r="N2" s="276"/>
      <c r="O2" s="276" t="s">
        <v>37</v>
      </c>
    </row>
    <row r="3" spans="1:15" ht="30.75" thickBot="1" x14ac:dyDescent="0.3">
      <c r="A3" s="348"/>
      <c r="B3" s="276"/>
      <c r="C3" s="122" t="s">
        <v>354</v>
      </c>
      <c r="D3" s="122" t="s">
        <v>355</v>
      </c>
      <c r="E3" s="122" t="s">
        <v>356</v>
      </c>
      <c r="F3" s="122" t="s">
        <v>357</v>
      </c>
      <c r="G3" s="122" t="s">
        <v>215</v>
      </c>
      <c r="H3" s="122" t="s">
        <v>14</v>
      </c>
      <c r="I3" s="122" t="s">
        <v>354</v>
      </c>
      <c r="J3" s="122" t="s">
        <v>355</v>
      </c>
      <c r="K3" s="122" t="s">
        <v>356</v>
      </c>
      <c r="L3" s="122" t="s">
        <v>357</v>
      </c>
      <c r="M3" s="122" t="s">
        <v>215</v>
      </c>
      <c r="N3" s="122" t="s">
        <v>15</v>
      </c>
      <c r="O3" s="276"/>
    </row>
    <row r="4" spans="1:15" ht="54.75" customHeight="1" thickBot="1" x14ac:dyDescent="0.3">
      <c r="A4" s="84" t="s">
        <v>216</v>
      </c>
      <c r="B4" s="84" t="s">
        <v>460</v>
      </c>
      <c r="C4" s="134">
        <v>33</v>
      </c>
      <c r="D4" s="134">
        <f>C4+78</f>
        <v>111</v>
      </c>
      <c r="E4" s="134">
        <f t="shared" ref="E4:G4" si="0">D4+78</f>
        <v>189</v>
      </c>
      <c r="F4" s="134">
        <f t="shared" si="0"/>
        <v>267</v>
      </c>
      <c r="G4" s="134">
        <f t="shared" si="0"/>
        <v>345</v>
      </c>
      <c r="H4" s="170">
        <f>SUM(C4:G4)</f>
        <v>945</v>
      </c>
      <c r="I4" s="121">
        <v>11</v>
      </c>
      <c r="J4" s="121">
        <f>I4+7</f>
        <v>18</v>
      </c>
      <c r="K4" s="121">
        <f t="shared" ref="K4:M4" si="1">J4+7</f>
        <v>25</v>
      </c>
      <c r="L4" s="121">
        <f t="shared" si="1"/>
        <v>32</v>
      </c>
      <c r="M4" s="121">
        <f t="shared" si="1"/>
        <v>39</v>
      </c>
      <c r="N4" s="170">
        <f>SUM(I4:M4)</f>
        <v>125</v>
      </c>
      <c r="O4" s="169">
        <f>N4+H4</f>
        <v>1070</v>
      </c>
    </row>
    <row r="5" spans="1:15" ht="54.75" customHeight="1" thickBot="1" x14ac:dyDescent="0.3">
      <c r="A5" s="84" t="s">
        <v>364</v>
      </c>
      <c r="B5" s="84" t="s">
        <v>461</v>
      </c>
      <c r="C5" s="134">
        <f>C4+4</f>
        <v>37</v>
      </c>
      <c r="D5" s="134">
        <f t="shared" ref="D5:I5" si="2">D4+4</f>
        <v>115</v>
      </c>
      <c r="E5" s="134">
        <f t="shared" si="2"/>
        <v>193</v>
      </c>
      <c r="F5" s="134">
        <f t="shared" si="2"/>
        <v>271</v>
      </c>
      <c r="G5" s="134">
        <f t="shared" si="2"/>
        <v>349</v>
      </c>
      <c r="H5" s="170">
        <f t="shared" ref="H5" si="3">SUM(C5:G5)</f>
        <v>965</v>
      </c>
      <c r="I5" s="134">
        <f t="shared" si="2"/>
        <v>15</v>
      </c>
      <c r="J5" s="134">
        <f t="shared" ref="J5" si="4">J4+4</f>
        <v>22</v>
      </c>
      <c r="K5" s="134">
        <f t="shared" ref="K5" si="5">K4+4</f>
        <v>29</v>
      </c>
      <c r="L5" s="134">
        <f t="shared" ref="L5" si="6">L4+4</f>
        <v>36</v>
      </c>
      <c r="M5" s="134">
        <f t="shared" ref="M5" si="7">M4+4</f>
        <v>43</v>
      </c>
      <c r="N5" s="170">
        <f t="shared" ref="N5:N10" si="8">SUM(I5:M5)</f>
        <v>145</v>
      </c>
      <c r="O5" s="169">
        <f t="shared" ref="O5:O12" si="9">N5+H5</f>
        <v>1110</v>
      </c>
    </row>
    <row r="6" spans="1:15" ht="61.5" customHeight="1" thickBot="1" x14ac:dyDescent="0.3">
      <c r="A6" s="84" t="s">
        <v>365</v>
      </c>
      <c r="B6" s="84" t="s">
        <v>462</v>
      </c>
      <c r="C6" s="134">
        <f t="shared" ref="C6:C10" si="10">C5+4</f>
        <v>41</v>
      </c>
      <c r="D6" s="134">
        <f t="shared" ref="D6:D10" si="11">D5+4</f>
        <v>119</v>
      </c>
      <c r="E6" s="134">
        <f t="shared" ref="E6:E10" si="12">E5+4</f>
        <v>197</v>
      </c>
      <c r="F6" s="134">
        <f t="shared" ref="F6:F10" si="13">F5+4</f>
        <v>275</v>
      </c>
      <c r="G6" s="134">
        <f t="shared" ref="G6:G10" si="14">G5+4</f>
        <v>353</v>
      </c>
      <c r="H6" s="170">
        <f t="shared" ref="H6:H10" si="15">SUM(C6:G6)</f>
        <v>985</v>
      </c>
      <c r="I6" s="134">
        <f t="shared" ref="I6:I10" si="16">I5+4</f>
        <v>19</v>
      </c>
      <c r="J6" s="134">
        <f t="shared" ref="J6:J10" si="17">J5+4</f>
        <v>26</v>
      </c>
      <c r="K6" s="134">
        <f t="shared" ref="K6:K10" si="18">K5+4</f>
        <v>33</v>
      </c>
      <c r="L6" s="134">
        <f t="shared" ref="L6:L10" si="19">L5+4</f>
        <v>40</v>
      </c>
      <c r="M6" s="134">
        <f t="shared" ref="M6:M10" si="20">M5+4</f>
        <v>47</v>
      </c>
      <c r="N6" s="170">
        <f t="shared" si="8"/>
        <v>165</v>
      </c>
      <c r="O6" s="169">
        <f t="shared" si="9"/>
        <v>1150</v>
      </c>
    </row>
    <row r="7" spans="1:15" ht="73.5" customHeight="1" thickBot="1" x14ac:dyDescent="0.3">
      <c r="A7" s="84" t="s">
        <v>366</v>
      </c>
      <c r="B7" s="84" t="s">
        <v>463</v>
      </c>
      <c r="C7" s="134">
        <f t="shared" si="10"/>
        <v>45</v>
      </c>
      <c r="D7" s="134">
        <f t="shared" si="11"/>
        <v>123</v>
      </c>
      <c r="E7" s="134">
        <f t="shared" si="12"/>
        <v>201</v>
      </c>
      <c r="F7" s="134">
        <f t="shared" si="13"/>
        <v>279</v>
      </c>
      <c r="G7" s="134">
        <f t="shared" si="14"/>
        <v>357</v>
      </c>
      <c r="H7" s="170">
        <f t="shared" si="15"/>
        <v>1005</v>
      </c>
      <c r="I7" s="134">
        <f t="shared" si="16"/>
        <v>23</v>
      </c>
      <c r="J7" s="134">
        <f t="shared" si="17"/>
        <v>30</v>
      </c>
      <c r="K7" s="134">
        <f t="shared" si="18"/>
        <v>37</v>
      </c>
      <c r="L7" s="134">
        <f t="shared" si="19"/>
        <v>44</v>
      </c>
      <c r="M7" s="134">
        <f t="shared" si="20"/>
        <v>51</v>
      </c>
      <c r="N7" s="170">
        <f t="shared" si="8"/>
        <v>185</v>
      </c>
      <c r="O7" s="169">
        <f t="shared" si="9"/>
        <v>1190</v>
      </c>
    </row>
    <row r="8" spans="1:15" ht="63.75" customHeight="1" thickBot="1" x14ac:dyDescent="0.3">
      <c r="A8" s="84" t="s">
        <v>367</v>
      </c>
      <c r="B8" s="84" t="s">
        <v>464</v>
      </c>
      <c r="C8" s="134">
        <f t="shared" si="10"/>
        <v>49</v>
      </c>
      <c r="D8" s="134">
        <f t="shared" si="11"/>
        <v>127</v>
      </c>
      <c r="E8" s="134">
        <f t="shared" si="12"/>
        <v>205</v>
      </c>
      <c r="F8" s="134">
        <f t="shared" si="13"/>
        <v>283</v>
      </c>
      <c r="G8" s="134">
        <f t="shared" si="14"/>
        <v>361</v>
      </c>
      <c r="H8" s="170">
        <f t="shared" si="15"/>
        <v>1025</v>
      </c>
      <c r="I8" s="134">
        <f t="shared" si="16"/>
        <v>27</v>
      </c>
      <c r="J8" s="134">
        <f t="shared" si="17"/>
        <v>34</v>
      </c>
      <c r="K8" s="134">
        <f t="shared" si="18"/>
        <v>41</v>
      </c>
      <c r="L8" s="134">
        <f t="shared" si="19"/>
        <v>48</v>
      </c>
      <c r="M8" s="134">
        <f t="shared" si="20"/>
        <v>55</v>
      </c>
      <c r="N8" s="170">
        <f t="shared" si="8"/>
        <v>205</v>
      </c>
      <c r="O8" s="169">
        <f t="shared" si="9"/>
        <v>1230</v>
      </c>
    </row>
    <row r="9" spans="1:15" ht="48" customHeight="1" thickBot="1" x14ac:dyDescent="0.3">
      <c r="A9" s="84" t="s">
        <v>358</v>
      </c>
      <c r="B9" s="84" t="s">
        <v>217</v>
      </c>
      <c r="C9" s="134">
        <f t="shared" si="10"/>
        <v>53</v>
      </c>
      <c r="D9" s="134">
        <f t="shared" si="11"/>
        <v>131</v>
      </c>
      <c r="E9" s="134">
        <f t="shared" si="12"/>
        <v>209</v>
      </c>
      <c r="F9" s="134">
        <f t="shared" si="13"/>
        <v>287</v>
      </c>
      <c r="G9" s="134">
        <f t="shared" si="14"/>
        <v>365</v>
      </c>
      <c r="H9" s="170">
        <f t="shared" si="15"/>
        <v>1045</v>
      </c>
      <c r="I9" s="134">
        <f t="shared" si="16"/>
        <v>31</v>
      </c>
      <c r="J9" s="134">
        <f t="shared" si="17"/>
        <v>38</v>
      </c>
      <c r="K9" s="134">
        <f t="shared" si="18"/>
        <v>45</v>
      </c>
      <c r="L9" s="134">
        <f t="shared" si="19"/>
        <v>52</v>
      </c>
      <c r="M9" s="134">
        <f t="shared" si="20"/>
        <v>59</v>
      </c>
      <c r="N9" s="170">
        <f t="shared" si="8"/>
        <v>225</v>
      </c>
      <c r="O9" s="169">
        <f t="shared" si="9"/>
        <v>1270</v>
      </c>
    </row>
    <row r="10" spans="1:15" ht="43.5" customHeight="1" thickBot="1" x14ac:dyDescent="0.3">
      <c r="A10" s="84" t="s">
        <v>359</v>
      </c>
      <c r="B10" s="84" t="s">
        <v>419</v>
      </c>
      <c r="C10" s="134">
        <f t="shared" si="10"/>
        <v>57</v>
      </c>
      <c r="D10" s="134">
        <f t="shared" si="11"/>
        <v>135</v>
      </c>
      <c r="E10" s="134">
        <f t="shared" si="12"/>
        <v>213</v>
      </c>
      <c r="F10" s="134">
        <f t="shared" si="13"/>
        <v>291</v>
      </c>
      <c r="G10" s="134">
        <f t="shared" si="14"/>
        <v>369</v>
      </c>
      <c r="H10" s="170">
        <f t="shared" si="15"/>
        <v>1065</v>
      </c>
      <c r="I10" s="134">
        <f t="shared" si="16"/>
        <v>35</v>
      </c>
      <c r="J10" s="134">
        <f t="shared" si="17"/>
        <v>42</v>
      </c>
      <c r="K10" s="134">
        <f t="shared" si="18"/>
        <v>49</v>
      </c>
      <c r="L10" s="134">
        <f t="shared" si="19"/>
        <v>56</v>
      </c>
      <c r="M10" s="134">
        <f t="shared" si="20"/>
        <v>63</v>
      </c>
      <c r="N10" s="170">
        <f t="shared" si="8"/>
        <v>245</v>
      </c>
      <c r="O10" s="169">
        <f t="shared" si="9"/>
        <v>1310</v>
      </c>
    </row>
    <row r="11" spans="1:15" ht="54.75" customHeight="1" thickBot="1" x14ac:dyDescent="0.3">
      <c r="A11" s="84" t="s">
        <v>360</v>
      </c>
      <c r="B11" s="79" t="s">
        <v>421</v>
      </c>
      <c r="C11" s="135" t="s">
        <v>634</v>
      </c>
      <c r="D11" s="135" t="s">
        <v>634</v>
      </c>
      <c r="E11" s="135" t="s">
        <v>634</v>
      </c>
      <c r="F11" s="135" t="s">
        <v>634</v>
      </c>
      <c r="G11" s="135" t="s">
        <v>634</v>
      </c>
      <c r="H11" s="121">
        <v>88</v>
      </c>
      <c r="I11" s="135" t="s">
        <v>634</v>
      </c>
      <c r="J11" s="135" t="s">
        <v>634</v>
      </c>
      <c r="K11" s="135" t="s">
        <v>634</v>
      </c>
      <c r="L11" s="135" t="s">
        <v>634</v>
      </c>
      <c r="M11" s="135" t="s">
        <v>634</v>
      </c>
      <c r="N11" s="121">
        <v>800</v>
      </c>
      <c r="O11" s="169">
        <f t="shared" si="9"/>
        <v>888</v>
      </c>
    </row>
    <row r="12" spans="1:15" ht="54.75" customHeight="1" thickBot="1" x14ac:dyDescent="0.3">
      <c r="A12" s="84" t="s">
        <v>361</v>
      </c>
      <c r="B12" s="79" t="s">
        <v>420</v>
      </c>
      <c r="C12" s="135" t="s">
        <v>634</v>
      </c>
      <c r="D12" s="135" t="s">
        <v>634</v>
      </c>
      <c r="E12" s="135" t="s">
        <v>634</v>
      </c>
      <c r="F12" s="135" t="s">
        <v>634</v>
      </c>
      <c r="G12" s="135" t="s">
        <v>634</v>
      </c>
      <c r="H12" s="121">
        <v>99</v>
      </c>
      <c r="I12" s="135" t="s">
        <v>634</v>
      </c>
      <c r="J12" s="135" t="s">
        <v>634</v>
      </c>
      <c r="K12" s="135" t="s">
        <v>634</v>
      </c>
      <c r="L12" s="135" t="s">
        <v>634</v>
      </c>
      <c r="M12" s="135" t="s">
        <v>634</v>
      </c>
      <c r="N12" s="121">
        <v>544</v>
      </c>
      <c r="O12" s="169">
        <f t="shared" si="9"/>
        <v>643</v>
      </c>
    </row>
    <row r="13" spans="1:15" ht="40.5" customHeight="1" thickBot="1" x14ac:dyDescent="0.3">
      <c r="A13" s="84" t="s">
        <v>362</v>
      </c>
      <c r="B13" s="79" t="s">
        <v>368</v>
      </c>
      <c r="C13" s="134">
        <v>55</v>
      </c>
      <c r="D13" s="134">
        <f>C13+66</f>
        <v>121</v>
      </c>
      <c r="E13" s="134">
        <f t="shared" ref="E13:N13" si="21">D13+66</f>
        <v>187</v>
      </c>
      <c r="F13" s="134">
        <f t="shared" si="21"/>
        <v>253</v>
      </c>
      <c r="G13" s="134">
        <f t="shared" si="21"/>
        <v>319</v>
      </c>
      <c r="H13" s="134">
        <f t="shared" si="21"/>
        <v>385</v>
      </c>
      <c r="I13" s="134">
        <f t="shared" si="21"/>
        <v>451</v>
      </c>
      <c r="J13" s="134">
        <f t="shared" si="21"/>
        <v>517</v>
      </c>
      <c r="K13" s="134">
        <f t="shared" si="21"/>
        <v>583</v>
      </c>
      <c r="L13" s="134">
        <f t="shared" si="21"/>
        <v>649</v>
      </c>
      <c r="M13" s="134">
        <f t="shared" si="21"/>
        <v>715</v>
      </c>
      <c r="N13" s="134">
        <f t="shared" si="21"/>
        <v>781</v>
      </c>
      <c r="O13" s="169">
        <f>N13+H13</f>
        <v>1166</v>
      </c>
    </row>
    <row r="14" spans="1:15" ht="45" customHeight="1" thickBot="1" x14ac:dyDescent="0.3">
      <c r="A14" s="84" t="s">
        <v>363</v>
      </c>
      <c r="B14" s="84" t="s">
        <v>418</v>
      </c>
      <c r="C14" s="134">
        <f t="shared" ref="C14" si="22">C13+4</f>
        <v>59</v>
      </c>
      <c r="D14" s="134">
        <f t="shared" ref="D14" si="23">D13+4</f>
        <v>125</v>
      </c>
      <c r="E14" s="134">
        <f t="shared" ref="E14" si="24">E13+4</f>
        <v>191</v>
      </c>
      <c r="F14" s="134">
        <f t="shared" ref="F14" si="25">F13+4</f>
        <v>257</v>
      </c>
      <c r="G14" s="134">
        <f t="shared" ref="G14" si="26">G13+4</f>
        <v>323</v>
      </c>
      <c r="H14" s="170">
        <f t="shared" ref="H14" si="27">SUM(C14:G14)</f>
        <v>955</v>
      </c>
      <c r="I14" s="134">
        <f t="shared" ref="I14" si="28">I13+4</f>
        <v>455</v>
      </c>
      <c r="J14" s="134">
        <f t="shared" ref="J14" si="29">J13+4</f>
        <v>521</v>
      </c>
      <c r="K14" s="134">
        <f t="shared" ref="K14" si="30">K13+4</f>
        <v>587</v>
      </c>
      <c r="L14" s="134">
        <f t="shared" ref="L14" si="31">L13+4</f>
        <v>653</v>
      </c>
      <c r="M14" s="134">
        <f t="shared" ref="M14" si="32">M13+4</f>
        <v>719</v>
      </c>
      <c r="N14" s="170">
        <f t="shared" ref="N14" si="33">SUM(I14:M14)</f>
        <v>2935</v>
      </c>
      <c r="O14" s="169">
        <f>N14+H14</f>
        <v>3890</v>
      </c>
    </row>
  </sheetData>
  <sheetProtection selectLockedCells="1"/>
  <mergeCells count="6">
    <mergeCell ref="A1:O1"/>
    <mergeCell ref="C2:H2"/>
    <mergeCell ref="I2:N2"/>
    <mergeCell ref="O2:O3"/>
    <mergeCell ref="A2:A3"/>
    <mergeCell ref="B2:B3"/>
  </mergeCells>
  <pageMargins left="0.25" right="0.25" top="0.75" bottom="0.75" header="0.3" footer="0.3"/>
  <pageSetup scale="85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F26"/>
  <sheetViews>
    <sheetView zoomScaleNormal="100" workbookViewId="0">
      <pane xSplit="2" ySplit="2" topLeftCell="C3" activePane="bottomRight" state="frozen"/>
      <selection activeCell="C4" sqref="C4"/>
      <selection pane="topRight" activeCell="C4" sqref="C4"/>
      <selection pane="bottomLeft" activeCell="C4" sqref="C4"/>
      <selection pane="bottomRight" activeCell="C3" sqref="C3:D4"/>
    </sheetView>
  </sheetViews>
  <sheetFormatPr defaultRowHeight="38.25" customHeight="1" x14ac:dyDescent="0.25"/>
  <cols>
    <col min="1" max="1" width="9.140625" style="56"/>
    <col min="2" max="2" width="61.85546875" style="56" customWidth="1"/>
    <col min="3" max="3" width="14.28515625" style="56" customWidth="1"/>
    <col min="4" max="4" width="13.42578125" style="56" customWidth="1"/>
    <col min="5" max="5" width="15" style="56" customWidth="1"/>
    <col min="6" max="6" width="18.140625" style="56" customWidth="1"/>
    <col min="7" max="16384" width="9.140625" style="56"/>
  </cols>
  <sheetData>
    <row r="1" spans="1:6" ht="38.25" customHeight="1" thickBot="1" x14ac:dyDescent="0.3">
      <c r="A1" s="349" t="s">
        <v>295</v>
      </c>
      <c r="B1" s="350"/>
      <c r="C1" s="350"/>
      <c r="D1" s="350"/>
      <c r="E1" s="350"/>
      <c r="F1" s="351"/>
    </row>
    <row r="2" spans="1:6" ht="38.25" customHeight="1" thickBot="1" x14ac:dyDescent="0.3">
      <c r="A2" s="49"/>
      <c r="B2" s="50" t="s">
        <v>345</v>
      </c>
      <c r="C2" s="51" t="s">
        <v>291</v>
      </c>
      <c r="D2" s="51" t="s">
        <v>292</v>
      </c>
      <c r="E2" s="51" t="s">
        <v>293</v>
      </c>
      <c r="F2" s="52" t="s">
        <v>23</v>
      </c>
    </row>
    <row r="3" spans="1:6" ht="38.25" customHeight="1" thickBot="1" x14ac:dyDescent="0.3">
      <c r="A3" s="49" t="s">
        <v>304</v>
      </c>
      <c r="B3" s="49" t="s">
        <v>303</v>
      </c>
      <c r="C3" s="53">
        <v>54</v>
      </c>
      <c r="D3" s="53">
        <f>C3+33</f>
        <v>87</v>
      </c>
      <c r="E3" s="53">
        <f>D3+33</f>
        <v>120</v>
      </c>
      <c r="F3" s="168">
        <f>E3+D3+C3</f>
        <v>261</v>
      </c>
    </row>
    <row r="4" spans="1:6" ht="38.25" customHeight="1" thickBot="1" x14ac:dyDescent="0.3">
      <c r="A4" s="49" t="s">
        <v>305</v>
      </c>
      <c r="B4" s="49" t="s">
        <v>306</v>
      </c>
      <c r="C4" s="53">
        <f>C3+88</f>
        <v>142</v>
      </c>
      <c r="D4" s="53">
        <f t="shared" ref="D4:E4" si="0">D3+88</f>
        <v>175</v>
      </c>
      <c r="E4" s="53">
        <f t="shared" si="0"/>
        <v>208</v>
      </c>
      <c r="F4" s="168">
        <f t="shared" ref="F4:F15" si="1">E4+D4+C4</f>
        <v>525</v>
      </c>
    </row>
    <row r="5" spans="1:6" ht="38.25" customHeight="1" thickBot="1" x14ac:dyDescent="0.3">
      <c r="A5" s="49" t="s">
        <v>307</v>
      </c>
      <c r="B5" s="49" t="s">
        <v>330</v>
      </c>
      <c r="C5" s="53">
        <f t="shared" ref="C5:C15" si="2">C4+88</f>
        <v>230</v>
      </c>
      <c r="D5" s="53">
        <f t="shared" ref="D5:D15" si="3">D4+88</f>
        <v>263</v>
      </c>
      <c r="E5" s="53">
        <f t="shared" ref="E5:E15" si="4">E4+88</f>
        <v>296</v>
      </c>
      <c r="F5" s="168">
        <f t="shared" si="1"/>
        <v>789</v>
      </c>
    </row>
    <row r="6" spans="1:6" ht="38.25" customHeight="1" thickBot="1" x14ac:dyDescent="0.3">
      <c r="A6" s="49" t="s">
        <v>308</v>
      </c>
      <c r="B6" s="49" t="s">
        <v>294</v>
      </c>
      <c r="C6" s="53">
        <f t="shared" si="2"/>
        <v>318</v>
      </c>
      <c r="D6" s="53">
        <f t="shared" si="3"/>
        <v>351</v>
      </c>
      <c r="E6" s="53">
        <f t="shared" si="4"/>
        <v>384</v>
      </c>
      <c r="F6" s="168">
        <f t="shared" si="1"/>
        <v>1053</v>
      </c>
    </row>
    <row r="7" spans="1:6" ht="38.25" customHeight="1" thickBot="1" x14ac:dyDescent="0.3">
      <c r="A7" s="49" t="s">
        <v>309</v>
      </c>
      <c r="B7" s="49" t="s">
        <v>301</v>
      </c>
      <c r="C7" s="53">
        <f t="shared" si="2"/>
        <v>406</v>
      </c>
      <c r="D7" s="53">
        <f t="shared" si="3"/>
        <v>439</v>
      </c>
      <c r="E7" s="53">
        <f t="shared" si="4"/>
        <v>472</v>
      </c>
      <c r="F7" s="168">
        <f t="shared" si="1"/>
        <v>1317</v>
      </c>
    </row>
    <row r="8" spans="1:6" ht="38.25" customHeight="1" thickBot="1" x14ac:dyDescent="0.3">
      <c r="A8" s="49" t="s">
        <v>310</v>
      </c>
      <c r="B8" s="49" t="s">
        <v>302</v>
      </c>
      <c r="C8" s="53">
        <f t="shared" si="2"/>
        <v>494</v>
      </c>
      <c r="D8" s="53">
        <f t="shared" si="3"/>
        <v>527</v>
      </c>
      <c r="E8" s="53">
        <f t="shared" si="4"/>
        <v>560</v>
      </c>
      <c r="F8" s="168">
        <f t="shared" si="1"/>
        <v>1581</v>
      </c>
    </row>
    <row r="9" spans="1:6" ht="38.25" customHeight="1" thickBot="1" x14ac:dyDescent="0.3">
      <c r="A9" s="49" t="s">
        <v>311</v>
      </c>
      <c r="B9" s="49" t="s">
        <v>442</v>
      </c>
      <c r="C9" s="53">
        <f t="shared" si="2"/>
        <v>582</v>
      </c>
      <c r="D9" s="53">
        <f t="shared" si="3"/>
        <v>615</v>
      </c>
      <c r="E9" s="53">
        <f t="shared" si="4"/>
        <v>648</v>
      </c>
      <c r="F9" s="168">
        <f t="shared" si="1"/>
        <v>1845</v>
      </c>
    </row>
    <row r="10" spans="1:6" ht="38.25" customHeight="1" thickBot="1" x14ac:dyDescent="0.3">
      <c r="A10" s="49" t="s">
        <v>312</v>
      </c>
      <c r="B10" s="49" t="s">
        <v>296</v>
      </c>
      <c r="C10" s="53">
        <f t="shared" si="2"/>
        <v>670</v>
      </c>
      <c r="D10" s="53">
        <f t="shared" si="3"/>
        <v>703</v>
      </c>
      <c r="E10" s="53">
        <f t="shared" si="4"/>
        <v>736</v>
      </c>
      <c r="F10" s="168">
        <f t="shared" si="1"/>
        <v>2109</v>
      </c>
    </row>
    <row r="11" spans="1:6" ht="38.25" customHeight="1" thickBot="1" x14ac:dyDescent="0.3">
      <c r="A11" s="49" t="s">
        <v>313</v>
      </c>
      <c r="B11" s="49" t="s">
        <v>443</v>
      </c>
      <c r="C11" s="53">
        <f t="shared" si="2"/>
        <v>758</v>
      </c>
      <c r="D11" s="53">
        <f t="shared" si="3"/>
        <v>791</v>
      </c>
      <c r="E11" s="53">
        <f t="shared" si="4"/>
        <v>824</v>
      </c>
      <c r="F11" s="168">
        <f t="shared" si="1"/>
        <v>2373</v>
      </c>
    </row>
    <row r="12" spans="1:6" ht="38.25" customHeight="1" thickBot="1" x14ac:dyDescent="0.3">
      <c r="A12" s="49" t="s">
        <v>314</v>
      </c>
      <c r="B12" s="49" t="s">
        <v>297</v>
      </c>
      <c r="C12" s="53">
        <f t="shared" si="2"/>
        <v>846</v>
      </c>
      <c r="D12" s="53">
        <f t="shared" si="3"/>
        <v>879</v>
      </c>
      <c r="E12" s="53">
        <f t="shared" si="4"/>
        <v>912</v>
      </c>
      <c r="F12" s="168">
        <f t="shared" si="1"/>
        <v>2637</v>
      </c>
    </row>
    <row r="13" spans="1:6" ht="38.25" customHeight="1" thickBot="1" x14ac:dyDescent="0.3">
      <c r="A13" s="49" t="s">
        <v>315</v>
      </c>
      <c r="B13" s="49" t="s">
        <v>298</v>
      </c>
      <c r="C13" s="53">
        <f t="shared" si="2"/>
        <v>934</v>
      </c>
      <c r="D13" s="53">
        <f t="shared" si="3"/>
        <v>967</v>
      </c>
      <c r="E13" s="53">
        <f t="shared" si="4"/>
        <v>1000</v>
      </c>
      <c r="F13" s="168">
        <f t="shared" si="1"/>
        <v>2901</v>
      </c>
    </row>
    <row r="14" spans="1:6" ht="38.25" customHeight="1" thickBot="1" x14ac:dyDescent="0.3">
      <c r="A14" s="49" t="s">
        <v>316</v>
      </c>
      <c r="B14" s="49" t="s">
        <v>299</v>
      </c>
      <c r="C14" s="53">
        <f t="shared" si="2"/>
        <v>1022</v>
      </c>
      <c r="D14" s="53">
        <f t="shared" si="3"/>
        <v>1055</v>
      </c>
      <c r="E14" s="53">
        <f t="shared" si="4"/>
        <v>1088</v>
      </c>
      <c r="F14" s="168">
        <f t="shared" si="1"/>
        <v>3165</v>
      </c>
    </row>
    <row r="15" spans="1:6" ht="38.25" customHeight="1" thickBot="1" x14ac:dyDescent="0.3">
      <c r="A15" s="49" t="s">
        <v>317</v>
      </c>
      <c r="B15" s="49" t="s">
        <v>300</v>
      </c>
      <c r="C15" s="53">
        <f t="shared" si="2"/>
        <v>1110</v>
      </c>
      <c r="D15" s="53">
        <f t="shared" si="3"/>
        <v>1143</v>
      </c>
      <c r="E15" s="53">
        <f t="shared" si="4"/>
        <v>1176</v>
      </c>
      <c r="F15" s="168">
        <f t="shared" si="1"/>
        <v>3429</v>
      </c>
    </row>
    <row r="16" spans="1:6" s="54" customFormat="1" ht="38.25" customHeight="1" x14ac:dyDescent="0.25">
      <c r="C16" s="55"/>
      <c r="D16" s="55"/>
      <c r="E16" s="55"/>
      <c r="F16" s="55"/>
    </row>
    <row r="17" spans="2:6" s="54" customFormat="1" ht="38.25" customHeight="1" x14ac:dyDescent="0.25">
      <c r="B17" s="55"/>
      <c r="C17" s="55"/>
      <c r="D17" s="55"/>
      <c r="E17" s="55"/>
      <c r="F17" s="55"/>
    </row>
    <row r="18" spans="2:6" s="54" customFormat="1" ht="38.25" customHeight="1" x14ac:dyDescent="0.25">
      <c r="B18" s="55"/>
      <c r="C18" s="55"/>
      <c r="D18" s="55"/>
      <c r="E18" s="55"/>
      <c r="F18" s="55"/>
    </row>
    <row r="19" spans="2:6" s="54" customFormat="1" ht="38.25" customHeight="1" x14ac:dyDescent="0.25">
      <c r="B19" s="55"/>
      <c r="C19" s="55"/>
      <c r="D19" s="55"/>
      <c r="E19" s="55"/>
      <c r="F19" s="55"/>
    </row>
    <row r="20" spans="2:6" s="54" customFormat="1" ht="38.25" customHeight="1" x14ac:dyDescent="0.25">
      <c r="B20" s="55"/>
      <c r="C20" s="55"/>
      <c r="D20" s="55"/>
      <c r="E20" s="55"/>
      <c r="F20" s="55"/>
    </row>
    <row r="21" spans="2:6" s="54" customFormat="1" ht="38.25" customHeight="1" x14ac:dyDescent="0.25">
      <c r="B21" s="55"/>
      <c r="C21" s="55"/>
      <c r="D21" s="55"/>
      <c r="E21" s="55"/>
      <c r="F21" s="55"/>
    </row>
    <row r="22" spans="2:6" ht="38.25" customHeight="1" x14ac:dyDescent="0.25">
      <c r="B22" s="57"/>
      <c r="C22" s="57"/>
      <c r="D22" s="57"/>
      <c r="E22" s="57"/>
      <c r="F22" s="57"/>
    </row>
    <row r="23" spans="2:6" ht="38.25" customHeight="1" x14ac:dyDescent="0.25">
      <c r="B23" s="57"/>
      <c r="C23" s="57"/>
      <c r="D23" s="57"/>
      <c r="E23" s="57"/>
      <c r="F23" s="57"/>
    </row>
    <row r="24" spans="2:6" ht="38.25" customHeight="1" x14ac:dyDescent="0.25">
      <c r="B24" s="57"/>
      <c r="C24" s="57"/>
      <c r="D24" s="57"/>
      <c r="E24" s="57"/>
      <c r="F24" s="57"/>
    </row>
    <row r="25" spans="2:6" ht="38.25" customHeight="1" x14ac:dyDescent="0.25">
      <c r="B25" s="57"/>
      <c r="C25" s="57"/>
      <c r="D25" s="57"/>
      <c r="E25" s="57"/>
      <c r="F25" s="57"/>
    </row>
    <row r="26" spans="2:6" ht="38.25" customHeight="1" x14ac:dyDescent="0.25">
      <c r="B26" s="57"/>
      <c r="C26" s="57"/>
      <c r="D26" s="57"/>
      <c r="E26" s="57"/>
      <c r="F26" s="57"/>
    </row>
  </sheetData>
  <mergeCells count="1">
    <mergeCell ref="A1:F1"/>
  </mergeCells>
  <pageMargins left="0.7" right="0.7" top="0.75" bottom="0.75" header="0.3" footer="0.3"/>
  <pageSetup paperSize="9" scale="99" fitToHeight="0" orientation="landscape" r:id="rId1"/>
  <headerFooter>
    <oddHeader>&amp;CZDF HIV/AIDS Monthly Activity Report Form</oddHeader>
    <oddFooter>&amp;LRevised November 2014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7"/>
  <sheetViews>
    <sheetView workbookViewId="0">
      <selection activeCell="E6" sqref="E6"/>
    </sheetView>
  </sheetViews>
  <sheetFormatPr defaultRowHeight="15" x14ac:dyDescent="0.25"/>
  <cols>
    <col min="1" max="1" width="9.140625" style="42"/>
    <col min="2" max="2" width="35" style="42" customWidth="1"/>
    <col min="3" max="3" width="35.7109375" style="42" customWidth="1"/>
    <col min="4" max="5" width="19.28515625" style="42" customWidth="1"/>
    <col min="6" max="16384" width="9.140625" style="42"/>
  </cols>
  <sheetData>
    <row r="1" spans="1:10" ht="15.75" thickBot="1" x14ac:dyDescent="0.3">
      <c r="A1" s="39"/>
      <c r="B1" s="276" t="s">
        <v>339</v>
      </c>
      <c r="C1" s="276"/>
      <c r="D1" s="276"/>
      <c r="E1" s="276"/>
      <c r="F1" s="276"/>
      <c r="G1" s="105"/>
      <c r="H1" s="105"/>
      <c r="I1" s="105"/>
      <c r="J1" s="105"/>
    </row>
    <row r="2" spans="1:10" ht="15.75" thickBot="1" x14ac:dyDescent="0.3">
      <c r="A2" s="106" t="s">
        <v>16</v>
      </c>
      <c r="B2" s="106" t="s">
        <v>345</v>
      </c>
      <c r="C2" s="106" t="s">
        <v>466</v>
      </c>
      <c r="D2" s="106" t="s">
        <v>423</v>
      </c>
      <c r="E2" s="106" t="s">
        <v>422</v>
      </c>
      <c r="F2" s="106" t="s">
        <v>23</v>
      </c>
    </row>
    <row r="3" spans="1:10" ht="75.75" thickBot="1" x14ac:dyDescent="0.3">
      <c r="A3" s="39" t="s">
        <v>340</v>
      </c>
      <c r="B3" s="39" t="s">
        <v>347</v>
      </c>
      <c r="C3" s="39" t="s">
        <v>468</v>
      </c>
      <c r="D3" s="39" t="s">
        <v>465</v>
      </c>
      <c r="E3" s="39" t="s">
        <v>458</v>
      </c>
      <c r="F3" s="39">
        <v>44</v>
      </c>
    </row>
    <row r="4" spans="1:10" ht="75.75" thickBot="1" x14ac:dyDescent="0.3">
      <c r="A4" s="39" t="s">
        <v>341</v>
      </c>
      <c r="B4" s="39" t="s">
        <v>348</v>
      </c>
      <c r="C4" s="39" t="s">
        <v>467</v>
      </c>
      <c r="D4" s="39" t="s">
        <v>465</v>
      </c>
      <c r="E4" s="39" t="s">
        <v>458</v>
      </c>
      <c r="F4" s="39">
        <v>55</v>
      </c>
    </row>
    <row r="5" spans="1:10" ht="60.75" thickBot="1" x14ac:dyDescent="0.3">
      <c r="A5" s="39" t="s">
        <v>342</v>
      </c>
      <c r="B5" s="39" t="s">
        <v>346</v>
      </c>
      <c r="C5" s="39" t="s">
        <v>469</v>
      </c>
      <c r="D5" s="39" t="s">
        <v>470</v>
      </c>
      <c r="E5" s="39" t="s">
        <v>458</v>
      </c>
      <c r="F5" s="39">
        <v>66</v>
      </c>
    </row>
    <row r="6" spans="1:10" ht="75.75" thickBot="1" x14ac:dyDescent="0.3">
      <c r="A6" s="39" t="s">
        <v>343</v>
      </c>
      <c r="B6" s="39" t="s">
        <v>337</v>
      </c>
      <c r="C6" s="39" t="s">
        <v>471</v>
      </c>
      <c r="D6" s="39" t="s">
        <v>472</v>
      </c>
      <c r="E6" s="39" t="s">
        <v>458</v>
      </c>
      <c r="F6" s="39">
        <v>77</v>
      </c>
    </row>
    <row r="7" spans="1:10" ht="60.75" thickBot="1" x14ac:dyDescent="0.3">
      <c r="A7" s="39" t="s">
        <v>344</v>
      </c>
      <c r="B7" s="39" t="s">
        <v>338</v>
      </c>
      <c r="C7" s="39" t="s">
        <v>473</v>
      </c>
      <c r="D7" s="39" t="s">
        <v>474</v>
      </c>
      <c r="E7" s="39" t="s">
        <v>458</v>
      </c>
      <c r="F7" s="39">
        <v>88</v>
      </c>
    </row>
  </sheetData>
  <mergeCells count="1">
    <mergeCell ref="B1:F1"/>
  </mergeCells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1"/>
  <sheetViews>
    <sheetView zoomScaleNormal="100" workbookViewId="0">
      <selection activeCell="B7" sqref="B7"/>
    </sheetView>
  </sheetViews>
  <sheetFormatPr defaultRowHeight="30" customHeight="1" x14ac:dyDescent="0.25"/>
  <cols>
    <col min="1" max="1" width="9.140625" style="108"/>
    <col min="2" max="2" width="97.85546875" style="108" customWidth="1"/>
    <col min="3" max="3" width="18.7109375" style="108" customWidth="1"/>
    <col min="4" max="16384" width="9.140625" style="108"/>
  </cols>
  <sheetData>
    <row r="1" spans="1:3" ht="30" customHeight="1" thickBot="1" x14ac:dyDescent="0.3">
      <c r="A1" s="352" t="s">
        <v>400</v>
      </c>
      <c r="B1" s="352"/>
      <c r="C1" s="352"/>
    </row>
    <row r="2" spans="1:3" ht="30" customHeight="1" thickBot="1" x14ac:dyDescent="0.3">
      <c r="A2" s="50" t="s">
        <v>16</v>
      </c>
      <c r="B2" s="52" t="s">
        <v>21</v>
      </c>
      <c r="C2" s="50" t="s">
        <v>475</v>
      </c>
    </row>
    <row r="3" spans="1:3" ht="30" customHeight="1" thickBot="1" x14ac:dyDescent="0.3">
      <c r="A3" s="49" t="s">
        <v>401</v>
      </c>
      <c r="B3" s="49" t="s">
        <v>413</v>
      </c>
      <c r="C3" s="107">
        <v>33</v>
      </c>
    </row>
    <row r="4" spans="1:3" ht="30" customHeight="1" thickBot="1" x14ac:dyDescent="0.3">
      <c r="A4" s="49" t="s">
        <v>402</v>
      </c>
      <c r="B4" s="49" t="s">
        <v>409</v>
      </c>
      <c r="C4" s="107">
        <v>22</v>
      </c>
    </row>
    <row r="5" spans="1:3" ht="30" customHeight="1" thickBot="1" x14ac:dyDescent="0.3">
      <c r="A5" s="49" t="s">
        <v>407</v>
      </c>
      <c r="B5" s="49" t="s">
        <v>403</v>
      </c>
      <c r="C5" s="107">
        <v>11</v>
      </c>
    </row>
    <row r="6" spans="1:3" ht="30" customHeight="1" thickBot="1" x14ac:dyDescent="0.3">
      <c r="A6" s="49" t="s">
        <v>405</v>
      </c>
      <c r="B6" s="49" t="s">
        <v>404</v>
      </c>
      <c r="C6" s="107">
        <v>55</v>
      </c>
    </row>
    <row r="7" spans="1:3" ht="30" customHeight="1" thickBot="1" x14ac:dyDescent="0.3">
      <c r="A7" s="49" t="s">
        <v>408</v>
      </c>
      <c r="B7" s="49" t="s">
        <v>406</v>
      </c>
      <c r="C7" s="107">
        <v>77</v>
      </c>
    </row>
    <row r="8" spans="1:3" ht="30" customHeight="1" thickBot="1" x14ac:dyDescent="0.3">
      <c r="A8" s="49" t="s">
        <v>410</v>
      </c>
      <c r="B8" s="49" t="s">
        <v>414</v>
      </c>
      <c r="C8" s="107">
        <v>88</v>
      </c>
    </row>
    <row r="9" spans="1:3" ht="30" customHeight="1" thickBot="1" x14ac:dyDescent="0.3">
      <c r="A9" s="109" t="s">
        <v>411</v>
      </c>
      <c r="B9" s="109" t="s">
        <v>412</v>
      </c>
      <c r="C9" s="107">
        <v>99</v>
      </c>
    </row>
    <row r="10" spans="1:3" ht="30" customHeight="1" x14ac:dyDescent="0.25">
      <c r="A10" s="111"/>
      <c r="B10" s="110"/>
      <c r="C10" s="110"/>
    </row>
    <row r="11" spans="1:3" ht="30" customHeight="1" x14ac:dyDescent="0.25">
      <c r="A11" s="110"/>
      <c r="B11" s="110"/>
      <c r="C11" s="110"/>
    </row>
  </sheetData>
  <mergeCells count="1">
    <mergeCell ref="A1:C1"/>
  </mergeCells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zoomScaleNormal="100" zoomScaleSheetLayoutView="100" workbookViewId="0">
      <selection activeCell="Q14" sqref="Q14"/>
    </sheetView>
  </sheetViews>
  <sheetFormatPr defaultRowHeight="15" x14ac:dyDescent="0.25"/>
  <cols>
    <col min="13" max="13" width="31" customWidth="1"/>
  </cols>
  <sheetData>
    <row r="1" spans="1:13" x14ac:dyDescent="0.25">
      <c r="A1" s="357" t="s">
        <v>179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9"/>
    </row>
    <row r="2" spans="1:13" ht="15.75" thickBot="1" x14ac:dyDescent="0.3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2"/>
    </row>
    <row r="3" spans="1:13" x14ac:dyDescent="0.25">
      <c r="A3" s="372" t="s">
        <v>31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4"/>
    </row>
    <row r="4" spans="1:13" ht="35.25" customHeight="1" thickBot="1" x14ac:dyDescent="0.3">
      <c r="A4" s="375" t="s">
        <v>476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7"/>
    </row>
    <row r="5" spans="1:13" x14ac:dyDescent="0.25">
      <c r="A5" s="363"/>
      <c r="B5" s="364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5"/>
    </row>
    <row r="6" spans="1:13" x14ac:dyDescent="0.25">
      <c r="A6" s="366"/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8"/>
    </row>
    <row r="7" spans="1:13" x14ac:dyDescent="0.25">
      <c r="A7" s="366"/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8"/>
    </row>
    <row r="8" spans="1:13" x14ac:dyDescent="0.25">
      <c r="A8" s="366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</row>
    <row r="9" spans="1:13" x14ac:dyDescent="0.25">
      <c r="A9" s="366"/>
      <c r="B9" s="367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8"/>
    </row>
    <row r="10" spans="1:13" x14ac:dyDescent="0.25">
      <c r="A10" s="366"/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8"/>
    </row>
    <row r="11" spans="1:13" x14ac:dyDescent="0.25">
      <c r="A11" s="366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8"/>
    </row>
    <row r="12" spans="1:13" x14ac:dyDescent="0.25">
      <c r="A12" s="366"/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</row>
    <row r="13" spans="1:13" x14ac:dyDescent="0.25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</row>
    <row r="14" spans="1:13" x14ac:dyDescent="0.25">
      <c r="A14" s="366"/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</row>
    <row r="15" spans="1:13" x14ac:dyDescent="0.25">
      <c r="A15" s="366"/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</row>
    <row r="16" spans="1:13" x14ac:dyDescent="0.25">
      <c r="A16" s="366"/>
      <c r="B16" s="367"/>
      <c r="C16" s="367"/>
      <c r="D16" s="367"/>
      <c r="E16" s="367"/>
      <c r="F16" s="367"/>
      <c r="G16" s="367"/>
      <c r="H16" s="367"/>
      <c r="I16" s="367"/>
      <c r="J16" s="367"/>
      <c r="K16" s="367"/>
      <c r="L16" s="367"/>
      <c r="M16" s="368"/>
    </row>
    <row r="17" spans="1:13" x14ac:dyDescent="0.25">
      <c r="A17" s="366"/>
      <c r="B17" s="367"/>
      <c r="C17" s="367"/>
      <c r="D17" s="367"/>
      <c r="E17" s="367"/>
      <c r="F17" s="367"/>
      <c r="G17" s="367"/>
      <c r="H17" s="367"/>
      <c r="I17" s="367"/>
      <c r="J17" s="367"/>
      <c r="K17" s="367"/>
      <c r="L17" s="367"/>
      <c r="M17" s="368"/>
    </row>
    <row r="18" spans="1:13" x14ac:dyDescent="0.25">
      <c r="A18" s="366"/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8"/>
    </row>
    <row r="19" spans="1:13" x14ac:dyDescent="0.25">
      <c r="A19" s="366"/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8"/>
    </row>
    <row r="20" spans="1:13" x14ac:dyDescent="0.25">
      <c r="A20" s="366"/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8"/>
    </row>
    <row r="21" spans="1:13" x14ac:dyDescent="0.25">
      <c r="A21" s="366"/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8"/>
    </row>
    <row r="22" spans="1:13" x14ac:dyDescent="0.25">
      <c r="A22" s="366"/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7"/>
      <c r="M22" s="368"/>
    </row>
    <row r="23" spans="1:13" x14ac:dyDescent="0.25">
      <c r="A23" s="366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</row>
    <row r="24" spans="1:13" x14ac:dyDescent="0.25">
      <c r="A24" s="366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</row>
    <row r="25" spans="1:13" x14ac:dyDescent="0.25">
      <c r="A25" s="366"/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8"/>
    </row>
    <row r="26" spans="1:13" x14ac:dyDescent="0.25">
      <c r="A26" s="366"/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8"/>
    </row>
    <row r="27" spans="1:13" x14ac:dyDescent="0.25">
      <c r="A27" s="366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8"/>
    </row>
    <row r="28" spans="1:13" x14ac:dyDescent="0.25">
      <c r="A28" s="366"/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8"/>
    </row>
    <row r="29" spans="1:13" x14ac:dyDescent="0.25">
      <c r="A29" s="366"/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8"/>
    </row>
    <row r="30" spans="1:13" ht="15.75" thickBot="1" x14ac:dyDescent="0.3">
      <c r="A30" s="369"/>
      <c r="B30" s="370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1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378" t="s">
        <v>32</v>
      </c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33</v>
      </c>
      <c r="B34" s="353"/>
      <c r="C34" s="353"/>
      <c r="D34" s="353"/>
      <c r="E34" s="353"/>
      <c r="F34" s="353"/>
      <c r="G34" s="4"/>
      <c r="H34" s="4" t="s">
        <v>34</v>
      </c>
      <c r="I34" s="7"/>
      <c r="J34" s="353"/>
      <c r="K34" s="353"/>
      <c r="L34" s="353"/>
      <c r="M34" s="354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353"/>
      <c r="C36" s="353"/>
      <c r="D36" s="353"/>
      <c r="E36" s="353"/>
      <c r="F36" s="353"/>
      <c r="G36" s="4"/>
      <c r="H36" s="4" t="s">
        <v>35</v>
      </c>
      <c r="I36" s="4"/>
      <c r="J36" s="353"/>
      <c r="K36" s="353"/>
      <c r="L36" s="353"/>
      <c r="M36" s="354"/>
    </row>
    <row r="37" spans="1:13" ht="15.75" thickBot="1" x14ac:dyDescent="0.3">
      <c r="A37" s="11"/>
      <c r="B37" s="355"/>
      <c r="C37" s="355"/>
      <c r="D37" s="355"/>
      <c r="E37" s="355"/>
      <c r="F37" s="355"/>
      <c r="G37" s="6"/>
      <c r="H37" s="6"/>
      <c r="I37" s="6"/>
      <c r="J37" s="355"/>
      <c r="K37" s="355"/>
      <c r="L37" s="355"/>
      <c r="M37" s="356"/>
    </row>
  </sheetData>
  <sheetProtection selectLockedCells="1"/>
  <mergeCells count="11">
    <mergeCell ref="A1:M2"/>
    <mergeCell ref="A5:M30"/>
    <mergeCell ref="A3:M3"/>
    <mergeCell ref="A4:M4"/>
    <mergeCell ref="A32:M32"/>
    <mergeCell ref="B34:F34"/>
    <mergeCell ref="B36:F36"/>
    <mergeCell ref="J36:M36"/>
    <mergeCell ref="B37:F37"/>
    <mergeCell ref="J34:M34"/>
    <mergeCell ref="J37:M37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view="pageBreakPreview" zoomScale="84" zoomScaleNormal="100" zoomScaleSheetLayoutView="84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E5" sqref="E5"/>
    </sheetView>
  </sheetViews>
  <sheetFormatPr defaultRowHeight="63.75" customHeight="1" x14ac:dyDescent="0.25"/>
  <cols>
    <col min="1" max="1" width="5.85546875" style="119" customWidth="1"/>
    <col min="2" max="2" width="72.28515625" style="108" customWidth="1"/>
    <col min="3" max="9" width="12.5703125" style="108" customWidth="1"/>
    <col min="10" max="10" width="8.42578125" style="108" customWidth="1"/>
    <col min="11" max="11" width="10.140625" style="108" customWidth="1"/>
    <col min="12" max="18" width="11" style="108" customWidth="1"/>
    <col min="19" max="19" width="13.85546875" style="108" customWidth="1"/>
    <col min="20" max="20" width="16.28515625" style="108" customWidth="1"/>
    <col min="21" max="21" width="20.42578125" style="108" customWidth="1"/>
    <col min="22" max="16384" width="9.140625" style="108"/>
  </cols>
  <sheetData>
    <row r="1" spans="1:22" ht="17.25" thickTop="1" thickBot="1" x14ac:dyDescent="0.3">
      <c r="A1" s="272" t="s">
        <v>182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56"/>
    </row>
    <row r="2" spans="1:22" ht="16.5" thickTop="1" thickBot="1" x14ac:dyDescent="0.3">
      <c r="A2" s="273" t="s">
        <v>6</v>
      </c>
      <c r="B2" s="273" t="s">
        <v>7</v>
      </c>
      <c r="C2" s="273" t="s">
        <v>12</v>
      </c>
      <c r="D2" s="273"/>
      <c r="E2" s="273"/>
      <c r="F2" s="273"/>
      <c r="G2" s="273"/>
      <c r="H2" s="273"/>
      <c r="I2" s="273"/>
      <c r="J2" s="273"/>
      <c r="K2" s="273"/>
      <c r="L2" s="273" t="s">
        <v>13</v>
      </c>
      <c r="M2" s="273"/>
      <c r="N2" s="273"/>
      <c r="O2" s="273"/>
      <c r="P2" s="273"/>
      <c r="Q2" s="273"/>
      <c r="R2" s="273"/>
      <c r="S2" s="273"/>
      <c r="T2" s="273"/>
      <c r="U2" s="273" t="s">
        <v>37</v>
      </c>
      <c r="V2" s="56"/>
    </row>
    <row r="3" spans="1:22" ht="31.5" thickTop="1" thickBot="1" x14ac:dyDescent="0.3">
      <c r="A3" s="273"/>
      <c r="B3" s="273"/>
      <c r="C3" s="32" t="s">
        <v>375</v>
      </c>
      <c r="D3" s="32" t="s">
        <v>376</v>
      </c>
      <c r="E3" s="32" t="s">
        <v>377</v>
      </c>
      <c r="F3" s="32" t="s">
        <v>38</v>
      </c>
      <c r="G3" s="32" t="s">
        <v>286</v>
      </c>
      <c r="H3" s="32" t="s">
        <v>58</v>
      </c>
      <c r="I3" s="32" t="s">
        <v>287</v>
      </c>
      <c r="J3" s="32" t="s">
        <v>60</v>
      </c>
      <c r="K3" s="33" t="s">
        <v>50</v>
      </c>
      <c r="L3" s="32" t="s">
        <v>375</v>
      </c>
      <c r="M3" s="32" t="s">
        <v>376</v>
      </c>
      <c r="N3" s="32" t="s">
        <v>377</v>
      </c>
      <c r="O3" s="32" t="s">
        <v>285</v>
      </c>
      <c r="P3" s="32" t="s">
        <v>57</v>
      </c>
      <c r="Q3" s="32" t="s">
        <v>58</v>
      </c>
      <c r="R3" s="32" t="s">
        <v>378</v>
      </c>
      <c r="S3" s="32" t="s">
        <v>379</v>
      </c>
      <c r="T3" s="112" t="s">
        <v>15</v>
      </c>
      <c r="U3" s="273"/>
      <c r="V3" s="56"/>
    </row>
    <row r="4" spans="1:22" ht="63.75" customHeight="1" thickTop="1" thickBot="1" x14ac:dyDescent="0.3">
      <c r="A4" s="113" t="s">
        <v>103</v>
      </c>
      <c r="B4" s="114" t="str">
        <f>[1]STI!B4</f>
        <v>Number of  clients diagnosed, treated and counselled  for STI (index plus partners)</v>
      </c>
      <c r="C4" s="115">
        <v>1</v>
      </c>
      <c r="D4" s="115">
        <v>2</v>
      </c>
      <c r="E4" s="115">
        <v>3</v>
      </c>
      <c r="F4" s="115">
        <v>4</v>
      </c>
      <c r="G4" s="115">
        <v>5</v>
      </c>
      <c r="H4" s="115">
        <v>6</v>
      </c>
      <c r="I4" s="115">
        <v>7</v>
      </c>
      <c r="J4" s="115">
        <v>8</v>
      </c>
      <c r="K4" s="162">
        <f>SUM(C4:J4)</f>
        <v>36</v>
      </c>
      <c r="L4" s="115">
        <v>9</v>
      </c>
      <c r="M4" s="115">
        <v>10</v>
      </c>
      <c r="N4" s="115">
        <v>11</v>
      </c>
      <c r="O4" s="115">
        <v>12</v>
      </c>
      <c r="P4" s="115">
        <v>13</v>
      </c>
      <c r="Q4" s="115">
        <v>14</v>
      </c>
      <c r="R4" s="115">
        <v>15</v>
      </c>
      <c r="S4" s="115">
        <v>16</v>
      </c>
      <c r="T4" s="162">
        <f>SUM(L4:S4)</f>
        <v>100</v>
      </c>
      <c r="U4" s="161">
        <f>T4+K4</f>
        <v>136</v>
      </c>
      <c r="V4" s="56"/>
    </row>
    <row r="5" spans="1:22" ht="63.75" customHeight="1" thickTop="1" thickBot="1" x14ac:dyDescent="0.3">
      <c r="A5" s="113" t="s">
        <v>104</v>
      </c>
      <c r="B5" s="114" t="str">
        <f>[1]STI!B5</f>
        <v>Number of STI partners treated</v>
      </c>
      <c r="C5" s="116" t="s">
        <v>634</v>
      </c>
      <c r="D5" s="116" t="s">
        <v>634</v>
      </c>
      <c r="E5" s="116" t="s">
        <v>634</v>
      </c>
      <c r="F5" s="116" t="s">
        <v>634</v>
      </c>
      <c r="G5" s="116" t="s">
        <v>634</v>
      </c>
      <c r="H5" s="116" t="s">
        <v>634</v>
      </c>
      <c r="I5" s="116" t="s">
        <v>634</v>
      </c>
      <c r="J5" s="116" t="s">
        <v>634</v>
      </c>
      <c r="K5" s="116" t="s">
        <v>634</v>
      </c>
      <c r="L5" s="116" t="s">
        <v>634</v>
      </c>
      <c r="M5" s="116" t="s">
        <v>634</v>
      </c>
      <c r="N5" s="116" t="s">
        <v>634</v>
      </c>
      <c r="O5" s="116" t="s">
        <v>634</v>
      </c>
      <c r="P5" s="116" t="s">
        <v>634</v>
      </c>
      <c r="Q5" s="116" t="s">
        <v>634</v>
      </c>
      <c r="R5" s="116" t="s">
        <v>634</v>
      </c>
      <c r="S5" s="116" t="s">
        <v>634</v>
      </c>
      <c r="T5" s="116" t="s">
        <v>634</v>
      </c>
      <c r="U5" s="117"/>
      <c r="V5" s="118"/>
    </row>
    <row r="6" spans="1:22" ht="63.75" customHeight="1" thickTop="1" thickBot="1" x14ac:dyDescent="0.3">
      <c r="A6" s="113" t="s">
        <v>105</v>
      </c>
      <c r="B6" s="114" t="str">
        <f>[1]STI!B6</f>
        <v>Number of clients referred for HIV Counseling and Testing</v>
      </c>
      <c r="C6" s="115">
        <f>C4+20</f>
        <v>21</v>
      </c>
      <c r="D6" s="115">
        <f t="shared" ref="D6:S6" si="0">D4+20</f>
        <v>22</v>
      </c>
      <c r="E6" s="115">
        <f t="shared" si="0"/>
        <v>23</v>
      </c>
      <c r="F6" s="115">
        <f t="shared" si="0"/>
        <v>24</v>
      </c>
      <c r="G6" s="115">
        <f t="shared" si="0"/>
        <v>25</v>
      </c>
      <c r="H6" s="115">
        <f t="shared" si="0"/>
        <v>26</v>
      </c>
      <c r="I6" s="115">
        <f t="shared" si="0"/>
        <v>27</v>
      </c>
      <c r="J6" s="115">
        <f t="shared" si="0"/>
        <v>28</v>
      </c>
      <c r="K6" s="162">
        <f t="shared" ref="K6:K11" si="1">SUM(C6:J6)</f>
        <v>196</v>
      </c>
      <c r="L6" s="115">
        <f t="shared" si="0"/>
        <v>29</v>
      </c>
      <c r="M6" s="115">
        <f t="shared" si="0"/>
        <v>30</v>
      </c>
      <c r="N6" s="115">
        <f t="shared" si="0"/>
        <v>31</v>
      </c>
      <c r="O6" s="115">
        <f t="shared" si="0"/>
        <v>32</v>
      </c>
      <c r="P6" s="115">
        <f t="shared" si="0"/>
        <v>33</v>
      </c>
      <c r="Q6" s="115">
        <f t="shared" si="0"/>
        <v>34</v>
      </c>
      <c r="R6" s="115">
        <f t="shared" si="0"/>
        <v>35</v>
      </c>
      <c r="S6" s="115">
        <f t="shared" si="0"/>
        <v>36</v>
      </c>
      <c r="T6" s="162">
        <f t="shared" ref="T6:T11" si="2">SUM(L6:S6)</f>
        <v>260</v>
      </c>
      <c r="U6" s="161">
        <f t="shared" ref="U6:U11" si="3">T6+K6</f>
        <v>456</v>
      </c>
      <c r="V6" s="56"/>
    </row>
    <row r="7" spans="1:22" ht="63.75" customHeight="1" thickTop="1" thickBot="1" x14ac:dyDescent="0.3">
      <c r="A7" s="113" t="s">
        <v>106</v>
      </c>
      <c r="B7" s="114" t="s">
        <v>452</v>
      </c>
      <c r="C7" s="115">
        <f t="shared" ref="C7:C11" si="4">C6+20</f>
        <v>41</v>
      </c>
      <c r="D7" s="115">
        <f t="shared" ref="D7:L11" si="5">D6+20</f>
        <v>42</v>
      </c>
      <c r="E7" s="115">
        <f t="shared" si="5"/>
        <v>43</v>
      </c>
      <c r="F7" s="115">
        <f t="shared" si="5"/>
        <v>44</v>
      </c>
      <c r="G7" s="115">
        <f t="shared" si="5"/>
        <v>45</v>
      </c>
      <c r="H7" s="115">
        <f t="shared" si="5"/>
        <v>46</v>
      </c>
      <c r="I7" s="115">
        <f t="shared" si="5"/>
        <v>47</v>
      </c>
      <c r="J7" s="115">
        <f t="shared" si="5"/>
        <v>48</v>
      </c>
      <c r="K7" s="162">
        <f t="shared" si="1"/>
        <v>356</v>
      </c>
      <c r="L7" s="115">
        <f t="shared" si="5"/>
        <v>49</v>
      </c>
      <c r="M7" s="115">
        <f t="shared" ref="M7:M11" si="6">M6+20</f>
        <v>50</v>
      </c>
      <c r="N7" s="115">
        <f t="shared" ref="N7:N11" si="7">N6+20</f>
        <v>51</v>
      </c>
      <c r="O7" s="115">
        <f t="shared" ref="O7:O11" si="8">O6+20</f>
        <v>52</v>
      </c>
      <c r="P7" s="115">
        <f t="shared" ref="P7:P11" si="9">P6+20</f>
        <v>53</v>
      </c>
      <c r="Q7" s="115">
        <f t="shared" ref="Q7:Q11" si="10">Q6+20</f>
        <v>54</v>
      </c>
      <c r="R7" s="115">
        <f t="shared" ref="R7:R11" si="11">R6+20</f>
        <v>55</v>
      </c>
      <c r="S7" s="115">
        <f t="shared" ref="S7:S11" si="12">S6+20</f>
        <v>56</v>
      </c>
      <c r="T7" s="162">
        <f t="shared" si="2"/>
        <v>420</v>
      </c>
      <c r="U7" s="161">
        <f t="shared" si="3"/>
        <v>776</v>
      </c>
      <c r="V7" s="56"/>
    </row>
    <row r="8" spans="1:22" ht="63.75" customHeight="1" thickTop="1" thickBot="1" x14ac:dyDescent="0.3">
      <c r="A8" s="113" t="s">
        <v>196</v>
      </c>
      <c r="B8" s="114" t="str">
        <f>[1]STI!B8</f>
        <v>Number of clients tested HIV positive</v>
      </c>
      <c r="C8" s="115">
        <f t="shared" si="4"/>
        <v>61</v>
      </c>
      <c r="D8" s="115">
        <f t="shared" si="5"/>
        <v>62</v>
      </c>
      <c r="E8" s="115">
        <f t="shared" si="5"/>
        <v>63</v>
      </c>
      <c r="F8" s="115">
        <f t="shared" si="5"/>
        <v>64</v>
      </c>
      <c r="G8" s="115">
        <f t="shared" si="5"/>
        <v>65</v>
      </c>
      <c r="H8" s="115">
        <f t="shared" si="5"/>
        <v>66</v>
      </c>
      <c r="I8" s="115">
        <f t="shared" si="5"/>
        <v>67</v>
      </c>
      <c r="J8" s="115">
        <f t="shared" si="5"/>
        <v>68</v>
      </c>
      <c r="K8" s="162">
        <f t="shared" si="1"/>
        <v>516</v>
      </c>
      <c r="L8" s="115">
        <f t="shared" si="5"/>
        <v>69</v>
      </c>
      <c r="M8" s="115">
        <f t="shared" si="6"/>
        <v>70</v>
      </c>
      <c r="N8" s="115">
        <f t="shared" si="7"/>
        <v>71</v>
      </c>
      <c r="O8" s="115">
        <f t="shared" si="8"/>
        <v>72</v>
      </c>
      <c r="P8" s="115">
        <f t="shared" si="9"/>
        <v>73</v>
      </c>
      <c r="Q8" s="115">
        <f t="shared" si="10"/>
        <v>74</v>
      </c>
      <c r="R8" s="115">
        <f t="shared" si="11"/>
        <v>75</v>
      </c>
      <c r="S8" s="115">
        <f t="shared" si="12"/>
        <v>76</v>
      </c>
      <c r="T8" s="162">
        <f t="shared" si="2"/>
        <v>580</v>
      </c>
      <c r="U8" s="161">
        <f t="shared" si="3"/>
        <v>1096</v>
      </c>
      <c r="V8" s="56"/>
    </row>
    <row r="9" spans="1:22" ht="63.75" customHeight="1" thickTop="1" thickBot="1" x14ac:dyDescent="0.3">
      <c r="A9" s="113" t="s">
        <v>107</v>
      </c>
      <c r="B9" s="114" t="str">
        <f>[1]STI!B9</f>
        <v>Number of clients referred for HIV care services</v>
      </c>
      <c r="C9" s="115">
        <f t="shared" si="4"/>
        <v>81</v>
      </c>
      <c r="D9" s="115">
        <f t="shared" si="5"/>
        <v>82</v>
      </c>
      <c r="E9" s="115">
        <f t="shared" si="5"/>
        <v>83</v>
      </c>
      <c r="F9" s="115">
        <f t="shared" si="5"/>
        <v>84</v>
      </c>
      <c r="G9" s="115">
        <f t="shared" si="5"/>
        <v>85</v>
      </c>
      <c r="H9" s="115">
        <f t="shared" si="5"/>
        <v>86</v>
      </c>
      <c r="I9" s="115">
        <f t="shared" si="5"/>
        <v>87</v>
      </c>
      <c r="J9" s="115">
        <f t="shared" si="5"/>
        <v>88</v>
      </c>
      <c r="K9" s="162">
        <f t="shared" si="1"/>
        <v>676</v>
      </c>
      <c r="L9" s="115">
        <f t="shared" si="5"/>
        <v>89</v>
      </c>
      <c r="M9" s="115">
        <f t="shared" si="6"/>
        <v>90</v>
      </c>
      <c r="N9" s="115">
        <f t="shared" si="7"/>
        <v>91</v>
      </c>
      <c r="O9" s="115">
        <f t="shared" si="8"/>
        <v>92</v>
      </c>
      <c r="P9" s="115">
        <f t="shared" si="9"/>
        <v>93</v>
      </c>
      <c r="Q9" s="115">
        <f t="shared" si="10"/>
        <v>94</v>
      </c>
      <c r="R9" s="115">
        <f t="shared" si="11"/>
        <v>95</v>
      </c>
      <c r="S9" s="115">
        <f t="shared" si="12"/>
        <v>96</v>
      </c>
      <c r="T9" s="162">
        <f t="shared" si="2"/>
        <v>740</v>
      </c>
      <c r="U9" s="161">
        <f t="shared" si="3"/>
        <v>1416</v>
      </c>
      <c r="V9" s="56"/>
    </row>
    <row r="10" spans="1:22" ht="63.75" customHeight="1" thickTop="1" thickBot="1" x14ac:dyDescent="0.3">
      <c r="A10" s="113" t="s">
        <v>108</v>
      </c>
      <c r="B10" s="114" t="str">
        <f>[1]STI!B10</f>
        <v>Number of partner notification slips issued</v>
      </c>
      <c r="C10" s="115">
        <f t="shared" si="4"/>
        <v>101</v>
      </c>
      <c r="D10" s="115">
        <f t="shared" si="5"/>
        <v>102</v>
      </c>
      <c r="E10" s="115">
        <f t="shared" si="5"/>
        <v>103</v>
      </c>
      <c r="F10" s="115">
        <f t="shared" si="5"/>
        <v>104</v>
      </c>
      <c r="G10" s="115">
        <f t="shared" si="5"/>
        <v>105</v>
      </c>
      <c r="H10" s="115">
        <f t="shared" si="5"/>
        <v>106</v>
      </c>
      <c r="I10" s="115">
        <f t="shared" si="5"/>
        <v>107</v>
      </c>
      <c r="J10" s="115">
        <f t="shared" si="5"/>
        <v>108</v>
      </c>
      <c r="K10" s="162">
        <f t="shared" si="1"/>
        <v>836</v>
      </c>
      <c r="L10" s="115">
        <f t="shared" si="5"/>
        <v>109</v>
      </c>
      <c r="M10" s="115">
        <f t="shared" si="6"/>
        <v>110</v>
      </c>
      <c r="N10" s="115">
        <f t="shared" si="7"/>
        <v>111</v>
      </c>
      <c r="O10" s="115">
        <f t="shared" si="8"/>
        <v>112</v>
      </c>
      <c r="P10" s="115">
        <f t="shared" si="9"/>
        <v>113</v>
      </c>
      <c r="Q10" s="115">
        <f t="shared" si="10"/>
        <v>114</v>
      </c>
      <c r="R10" s="115">
        <f t="shared" si="11"/>
        <v>115</v>
      </c>
      <c r="S10" s="115">
        <f t="shared" si="12"/>
        <v>116</v>
      </c>
      <c r="T10" s="162">
        <f t="shared" si="2"/>
        <v>900</v>
      </c>
      <c r="U10" s="161">
        <f t="shared" si="3"/>
        <v>1736</v>
      </c>
      <c r="V10" s="56"/>
    </row>
    <row r="11" spans="1:22" ht="63.75" customHeight="1" thickTop="1" thickBot="1" x14ac:dyDescent="0.3">
      <c r="A11" s="113" t="s">
        <v>109</v>
      </c>
      <c r="B11" s="114" t="str">
        <f>[1]STI!B11</f>
        <v>Number of partner notification slips received(of those issued by your facility)</v>
      </c>
      <c r="C11" s="115">
        <f t="shared" si="4"/>
        <v>121</v>
      </c>
      <c r="D11" s="115">
        <f t="shared" si="5"/>
        <v>122</v>
      </c>
      <c r="E11" s="115">
        <f t="shared" si="5"/>
        <v>123</v>
      </c>
      <c r="F11" s="115">
        <f t="shared" si="5"/>
        <v>124</v>
      </c>
      <c r="G11" s="115">
        <f t="shared" si="5"/>
        <v>125</v>
      </c>
      <c r="H11" s="115">
        <f t="shared" si="5"/>
        <v>126</v>
      </c>
      <c r="I11" s="115">
        <f t="shared" si="5"/>
        <v>127</v>
      </c>
      <c r="J11" s="115">
        <f t="shared" si="5"/>
        <v>128</v>
      </c>
      <c r="K11" s="162">
        <f t="shared" si="1"/>
        <v>996</v>
      </c>
      <c r="L11" s="115">
        <f t="shared" si="5"/>
        <v>129</v>
      </c>
      <c r="M11" s="115">
        <f t="shared" si="6"/>
        <v>130</v>
      </c>
      <c r="N11" s="115">
        <f t="shared" si="7"/>
        <v>131</v>
      </c>
      <c r="O11" s="115">
        <f t="shared" si="8"/>
        <v>132</v>
      </c>
      <c r="P11" s="115">
        <f t="shared" si="9"/>
        <v>133</v>
      </c>
      <c r="Q11" s="115">
        <f t="shared" si="10"/>
        <v>134</v>
      </c>
      <c r="R11" s="115">
        <f t="shared" si="11"/>
        <v>135</v>
      </c>
      <c r="S11" s="115">
        <f t="shared" si="12"/>
        <v>136</v>
      </c>
      <c r="T11" s="162">
        <f t="shared" si="2"/>
        <v>1060</v>
      </c>
      <c r="U11" s="161">
        <f t="shared" si="3"/>
        <v>2056</v>
      </c>
      <c r="V11" s="56"/>
    </row>
    <row r="12" spans="1:22" ht="63.75" customHeight="1" thickTop="1" x14ac:dyDescent="0.25">
      <c r="V12" s="56"/>
    </row>
    <row r="13" spans="1:22" ht="63.75" customHeight="1" x14ac:dyDescent="0.25">
      <c r="A13" s="120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</row>
    <row r="14" spans="1:22" ht="63.75" customHeight="1" x14ac:dyDescent="0.25">
      <c r="A14" s="120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</sheetData>
  <sheetProtection selectLockedCells="1"/>
  <mergeCells count="6">
    <mergeCell ref="A1:U1"/>
    <mergeCell ref="A2:A3"/>
    <mergeCell ref="B2:B3"/>
    <mergeCell ref="C2:K2"/>
    <mergeCell ref="L2:T2"/>
    <mergeCell ref="U2:U3"/>
  </mergeCells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5" t="s">
        <v>66</v>
      </c>
    </row>
    <row r="3" spans="1:1" x14ac:dyDescent="0.25">
      <c r="A3" s="2" t="s">
        <v>67</v>
      </c>
    </row>
    <row r="4" spans="1:1" ht="120" x14ac:dyDescent="0.25">
      <c r="A4" s="13" t="s">
        <v>84</v>
      </c>
    </row>
    <row r="5" spans="1:1" x14ac:dyDescent="0.25">
      <c r="A5" s="2"/>
    </row>
    <row r="6" spans="1:1" x14ac:dyDescent="0.25">
      <c r="A6" s="14" t="s">
        <v>69</v>
      </c>
    </row>
    <row r="7" spans="1:1" ht="75" x14ac:dyDescent="0.25">
      <c r="A7" s="14" t="s">
        <v>68</v>
      </c>
    </row>
    <row r="8" spans="1:1" x14ac:dyDescent="0.25">
      <c r="A8" s="2"/>
    </row>
    <row r="9" spans="1:1" x14ac:dyDescent="0.25">
      <c r="A9" s="15" t="s">
        <v>82</v>
      </c>
    </row>
    <row r="10" spans="1:1" x14ac:dyDescent="0.25">
      <c r="A10" s="2" t="s">
        <v>70</v>
      </c>
    </row>
    <row r="11" spans="1:1" x14ac:dyDescent="0.25">
      <c r="A11" s="2" t="s">
        <v>71</v>
      </c>
    </row>
    <row r="12" spans="1:1" x14ac:dyDescent="0.25">
      <c r="A12" s="2" t="s">
        <v>72</v>
      </c>
    </row>
    <row r="13" spans="1:1" x14ac:dyDescent="0.25">
      <c r="A13" s="2" t="s">
        <v>73</v>
      </c>
    </row>
    <row r="14" spans="1:1" x14ac:dyDescent="0.25">
      <c r="A14" s="2" t="s">
        <v>81</v>
      </c>
    </row>
    <row r="15" spans="1:1" x14ac:dyDescent="0.25">
      <c r="A15" s="2" t="s">
        <v>74</v>
      </c>
    </row>
    <row r="16" spans="1:1" x14ac:dyDescent="0.25">
      <c r="A16" s="2" t="s">
        <v>75</v>
      </c>
    </row>
    <row r="17" spans="1:1" x14ac:dyDescent="0.25">
      <c r="A17" s="2" t="s">
        <v>76</v>
      </c>
    </row>
    <row r="18" spans="1:1" x14ac:dyDescent="0.25">
      <c r="A18" s="2" t="s">
        <v>77</v>
      </c>
    </row>
    <row r="19" spans="1:1" x14ac:dyDescent="0.25">
      <c r="A19" s="2" t="s">
        <v>78</v>
      </c>
    </row>
    <row r="20" spans="1:1" x14ac:dyDescent="0.25">
      <c r="A20" s="2" t="s">
        <v>79</v>
      </c>
    </row>
    <row r="21" spans="1:1" x14ac:dyDescent="0.25">
      <c r="A21" s="2" t="s">
        <v>80</v>
      </c>
    </row>
    <row r="22" spans="1:1" x14ac:dyDescent="0.25">
      <c r="A22" s="2"/>
    </row>
    <row r="23" spans="1:1" x14ac:dyDescent="0.25">
      <c r="A23" s="15" t="s">
        <v>89</v>
      </c>
    </row>
    <row r="24" spans="1:1" ht="30" x14ac:dyDescent="0.25">
      <c r="A24" s="16" t="s">
        <v>90</v>
      </c>
    </row>
    <row r="25" spans="1:1" ht="30" x14ac:dyDescent="0.25">
      <c r="A25" s="16" t="s">
        <v>91</v>
      </c>
    </row>
    <row r="26" spans="1:1" ht="30" x14ac:dyDescent="0.25">
      <c r="A26" s="16" t="s">
        <v>92</v>
      </c>
    </row>
    <row r="27" spans="1:1" ht="30" x14ac:dyDescent="0.25">
      <c r="A27" s="16" t="s">
        <v>93</v>
      </c>
    </row>
    <row r="28" spans="1:1" ht="30" x14ac:dyDescent="0.25">
      <c r="A28" s="16" t="s">
        <v>94</v>
      </c>
    </row>
    <row r="29" spans="1:1" x14ac:dyDescent="0.25">
      <c r="A29" s="17" t="s">
        <v>95</v>
      </c>
    </row>
    <row r="30" spans="1:1" ht="45" x14ac:dyDescent="0.25">
      <c r="A30" s="16" t="s">
        <v>96</v>
      </c>
    </row>
    <row r="31" spans="1:1" ht="75" x14ac:dyDescent="0.25">
      <c r="A31" s="16" t="s">
        <v>97</v>
      </c>
    </row>
    <row r="32" spans="1:1" x14ac:dyDescent="0.25">
      <c r="A32" s="2"/>
    </row>
    <row r="33" spans="1:1" ht="45" x14ac:dyDescent="0.25">
      <c r="A33" s="18" t="s">
        <v>98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25"/>
  <sheetViews>
    <sheetView tabSelected="1" zoomScaleNormal="100" zoomScaleSheetLayoutView="100" workbookViewId="0">
      <pane xSplit="2" ySplit="3" topLeftCell="C16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24" sqref="B24"/>
    </sheetView>
  </sheetViews>
  <sheetFormatPr defaultRowHeight="42" customHeight="1" x14ac:dyDescent="0.25"/>
  <cols>
    <col min="1" max="1" width="11.7109375" style="123" customWidth="1"/>
    <col min="2" max="2" width="42.5703125" style="29" customWidth="1"/>
    <col min="3" max="3" width="6" style="29" customWidth="1"/>
    <col min="4" max="4" width="4.7109375" style="29" customWidth="1"/>
    <col min="5" max="5" width="5.5703125" style="29" customWidth="1"/>
    <col min="6" max="6" width="5.42578125" style="29" customWidth="1"/>
    <col min="7" max="7" width="6.85546875" style="29" customWidth="1"/>
    <col min="8" max="8" width="6.140625" style="29" customWidth="1"/>
    <col min="9" max="9" width="6.28515625" style="29" customWidth="1"/>
    <col min="10" max="10" width="6" style="29" customWidth="1"/>
    <col min="11" max="11" width="6.5703125" style="29" customWidth="1"/>
    <col min="12" max="12" width="5.85546875" style="29" customWidth="1"/>
    <col min="13" max="13" width="5.7109375" style="29" customWidth="1"/>
    <col min="14" max="14" width="5" style="29" customWidth="1"/>
    <col min="15" max="15" width="6.28515625" style="29" customWidth="1"/>
    <col min="16" max="16" width="6.5703125" style="29" customWidth="1"/>
    <col min="17" max="17" width="5.85546875" style="29" customWidth="1"/>
    <col min="18" max="18" width="6.140625" style="29" customWidth="1"/>
    <col min="19" max="19" width="5.140625" style="29" customWidth="1"/>
    <col min="20" max="20" width="8" style="29" customWidth="1"/>
    <col min="21" max="16384" width="9.140625" style="29"/>
  </cols>
  <sheetData>
    <row r="1" spans="1:21" ht="42" customHeight="1" thickBot="1" x14ac:dyDescent="0.3">
      <c r="A1" s="275" t="s">
        <v>17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1" ht="42" customHeight="1" thickBot="1" x14ac:dyDescent="0.3">
      <c r="A2" s="276" t="s">
        <v>16</v>
      </c>
      <c r="B2" s="276" t="s">
        <v>7</v>
      </c>
      <c r="C2" s="276" t="s">
        <v>12</v>
      </c>
      <c r="D2" s="276"/>
      <c r="E2" s="276"/>
      <c r="F2" s="276"/>
      <c r="G2" s="276"/>
      <c r="H2" s="276"/>
      <c r="I2" s="276"/>
      <c r="J2" s="276"/>
      <c r="K2" s="276"/>
      <c r="L2" s="276" t="s">
        <v>37</v>
      </c>
      <c r="M2" s="276"/>
      <c r="N2" s="276"/>
      <c r="O2" s="276"/>
      <c r="P2" s="276"/>
      <c r="Q2" s="276"/>
      <c r="R2" s="276"/>
      <c r="S2" s="276"/>
      <c r="T2" s="276"/>
      <c r="U2" s="274" t="s">
        <v>374</v>
      </c>
    </row>
    <row r="3" spans="1:21" ht="42" customHeight="1" thickBot="1" x14ac:dyDescent="0.3">
      <c r="A3" s="276"/>
      <c r="B3" s="276"/>
      <c r="C3" s="32" t="s">
        <v>375</v>
      </c>
      <c r="D3" s="32" t="s">
        <v>376</v>
      </c>
      <c r="E3" s="32" t="s">
        <v>377</v>
      </c>
      <c r="F3" s="32" t="s">
        <v>38</v>
      </c>
      <c r="G3" s="32" t="s">
        <v>286</v>
      </c>
      <c r="H3" s="32" t="s">
        <v>58</v>
      </c>
      <c r="I3" s="32" t="s">
        <v>287</v>
      </c>
      <c r="J3" s="32" t="s">
        <v>60</v>
      </c>
      <c r="K3" s="33" t="s">
        <v>50</v>
      </c>
      <c r="L3" s="32" t="s">
        <v>375</v>
      </c>
      <c r="M3" s="32" t="s">
        <v>376</v>
      </c>
      <c r="N3" s="32" t="s">
        <v>377</v>
      </c>
      <c r="O3" s="32" t="s">
        <v>285</v>
      </c>
      <c r="P3" s="32" t="s">
        <v>57</v>
      </c>
      <c r="Q3" s="32" t="s">
        <v>58</v>
      </c>
      <c r="R3" s="32" t="s">
        <v>378</v>
      </c>
      <c r="S3" s="32" t="s">
        <v>379</v>
      </c>
      <c r="T3" s="33" t="s">
        <v>373</v>
      </c>
      <c r="U3" s="274"/>
    </row>
    <row r="4" spans="1:21" ht="42" customHeight="1" thickBot="1" x14ac:dyDescent="0.3">
      <c r="A4" s="84" t="s">
        <v>110</v>
      </c>
      <c r="B4" s="84" t="s">
        <v>620</v>
      </c>
      <c r="C4" s="121">
        <v>25</v>
      </c>
      <c r="D4" s="121">
        <v>28</v>
      </c>
      <c r="E4" s="121">
        <v>31</v>
      </c>
      <c r="F4" s="121">
        <v>34</v>
      </c>
      <c r="G4" s="121">
        <v>37</v>
      </c>
      <c r="H4" s="121">
        <v>40</v>
      </c>
      <c r="I4" s="121">
        <v>43</v>
      </c>
      <c r="J4" s="121">
        <v>46</v>
      </c>
      <c r="K4" s="163">
        <f>SUM(C4:J4)</f>
        <v>284</v>
      </c>
      <c r="L4" s="121">
        <v>49</v>
      </c>
      <c r="M4" s="121">
        <v>52</v>
      </c>
      <c r="N4" s="121">
        <v>55</v>
      </c>
      <c r="O4" s="121">
        <v>58</v>
      </c>
      <c r="P4" s="121">
        <v>61</v>
      </c>
      <c r="Q4" s="121">
        <v>64</v>
      </c>
      <c r="R4" s="121">
        <v>67</v>
      </c>
      <c r="S4" s="121">
        <v>70</v>
      </c>
      <c r="T4" s="164">
        <f>SUM(L4:S4)</f>
        <v>476</v>
      </c>
      <c r="U4" s="165">
        <f>T4+K4</f>
        <v>760</v>
      </c>
    </row>
    <row r="5" spans="1:21" ht="42" customHeight="1" thickBot="1" x14ac:dyDescent="0.3">
      <c r="A5" s="84" t="s">
        <v>111</v>
      </c>
      <c r="B5" s="84" t="s">
        <v>612</v>
      </c>
      <c r="C5" s="121">
        <f>C4+5</f>
        <v>30</v>
      </c>
      <c r="D5" s="121">
        <f t="shared" ref="D5:L20" si="0">D4+5</f>
        <v>33</v>
      </c>
      <c r="E5" s="121">
        <f t="shared" si="0"/>
        <v>36</v>
      </c>
      <c r="F5" s="121">
        <f t="shared" si="0"/>
        <v>39</v>
      </c>
      <c r="G5" s="121">
        <f t="shared" si="0"/>
        <v>42</v>
      </c>
      <c r="H5" s="121">
        <f t="shared" si="0"/>
        <v>45</v>
      </c>
      <c r="I5" s="121">
        <f t="shared" si="0"/>
        <v>48</v>
      </c>
      <c r="J5" s="121">
        <f t="shared" si="0"/>
        <v>51</v>
      </c>
      <c r="K5" s="163">
        <f t="shared" ref="K5:K25" si="1">SUM(C5:J5)</f>
        <v>324</v>
      </c>
      <c r="L5" s="121">
        <f t="shared" si="0"/>
        <v>54</v>
      </c>
      <c r="M5" s="121">
        <f t="shared" ref="M5:M25" si="2">M4+5</f>
        <v>57</v>
      </c>
      <c r="N5" s="121">
        <f t="shared" ref="N5:N25" si="3">N4+5</f>
        <v>60</v>
      </c>
      <c r="O5" s="121">
        <f t="shared" ref="O5:O25" si="4">O4+5</f>
        <v>63</v>
      </c>
      <c r="P5" s="121">
        <f t="shared" ref="P5:P25" si="5">P4+5</f>
        <v>66</v>
      </c>
      <c r="Q5" s="121">
        <f t="shared" ref="Q5:Q25" si="6">Q4+5</f>
        <v>69</v>
      </c>
      <c r="R5" s="121">
        <f t="shared" ref="R5:R25" si="7">R4+5</f>
        <v>72</v>
      </c>
      <c r="S5" s="121">
        <f t="shared" ref="S5:S25" si="8">S4+5</f>
        <v>75</v>
      </c>
      <c r="T5" s="164">
        <f t="shared" ref="T5:T25" si="9">SUM(L5:S5)</f>
        <v>516</v>
      </c>
      <c r="U5" s="165">
        <f t="shared" ref="U5:U25" si="10">T5+K5</f>
        <v>840</v>
      </c>
    </row>
    <row r="6" spans="1:21" ht="42" customHeight="1" thickBot="1" x14ac:dyDescent="0.3">
      <c r="A6" s="84" t="s">
        <v>112</v>
      </c>
      <c r="B6" s="84" t="s">
        <v>621</v>
      </c>
      <c r="C6" s="121">
        <f t="shared" ref="C6:C25" si="11">C5+5</f>
        <v>35</v>
      </c>
      <c r="D6" s="121">
        <f t="shared" si="0"/>
        <v>38</v>
      </c>
      <c r="E6" s="121">
        <f t="shared" si="0"/>
        <v>41</v>
      </c>
      <c r="F6" s="121">
        <f t="shared" si="0"/>
        <v>44</v>
      </c>
      <c r="G6" s="121">
        <f t="shared" si="0"/>
        <v>47</v>
      </c>
      <c r="H6" s="121">
        <f t="shared" si="0"/>
        <v>50</v>
      </c>
      <c r="I6" s="121">
        <f t="shared" si="0"/>
        <v>53</v>
      </c>
      <c r="J6" s="121">
        <f t="shared" si="0"/>
        <v>56</v>
      </c>
      <c r="K6" s="163">
        <f t="shared" si="1"/>
        <v>364</v>
      </c>
      <c r="L6" s="121">
        <f t="shared" si="0"/>
        <v>59</v>
      </c>
      <c r="M6" s="121">
        <f t="shared" si="2"/>
        <v>62</v>
      </c>
      <c r="N6" s="121">
        <f t="shared" si="3"/>
        <v>65</v>
      </c>
      <c r="O6" s="121">
        <f t="shared" si="4"/>
        <v>68</v>
      </c>
      <c r="P6" s="121">
        <f t="shared" si="5"/>
        <v>71</v>
      </c>
      <c r="Q6" s="121">
        <f t="shared" si="6"/>
        <v>74</v>
      </c>
      <c r="R6" s="121">
        <f t="shared" si="7"/>
        <v>77</v>
      </c>
      <c r="S6" s="121">
        <f t="shared" si="8"/>
        <v>80</v>
      </c>
      <c r="T6" s="164">
        <f t="shared" si="9"/>
        <v>556</v>
      </c>
      <c r="U6" s="165">
        <f t="shared" si="10"/>
        <v>920</v>
      </c>
    </row>
    <row r="7" spans="1:21" ht="42" customHeight="1" thickBot="1" x14ac:dyDescent="0.3">
      <c r="A7" s="84" t="s">
        <v>113</v>
      </c>
      <c r="B7" s="214" t="s">
        <v>622</v>
      </c>
      <c r="C7" s="121">
        <f t="shared" si="11"/>
        <v>40</v>
      </c>
      <c r="D7" s="121">
        <f t="shared" si="0"/>
        <v>43</v>
      </c>
      <c r="E7" s="121">
        <f t="shared" si="0"/>
        <v>46</v>
      </c>
      <c r="F7" s="121">
        <f t="shared" si="0"/>
        <v>49</v>
      </c>
      <c r="G7" s="121">
        <f t="shared" si="0"/>
        <v>52</v>
      </c>
      <c r="H7" s="121">
        <f t="shared" si="0"/>
        <v>55</v>
      </c>
      <c r="I7" s="121">
        <f t="shared" si="0"/>
        <v>58</v>
      </c>
      <c r="J7" s="121">
        <f t="shared" si="0"/>
        <v>61</v>
      </c>
      <c r="K7" s="163">
        <f t="shared" si="1"/>
        <v>404</v>
      </c>
      <c r="L7" s="121">
        <f t="shared" si="0"/>
        <v>64</v>
      </c>
      <c r="M7" s="121">
        <f t="shared" si="2"/>
        <v>67</v>
      </c>
      <c r="N7" s="121">
        <f t="shared" si="3"/>
        <v>70</v>
      </c>
      <c r="O7" s="121">
        <f t="shared" si="4"/>
        <v>73</v>
      </c>
      <c r="P7" s="121">
        <f t="shared" si="5"/>
        <v>76</v>
      </c>
      <c r="Q7" s="121">
        <f t="shared" si="6"/>
        <v>79</v>
      </c>
      <c r="R7" s="121">
        <f t="shared" si="7"/>
        <v>82</v>
      </c>
      <c r="S7" s="121">
        <f t="shared" si="8"/>
        <v>85</v>
      </c>
      <c r="T7" s="164">
        <f t="shared" si="9"/>
        <v>596</v>
      </c>
      <c r="U7" s="165">
        <f t="shared" si="10"/>
        <v>1000</v>
      </c>
    </row>
    <row r="8" spans="1:21" ht="60" customHeight="1" thickBot="1" x14ac:dyDescent="0.3">
      <c r="A8" s="215" t="s">
        <v>658</v>
      </c>
      <c r="B8" s="214" t="s">
        <v>623</v>
      </c>
      <c r="C8" s="121">
        <f t="shared" si="11"/>
        <v>45</v>
      </c>
      <c r="D8" s="121">
        <f t="shared" si="0"/>
        <v>48</v>
      </c>
      <c r="E8" s="121">
        <f t="shared" si="0"/>
        <v>51</v>
      </c>
      <c r="F8" s="121">
        <f t="shared" si="0"/>
        <v>54</v>
      </c>
      <c r="G8" s="121">
        <f t="shared" si="0"/>
        <v>57</v>
      </c>
      <c r="H8" s="121">
        <f t="shared" si="0"/>
        <v>60</v>
      </c>
      <c r="I8" s="121">
        <f t="shared" si="0"/>
        <v>63</v>
      </c>
      <c r="J8" s="121">
        <f t="shared" si="0"/>
        <v>66</v>
      </c>
      <c r="K8" s="163">
        <f t="shared" si="1"/>
        <v>444</v>
      </c>
      <c r="L8" s="121">
        <f t="shared" si="0"/>
        <v>69</v>
      </c>
      <c r="M8" s="121">
        <f t="shared" si="2"/>
        <v>72</v>
      </c>
      <c r="N8" s="121">
        <f t="shared" si="3"/>
        <v>75</v>
      </c>
      <c r="O8" s="121">
        <f t="shared" si="4"/>
        <v>78</v>
      </c>
      <c r="P8" s="121">
        <f t="shared" si="5"/>
        <v>81</v>
      </c>
      <c r="Q8" s="121">
        <f t="shared" si="6"/>
        <v>84</v>
      </c>
      <c r="R8" s="121">
        <f t="shared" si="7"/>
        <v>87</v>
      </c>
      <c r="S8" s="121">
        <f t="shared" si="8"/>
        <v>90</v>
      </c>
      <c r="T8" s="164">
        <f t="shared" si="9"/>
        <v>636</v>
      </c>
      <c r="U8" s="165">
        <f t="shared" si="10"/>
        <v>1080</v>
      </c>
    </row>
    <row r="9" spans="1:21" ht="58.5" customHeight="1" thickBot="1" x14ac:dyDescent="0.3">
      <c r="A9" s="215" t="s">
        <v>659</v>
      </c>
      <c r="B9" s="214" t="s">
        <v>625</v>
      </c>
      <c r="C9" s="121">
        <f t="shared" si="11"/>
        <v>50</v>
      </c>
      <c r="D9" s="121">
        <f t="shared" si="0"/>
        <v>53</v>
      </c>
      <c r="E9" s="121">
        <f t="shared" si="0"/>
        <v>56</v>
      </c>
      <c r="F9" s="121">
        <f t="shared" si="0"/>
        <v>59</v>
      </c>
      <c r="G9" s="121">
        <f t="shared" si="0"/>
        <v>62</v>
      </c>
      <c r="H9" s="121">
        <f t="shared" si="0"/>
        <v>65</v>
      </c>
      <c r="I9" s="121">
        <f t="shared" si="0"/>
        <v>68</v>
      </c>
      <c r="J9" s="121">
        <f t="shared" si="0"/>
        <v>71</v>
      </c>
      <c r="K9" s="163">
        <f>SUM(C9:J9)</f>
        <v>484</v>
      </c>
      <c r="L9" s="121">
        <f t="shared" si="0"/>
        <v>74</v>
      </c>
      <c r="M9" s="121">
        <f t="shared" si="2"/>
        <v>77</v>
      </c>
      <c r="N9" s="121">
        <f t="shared" si="3"/>
        <v>80</v>
      </c>
      <c r="O9" s="121">
        <f t="shared" si="4"/>
        <v>83</v>
      </c>
      <c r="P9" s="121">
        <f t="shared" si="5"/>
        <v>86</v>
      </c>
      <c r="Q9" s="121">
        <f t="shared" si="6"/>
        <v>89</v>
      </c>
      <c r="R9" s="121">
        <f t="shared" si="7"/>
        <v>92</v>
      </c>
      <c r="S9" s="121">
        <f t="shared" si="8"/>
        <v>95</v>
      </c>
      <c r="T9" s="154">
        <f>SUM(L9:S9)</f>
        <v>676</v>
      </c>
      <c r="U9" s="153">
        <f>T9+K9</f>
        <v>1160</v>
      </c>
    </row>
    <row r="10" spans="1:21" ht="58.5" customHeight="1" thickBot="1" x14ac:dyDescent="0.3">
      <c r="A10" s="215" t="s">
        <v>660</v>
      </c>
      <c r="B10" s="214" t="s">
        <v>624</v>
      </c>
      <c r="C10" s="121">
        <f t="shared" si="11"/>
        <v>55</v>
      </c>
      <c r="D10" s="121">
        <f t="shared" si="0"/>
        <v>58</v>
      </c>
      <c r="E10" s="121">
        <f t="shared" si="0"/>
        <v>61</v>
      </c>
      <c r="F10" s="121">
        <f t="shared" si="0"/>
        <v>64</v>
      </c>
      <c r="G10" s="121">
        <f t="shared" si="0"/>
        <v>67</v>
      </c>
      <c r="H10" s="121">
        <f t="shared" si="0"/>
        <v>70</v>
      </c>
      <c r="I10" s="121">
        <f t="shared" si="0"/>
        <v>73</v>
      </c>
      <c r="J10" s="121">
        <f t="shared" si="0"/>
        <v>76</v>
      </c>
      <c r="K10" s="163">
        <f t="shared" si="1"/>
        <v>524</v>
      </c>
      <c r="L10" s="121">
        <f t="shared" si="0"/>
        <v>79</v>
      </c>
      <c r="M10" s="121">
        <f t="shared" si="2"/>
        <v>82</v>
      </c>
      <c r="N10" s="121">
        <f t="shared" si="3"/>
        <v>85</v>
      </c>
      <c r="O10" s="121">
        <f t="shared" si="4"/>
        <v>88</v>
      </c>
      <c r="P10" s="121">
        <f t="shared" si="5"/>
        <v>91</v>
      </c>
      <c r="Q10" s="121">
        <f t="shared" si="6"/>
        <v>94</v>
      </c>
      <c r="R10" s="121">
        <f t="shared" si="7"/>
        <v>97</v>
      </c>
      <c r="S10" s="121">
        <f t="shared" si="8"/>
        <v>100</v>
      </c>
      <c r="T10" s="164">
        <f t="shared" si="9"/>
        <v>716</v>
      </c>
      <c r="U10" s="165">
        <f t="shared" si="10"/>
        <v>1240</v>
      </c>
    </row>
    <row r="11" spans="1:21" ht="51.75" customHeight="1" thickBot="1" x14ac:dyDescent="0.3">
      <c r="A11" s="215" t="s">
        <v>250</v>
      </c>
      <c r="B11" s="214" t="s">
        <v>626</v>
      </c>
      <c r="C11" s="121">
        <f t="shared" si="11"/>
        <v>60</v>
      </c>
      <c r="D11" s="121">
        <f t="shared" si="0"/>
        <v>63</v>
      </c>
      <c r="E11" s="121">
        <f t="shared" si="0"/>
        <v>66</v>
      </c>
      <c r="F11" s="121">
        <f t="shared" si="0"/>
        <v>69</v>
      </c>
      <c r="G11" s="121">
        <f t="shared" si="0"/>
        <v>72</v>
      </c>
      <c r="H11" s="121">
        <f t="shared" si="0"/>
        <v>75</v>
      </c>
      <c r="I11" s="121">
        <f t="shared" si="0"/>
        <v>78</v>
      </c>
      <c r="J11" s="121">
        <f t="shared" si="0"/>
        <v>81</v>
      </c>
      <c r="K11" s="155">
        <f>J11+F11</f>
        <v>150</v>
      </c>
      <c r="L11" s="121">
        <f t="shared" si="0"/>
        <v>84</v>
      </c>
      <c r="M11" s="121">
        <f t="shared" si="2"/>
        <v>87</v>
      </c>
      <c r="N11" s="121">
        <f t="shared" si="3"/>
        <v>90</v>
      </c>
      <c r="O11" s="121">
        <f t="shared" si="4"/>
        <v>93</v>
      </c>
      <c r="P11" s="121">
        <f t="shared" si="5"/>
        <v>96</v>
      </c>
      <c r="Q11" s="121">
        <f t="shared" si="6"/>
        <v>99</v>
      </c>
      <c r="R11" s="121">
        <f t="shared" si="7"/>
        <v>102</v>
      </c>
      <c r="S11" s="121">
        <f t="shared" si="8"/>
        <v>105</v>
      </c>
      <c r="T11" s="154">
        <f>SUM(L11:S11)</f>
        <v>756</v>
      </c>
      <c r="U11" s="153">
        <f t="shared" si="10"/>
        <v>906</v>
      </c>
    </row>
    <row r="12" spans="1:21" ht="36" customHeight="1" thickBot="1" x14ac:dyDescent="0.3">
      <c r="A12" s="216" t="s">
        <v>613</v>
      </c>
      <c r="B12" s="174" t="s">
        <v>514</v>
      </c>
      <c r="C12" s="121">
        <f t="shared" si="11"/>
        <v>65</v>
      </c>
      <c r="D12" s="121">
        <f t="shared" si="0"/>
        <v>68</v>
      </c>
      <c r="E12" s="121">
        <f t="shared" si="0"/>
        <v>71</v>
      </c>
      <c r="F12" s="121">
        <f t="shared" si="0"/>
        <v>74</v>
      </c>
      <c r="G12" s="121">
        <f t="shared" si="0"/>
        <v>77</v>
      </c>
      <c r="H12" s="121">
        <f t="shared" si="0"/>
        <v>80</v>
      </c>
      <c r="I12" s="121">
        <f t="shared" si="0"/>
        <v>83</v>
      </c>
      <c r="J12" s="121">
        <f t="shared" si="0"/>
        <v>86</v>
      </c>
      <c r="K12" s="155">
        <f>J12+F12</f>
        <v>160</v>
      </c>
      <c r="L12" s="121">
        <f t="shared" si="0"/>
        <v>89</v>
      </c>
      <c r="M12" s="121">
        <f t="shared" si="2"/>
        <v>92</v>
      </c>
      <c r="N12" s="121">
        <f t="shared" si="3"/>
        <v>95</v>
      </c>
      <c r="O12" s="121">
        <f t="shared" si="4"/>
        <v>98</v>
      </c>
      <c r="P12" s="121">
        <f t="shared" si="5"/>
        <v>101</v>
      </c>
      <c r="Q12" s="121">
        <f t="shared" si="6"/>
        <v>104</v>
      </c>
      <c r="R12" s="121">
        <f t="shared" si="7"/>
        <v>107</v>
      </c>
      <c r="S12" s="121">
        <f t="shared" si="8"/>
        <v>110</v>
      </c>
      <c r="T12" s="154">
        <f>SUM(L12:S12)</f>
        <v>796</v>
      </c>
      <c r="U12" s="153">
        <f>T12+K12</f>
        <v>956</v>
      </c>
    </row>
    <row r="13" spans="1:21" ht="36" customHeight="1" thickBot="1" x14ac:dyDescent="0.3">
      <c r="A13" s="217" t="s">
        <v>614</v>
      </c>
      <c r="B13" s="174" t="s">
        <v>515</v>
      </c>
      <c r="C13" s="121">
        <f t="shared" si="11"/>
        <v>70</v>
      </c>
      <c r="D13" s="121">
        <f t="shared" si="0"/>
        <v>73</v>
      </c>
      <c r="E13" s="121">
        <f t="shared" si="0"/>
        <v>76</v>
      </c>
      <c r="F13" s="121">
        <f t="shared" si="0"/>
        <v>79</v>
      </c>
      <c r="G13" s="121">
        <f t="shared" si="0"/>
        <v>82</v>
      </c>
      <c r="H13" s="121">
        <f t="shared" si="0"/>
        <v>85</v>
      </c>
      <c r="I13" s="121">
        <f t="shared" si="0"/>
        <v>88</v>
      </c>
      <c r="J13" s="121">
        <f t="shared" si="0"/>
        <v>91</v>
      </c>
      <c r="K13" s="155">
        <f>J13+F13</f>
        <v>170</v>
      </c>
      <c r="L13" s="121">
        <f t="shared" si="0"/>
        <v>94</v>
      </c>
      <c r="M13" s="121">
        <f t="shared" si="2"/>
        <v>97</v>
      </c>
      <c r="N13" s="121">
        <f t="shared" si="3"/>
        <v>100</v>
      </c>
      <c r="O13" s="121">
        <f t="shared" si="4"/>
        <v>103</v>
      </c>
      <c r="P13" s="121">
        <f t="shared" si="5"/>
        <v>106</v>
      </c>
      <c r="Q13" s="121">
        <f t="shared" si="6"/>
        <v>109</v>
      </c>
      <c r="R13" s="121">
        <f t="shared" si="7"/>
        <v>112</v>
      </c>
      <c r="S13" s="121">
        <f t="shared" si="8"/>
        <v>115</v>
      </c>
      <c r="T13" s="154">
        <f>SUM(L13:S13)</f>
        <v>836</v>
      </c>
      <c r="U13" s="153">
        <f>T13+K13</f>
        <v>1006</v>
      </c>
    </row>
    <row r="14" spans="1:21" ht="42" customHeight="1" thickBot="1" x14ac:dyDescent="0.3">
      <c r="A14" s="84" t="s">
        <v>233</v>
      </c>
      <c r="B14" s="84" t="s">
        <v>186</v>
      </c>
      <c r="C14" s="121">
        <f t="shared" si="11"/>
        <v>75</v>
      </c>
      <c r="D14" s="121">
        <f t="shared" si="0"/>
        <v>78</v>
      </c>
      <c r="E14" s="121">
        <f t="shared" si="0"/>
        <v>81</v>
      </c>
      <c r="F14" s="121">
        <f t="shared" si="0"/>
        <v>84</v>
      </c>
      <c r="G14" s="121">
        <f t="shared" si="0"/>
        <v>87</v>
      </c>
      <c r="H14" s="121">
        <f t="shared" si="0"/>
        <v>90</v>
      </c>
      <c r="I14" s="121">
        <f t="shared" si="0"/>
        <v>93</v>
      </c>
      <c r="J14" s="121">
        <f t="shared" si="0"/>
        <v>96</v>
      </c>
      <c r="K14" s="163">
        <f t="shared" si="1"/>
        <v>684</v>
      </c>
      <c r="L14" s="121">
        <f t="shared" si="0"/>
        <v>99</v>
      </c>
      <c r="M14" s="121">
        <f t="shared" si="2"/>
        <v>102</v>
      </c>
      <c r="N14" s="121">
        <f t="shared" si="3"/>
        <v>105</v>
      </c>
      <c r="O14" s="121">
        <f t="shared" si="4"/>
        <v>108</v>
      </c>
      <c r="P14" s="121">
        <f t="shared" si="5"/>
        <v>111</v>
      </c>
      <c r="Q14" s="121">
        <f t="shared" si="6"/>
        <v>114</v>
      </c>
      <c r="R14" s="121">
        <f t="shared" si="7"/>
        <v>117</v>
      </c>
      <c r="S14" s="121">
        <f t="shared" si="8"/>
        <v>120</v>
      </c>
      <c r="T14" s="164">
        <f t="shared" si="9"/>
        <v>876</v>
      </c>
      <c r="U14" s="165">
        <f t="shared" si="10"/>
        <v>1560</v>
      </c>
    </row>
    <row r="15" spans="1:21" ht="48" customHeight="1" thickBot="1" x14ac:dyDescent="0.3">
      <c r="A15" s="84" t="s">
        <v>114</v>
      </c>
      <c r="B15" s="173" t="s">
        <v>520</v>
      </c>
      <c r="C15" s="121">
        <f t="shared" si="11"/>
        <v>80</v>
      </c>
      <c r="D15" s="121">
        <f t="shared" si="0"/>
        <v>83</v>
      </c>
      <c r="E15" s="121">
        <f t="shared" si="0"/>
        <v>86</v>
      </c>
      <c r="F15" s="121">
        <f t="shared" si="0"/>
        <v>89</v>
      </c>
      <c r="G15" s="121">
        <f t="shared" si="0"/>
        <v>92</v>
      </c>
      <c r="H15" s="121">
        <f t="shared" si="0"/>
        <v>95</v>
      </c>
      <c r="I15" s="121">
        <f t="shared" si="0"/>
        <v>98</v>
      </c>
      <c r="J15" s="121">
        <f t="shared" si="0"/>
        <v>101</v>
      </c>
      <c r="K15" s="163"/>
      <c r="L15" s="121">
        <f t="shared" si="0"/>
        <v>104</v>
      </c>
      <c r="M15" s="121">
        <f t="shared" si="2"/>
        <v>107</v>
      </c>
      <c r="N15" s="121">
        <f t="shared" si="3"/>
        <v>110</v>
      </c>
      <c r="O15" s="121">
        <f t="shared" si="4"/>
        <v>113</v>
      </c>
      <c r="P15" s="121">
        <f t="shared" si="5"/>
        <v>116</v>
      </c>
      <c r="Q15" s="121">
        <f t="shared" si="6"/>
        <v>119</v>
      </c>
      <c r="R15" s="121">
        <f t="shared" si="7"/>
        <v>122</v>
      </c>
      <c r="S15" s="121">
        <f t="shared" si="8"/>
        <v>125</v>
      </c>
      <c r="T15" s="164"/>
      <c r="U15" s="165"/>
    </row>
    <row r="16" spans="1:21" ht="42" customHeight="1" thickBot="1" x14ac:dyDescent="0.3">
      <c r="A16" s="84" t="s">
        <v>238</v>
      </c>
      <c r="B16" s="84" t="s">
        <v>235</v>
      </c>
      <c r="C16" s="121">
        <f t="shared" si="11"/>
        <v>85</v>
      </c>
      <c r="D16" s="121">
        <f t="shared" si="0"/>
        <v>88</v>
      </c>
      <c r="E16" s="121">
        <f t="shared" si="0"/>
        <v>91</v>
      </c>
      <c r="F16" s="121">
        <f t="shared" si="0"/>
        <v>94</v>
      </c>
      <c r="G16" s="121">
        <f t="shared" si="0"/>
        <v>97</v>
      </c>
      <c r="H16" s="121">
        <f t="shared" si="0"/>
        <v>100</v>
      </c>
      <c r="I16" s="121">
        <f t="shared" si="0"/>
        <v>103</v>
      </c>
      <c r="J16" s="121">
        <f t="shared" si="0"/>
        <v>106</v>
      </c>
      <c r="K16" s="163">
        <f t="shared" si="1"/>
        <v>764</v>
      </c>
      <c r="L16" s="121">
        <f t="shared" si="0"/>
        <v>109</v>
      </c>
      <c r="M16" s="121">
        <f t="shared" si="2"/>
        <v>112</v>
      </c>
      <c r="N16" s="121">
        <f t="shared" si="3"/>
        <v>115</v>
      </c>
      <c r="O16" s="121">
        <f t="shared" si="4"/>
        <v>118</v>
      </c>
      <c r="P16" s="121">
        <f t="shared" si="5"/>
        <v>121</v>
      </c>
      <c r="Q16" s="121">
        <f t="shared" si="6"/>
        <v>124</v>
      </c>
      <c r="R16" s="121">
        <f t="shared" si="7"/>
        <v>127</v>
      </c>
      <c r="S16" s="121">
        <f t="shared" si="8"/>
        <v>130</v>
      </c>
      <c r="T16" s="164">
        <f t="shared" si="9"/>
        <v>956</v>
      </c>
      <c r="U16" s="165">
        <f t="shared" si="10"/>
        <v>1720</v>
      </c>
    </row>
    <row r="17" spans="1:21" ht="42" customHeight="1" thickBot="1" x14ac:dyDescent="0.3">
      <c r="A17" s="84" t="s">
        <v>239</v>
      </c>
      <c r="B17" s="173" t="s">
        <v>512</v>
      </c>
      <c r="C17" s="121">
        <f t="shared" si="11"/>
        <v>90</v>
      </c>
      <c r="D17" s="121">
        <f t="shared" si="0"/>
        <v>93</v>
      </c>
      <c r="E17" s="121">
        <f t="shared" si="0"/>
        <v>96</v>
      </c>
      <c r="F17" s="121">
        <f t="shared" si="0"/>
        <v>99</v>
      </c>
      <c r="G17" s="121">
        <f t="shared" si="0"/>
        <v>102</v>
      </c>
      <c r="H17" s="121">
        <f t="shared" si="0"/>
        <v>105</v>
      </c>
      <c r="I17" s="121">
        <f t="shared" si="0"/>
        <v>108</v>
      </c>
      <c r="J17" s="121">
        <f t="shared" si="0"/>
        <v>111</v>
      </c>
      <c r="K17" s="163"/>
      <c r="L17" s="121">
        <f t="shared" si="0"/>
        <v>114</v>
      </c>
      <c r="M17" s="121">
        <f t="shared" si="2"/>
        <v>117</v>
      </c>
      <c r="N17" s="121">
        <f t="shared" si="3"/>
        <v>120</v>
      </c>
      <c r="O17" s="121">
        <f t="shared" si="4"/>
        <v>123</v>
      </c>
      <c r="P17" s="121">
        <f t="shared" si="5"/>
        <v>126</v>
      </c>
      <c r="Q17" s="121">
        <f t="shared" si="6"/>
        <v>129</v>
      </c>
      <c r="R17" s="121">
        <f t="shared" si="7"/>
        <v>132</v>
      </c>
      <c r="S17" s="121">
        <f t="shared" si="8"/>
        <v>135</v>
      </c>
      <c r="T17" s="164"/>
      <c r="U17" s="165"/>
    </row>
    <row r="18" spans="1:21" ht="42" customHeight="1" thickBot="1" x14ac:dyDescent="0.3">
      <c r="A18" s="84" t="s">
        <v>240</v>
      </c>
      <c r="B18" s="84" t="s">
        <v>236</v>
      </c>
      <c r="C18" s="121">
        <f t="shared" si="11"/>
        <v>95</v>
      </c>
      <c r="D18" s="121">
        <f t="shared" si="0"/>
        <v>98</v>
      </c>
      <c r="E18" s="121">
        <f t="shared" si="0"/>
        <v>101</v>
      </c>
      <c r="F18" s="121">
        <f t="shared" si="0"/>
        <v>104</v>
      </c>
      <c r="G18" s="121">
        <f t="shared" si="0"/>
        <v>107</v>
      </c>
      <c r="H18" s="121">
        <f t="shared" si="0"/>
        <v>110</v>
      </c>
      <c r="I18" s="121">
        <f t="shared" si="0"/>
        <v>113</v>
      </c>
      <c r="J18" s="121">
        <f t="shared" si="0"/>
        <v>116</v>
      </c>
      <c r="K18" s="163">
        <f t="shared" si="1"/>
        <v>844</v>
      </c>
      <c r="L18" s="121">
        <f t="shared" si="0"/>
        <v>119</v>
      </c>
      <c r="M18" s="121">
        <f t="shared" si="2"/>
        <v>122</v>
      </c>
      <c r="N18" s="121">
        <f t="shared" si="3"/>
        <v>125</v>
      </c>
      <c r="O18" s="121">
        <f t="shared" si="4"/>
        <v>128</v>
      </c>
      <c r="P18" s="121">
        <f t="shared" si="5"/>
        <v>131</v>
      </c>
      <c r="Q18" s="121">
        <f t="shared" si="6"/>
        <v>134</v>
      </c>
      <c r="R18" s="121">
        <f t="shared" si="7"/>
        <v>137</v>
      </c>
      <c r="S18" s="121">
        <f t="shared" si="8"/>
        <v>140</v>
      </c>
      <c r="T18" s="164">
        <f t="shared" si="9"/>
        <v>1036</v>
      </c>
      <c r="U18" s="165">
        <f t="shared" si="10"/>
        <v>1880</v>
      </c>
    </row>
    <row r="19" spans="1:21" ht="42" customHeight="1" thickBot="1" x14ac:dyDescent="0.3">
      <c r="A19" s="84" t="s">
        <v>241</v>
      </c>
      <c r="B19" s="84" t="s">
        <v>237</v>
      </c>
      <c r="C19" s="121">
        <f t="shared" si="11"/>
        <v>100</v>
      </c>
      <c r="D19" s="121">
        <f t="shared" si="0"/>
        <v>103</v>
      </c>
      <c r="E19" s="121">
        <f t="shared" si="0"/>
        <v>106</v>
      </c>
      <c r="F19" s="121">
        <f t="shared" si="0"/>
        <v>109</v>
      </c>
      <c r="G19" s="121">
        <f t="shared" si="0"/>
        <v>112</v>
      </c>
      <c r="H19" s="121">
        <f t="shared" si="0"/>
        <v>115</v>
      </c>
      <c r="I19" s="121">
        <f t="shared" si="0"/>
        <v>118</v>
      </c>
      <c r="J19" s="121">
        <f t="shared" si="0"/>
        <v>121</v>
      </c>
      <c r="K19" s="163">
        <f t="shared" si="1"/>
        <v>884</v>
      </c>
      <c r="L19" s="121">
        <f t="shared" si="0"/>
        <v>124</v>
      </c>
      <c r="M19" s="121">
        <f t="shared" si="2"/>
        <v>127</v>
      </c>
      <c r="N19" s="121">
        <f t="shared" si="3"/>
        <v>130</v>
      </c>
      <c r="O19" s="121">
        <f t="shared" si="4"/>
        <v>133</v>
      </c>
      <c r="P19" s="121">
        <f t="shared" si="5"/>
        <v>136</v>
      </c>
      <c r="Q19" s="121">
        <f t="shared" si="6"/>
        <v>139</v>
      </c>
      <c r="R19" s="121">
        <f t="shared" si="7"/>
        <v>142</v>
      </c>
      <c r="S19" s="121">
        <f t="shared" si="8"/>
        <v>145</v>
      </c>
      <c r="T19" s="164">
        <f t="shared" si="9"/>
        <v>1076</v>
      </c>
      <c r="U19" s="165">
        <f t="shared" si="10"/>
        <v>1960</v>
      </c>
    </row>
    <row r="20" spans="1:21" ht="42" customHeight="1" thickBot="1" x14ac:dyDescent="0.3">
      <c r="A20" s="84" t="s">
        <v>661</v>
      </c>
      <c r="B20" s="84" t="s">
        <v>234</v>
      </c>
      <c r="C20" s="121">
        <f t="shared" si="11"/>
        <v>105</v>
      </c>
      <c r="D20" s="121">
        <f t="shared" si="0"/>
        <v>108</v>
      </c>
      <c r="E20" s="121">
        <f t="shared" si="0"/>
        <v>111</v>
      </c>
      <c r="F20" s="121">
        <f t="shared" si="0"/>
        <v>114</v>
      </c>
      <c r="G20" s="121">
        <f t="shared" si="0"/>
        <v>117</v>
      </c>
      <c r="H20" s="121">
        <f t="shared" si="0"/>
        <v>120</v>
      </c>
      <c r="I20" s="121">
        <f t="shared" si="0"/>
        <v>123</v>
      </c>
      <c r="J20" s="121">
        <f t="shared" si="0"/>
        <v>126</v>
      </c>
      <c r="K20" s="163"/>
      <c r="L20" s="121">
        <f t="shared" si="0"/>
        <v>129</v>
      </c>
      <c r="M20" s="121">
        <f t="shared" si="2"/>
        <v>132</v>
      </c>
      <c r="N20" s="121">
        <f t="shared" si="3"/>
        <v>135</v>
      </c>
      <c r="O20" s="121">
        <f t="shared" si="4"/>
        <v>138</v>
      </c>
      <c r="P20" s="121">
        <f t="shared" si="5"/>
        <v>141</v>
      </c>
      <c r="Q20" s="121">
        <f t="shared" si="6"/>
        <v>144</v>
      </c>
      <c r="R20" s="121">
        <f t="shared" si="7"/>
        <v>147</v>
      </c>
      <c r="S20" s="121">
        <f t="shared" si="8"/>
        <v>150</v>
      </c>
      <c r="T20" s="164"/>
      <c r="U20" s="165"/>
    </row>
    <row r="21" spans="1:21" ht="42" customHeight="1" thickBot="1" x14ac:dyDescent="0.3">
      <c r="A21" s="84" t="s">
        <v>246</v>
      </c>
      <c r="B21" s="84" t="s">
        <v>627</v>
      </c>
      <c r="C21" s="121">
        <f t="shared" si="11"/>
        <v>110</v>
      </c>
      <c r="D21" s="121">
        <f t="shared" ref="D21:D25" si="12">D20+5</f>
        <v>113</v>
      </c>
      <c r="E21" s="121">
        <f t="shared" ref="E21:E25" si="13">E20+5</f>
        <v>116</v>
      </c>
      <c r="F21" s="121">
        <f t="shared" ref="F21:F25" si="14">F20+5</f>
        <v>119</v>
      </c>
      <c r="G21" s="121">
        <f t="shared" ref="G21:G25" si="15">G20+5</f>
        <v>122</v>
      </c>
      <c r="H21" s="121">
        <f t="shared" ref="H21:H25" si="16">H20+5</f>
        <v>125</v>
      </c>
      <c r="I21" s="121">
        <f t="shared" ref="I21:I25" si="17">I20+5</f>
        <v>128</v>
      </c>
      <c r="J21" s="121">
        <f t="shared" ref="J21:L25" si="18">J20+5</f>
        <v>131</v>
      </c>
      <c r="K21" s="163">
        <f t="shared" si="1"/>
        <v>964</v>
      </c>
      <c r="L21" s="121">
        <f t="shared" si="18"/>
        <v>134</v>
      </c>
      <c r="M21" s="121">
        <f t="shared" si="2"/>
        <v>137</v>
      </c>
      <c r="N21" s="121">
        <f t="shared" si="3"/>
        <v>140</v>
      </c>
      <c r="O21" s="121">
        <f t="shared" si="4"/>
        <v>143</v>
      </c>
      <c r="P21" s="121">
        <f t="shared" si="5"/>
        <v>146</v>
      </c>
      <c r="Q21" s="121">
        <f t="shared" si="6"/>
        <v>149</v>
      </c>
      <c r="R21" s="121">
        <f t="shared" si="7"/>
        <v>152</v>
      </c>
      <c r="S21" s="121">
        <f t="shared" si="8"/>
        <v>155</v>
      </c>
      <c r="T21" s="164">
        <f t="shared" si="9"/>
        <v>1156</v>
      </c>
      <c r="U21" s="165">
        <f t="shared" si="10"/>
        <v>2120</v>
      </c>
    </row>
    <row r="22" spans="1:21" ht="42" customHeight="1" thickBot="1" x14ac:dyDescent="0.3">
      <c r="A22" s="84" t="s">
        <v>247</v>
      </c>
      <c r="B22" s="84" t="s">
        <v>242</v>
      </c>
      <c r="C22" s="121">
        <f t="shared" si="11"/>
        <v>115</v>
      </c>
      <c r="D22" s="121">
        <f t="shared" si="12"/>
        <v>118</v>
      </c>
      <c r="E22" s="121">
        <f t="shared" si="13"/>
        <v>121</v>
      </c>
      <c r="F22" s="121">
        <f t="shared" si="14"/>
        <v>124</v>
      </c>
      <c r="G22" s="121">
        <f t="shared" si="15"/>
        <v>127</v>
      </c>
      <c r="H22" s="121">
        <f t="shared" si="16"/>
        <v>130</v>
      </c>
      <c r="I22" s="121">
        <f t="shared" si="17"/>
        <v>133</v>
      </c>
      <c r="J22" s="121">
        <f t="shared" si="18"/>
        <v>136</v>
      </c>
      <c r="K22" s="163">
        <f t="shared" si="1"/>
        <v>1004</v>
      </c>
      <c r="L22" s="121">
        <f t="shared" si="18"/>
        <v>139</v>
      </c>
      <c r="M22" s="121">
        <f t="shared" si="2"/>
        <v>142</v>
      </c>
      <c r="N22" s="121">
        <f t="shared" si="3"/>
        <v>145</v>
      </c>
      <c r="O22" s="121">
        <f t="shared" si="4"/>
        <v>148</v>
      </c>
      <c r="P22" s="121">
        <f t="shared" si="5"/>
        <v>151</v>
      </c>
      <c r="Q22" s="121">
        <f t="shared" si="6"/>
        <v>154</v>
      </c>
      <c r="R22" s="121">
        <f t="shared" si="7"/>
        <v>157</v>
      </c>
      <c r="S22" s="121">
        <f t="shared" si="8"/>
        <v>160</v>
      </c>
      <c r="T22" s="164">
        <f t="shared" si="9"/>
        <v>1196</v>
      </c>
      <c r="U22" s="165">
        <f t="shared" si="10"/>
        <v>2200</v>
      </c>
    </row>
    <row r="23" spans="1:21" ht="42" customHeight="1" thickBot="1" x14ac:dyDescent="0.3">
      <c r="A23" s="84" t="s">
        <v>248</v>
      </c>
      <c r="B23" s="84" t="s">
        <v>243</v>
      </c>
      <c r="C23" s="121">
        <f t="shared" si="11"/>
        <v>120</v>
      </c>
      <c r="D23" s="121">
        <f t="shared" si="12"/>
        <v>123</v>
      </c>
      <c r="E23" s="121">
        <f t="shared" si="13"/>
        <v>126</v>
      </c>
      <c r="F23" s="121">
        <f t="shared" si="14"/>
        <v>129</v>
      </c>
      <c r="G23" s="121">
        <f t="shared" si="15"/>
        <v>132</v>
      </c>
      <c r="H23" s="121">
        <f t="shared" si="16"/>
        <v>135</v>
      </c>
      <c r="I23" s="121">
        <f t="shared" si="17"/>
        <v>138</v>
      </c>
      <c r="J23" s="121">
        <f t="shared" si="18"/>
        <v>141</v>
      </c>
      <c r="K23" s="163">
        <f t="shared" si="1"/>
        <v>1044</v>
      </c>
      <c r="L23" s="121">
        <f t="shared" si="18"/>
        <v>144</v>
      </c>
      <c r="M23" s="121">
        <f t="shared" si="2"/>
        <v>147</v>
      </c>
      <c r="N23" s="121">
        <f t="shared" si="3"/>
        <v>150</v>
      </c>
      <c r="O23" s="121">
        <f t="shared" si="4"/>
        <v>153</v>
      </c>
      <c r="P23" s="121">
        <f t="shared" si="5"/>
        <v>156</v>
      </c>
      <c r="Q23" s="121">
        <f t="shared" si="6"/>
        <v>159</v>
      </c>
      <c r="R23" s="121">
        <f t="shared" si="7"/>
        <v>162</v>
      </c>
      <c r="S23" s="121">
        <f t="shared" si="8"/>
        <v>165</v>
      </c>
      <c r="T23" s="164">
        <f t="shared" si="9"/>
        <v>1236</v>
      </c>
      <c r="U23" s="165">
        <f t="shared" si="10"/>
        <v>2280</v>
      </c>
    </row>
    <row r="24" spans="1:21" ht="42" customHeight="1" thickBot="1" x14ac:dyDescent="0.3">
      <c r="A24" s="84" t="s">
        <v>513</v>
      </c>
      <c r="B24" s="84" t="s">
        <v>245</v>
      </c>
      <c r="C24" s="121">
        <f t="shared" si="11"/>
        <v>125</v>
      </c>
      <c r="D24" s="121">
        <f t="shared" si="12"/>
        <v>128</v>
      </c>
      <c r="E24" s="121">
        <f t="shared" si="13"/>
        <v>131</v>
      </c>
      <c r="F24" s="121">
        <f t="shared" si="14"/>
        <v>134</v>
      </c>
      <c r="G24" s="121">
        <f t="shared" si="15"/>
        <v>137</v>
      </c>
      <c r="H24" s="121">
        <f t="shared" si="16"/>
        <v>140</v>
      </c>
      <c r="I24" s="121">
        <f t="shared" si="17"/>
        <v>143</v>
      </c>
      <c r="J24" s="121">
        <f t="shared" si="18"/>
        <v>146</v>
      </c>
      <c r="K24" s="163">
        <f t="shared" si="1"/>
        <v>1084</v>
      </c>
      <c r="L24" s="121">
        <f t="shared" si="18"/>
        <v>149</v>
      </c>
      <c r="M24" s="121">
        <f t="shared" si="2"/>
        <v>152</v>
      </c>
      <c r="N24" s="121">
        <f t="shared" si="3"/>
        <v>155</v>
      </c>
      <c r="O24" s="121">
        <f t="shared" si="4"/>
        <v>158</v>
      </c>
      <c r="P24" s="121">
        <f t="shared" si="5"/>
        <v>161</v>
      </c>
      <c r="Q24" s="121">
        <f t="shared" si="6"/>
        <v>164</v>
      </c>
      <c r="R24" s="121">
        <f t="shared" si="7"/>
        <v>167</v>
      </c>
      <c r="S24" s="121">
        <f t="shared" si="8"/>
        <v>170</v>
      </c>
      <c r="T24" s="164">
        <f t="shared" si="9"/>
        <v>1276</v>
      </c>
      <c r="U24" s="165">
        <f t="shared" si="10"/>
        <v>2360</v>
      </c>
    </row>
    <row r="25" spans="1:21" ht="42" customHeight="1" thickBot="1" x14ac:dyDescent="0.3">
      <c r="A25" s="84" t="s">
        <v>615</v>
      </c>
      <c r="B25" s="84" t="s">
        <v>244</v>
      </c>
      <c r="C25" s="121">
        <f t="shared" si="11"/>
        <v>130</v>
      </c>
      <c r="D25" s="121">
        <f t="shared" si="12"/>
        <v>133</v>
      </c>
      <c r="E25" s="121">
        <f t="shared" si="13"/>
        <v>136</v>
      </c>
      <c r="F25" s="121">
        <f t="shared" si="14"/>
        <v>139</v>
      </c>
      <c r="G25" s="121">
        <f t="shared" si="15"/>
        <v>142</v>
      </c>
      <c r="H25" s="121">
        <f t="shared" si="16"/>
        <v>145</v>
      </c>
      <c r="I25" s="121">
        <f t="shared" si="17"/>
        <v>148</v>
      </c>
      <c r="J25" s="121">
        <f t="shared" si="18"/>
        <v>151</v>
      </c>
      <c r="K25" s="163">
        <f t="shared" si="1"/>
        <v>1124</v>
      </c>
      <c r="L25" s="121">
        <f t="shared" si="18"/>
        <v>154</v>
      </c>
      <c r="M25" s="121">
        <f t="shared" si="2"/>
        <v>157</v>
      </c>
      <c r="N25" s="121">
        <f t="shared" si="3"/>
        <v>160</v>
      </c>
      <c r="O25" s="121">
        <f t="shared" si="4"/>
        <v>163</v>
      </c>
      <c r="P25" s="121">
        <f t="shared" si="5"/>
        <v>166</v>
      </c>
      <c r="Q25" s="121">
        <f t="shared" si="6"/>
        <v>169</v>
      </c>
      <c r="R25" s="121">
        <f t="shared" si="7"/>
        <v>172</v>
      </c>
      <c r="S25" s="121">
        <f t="shared" si="8"/>
        <v>175</v>
      </c>
      <c r="T25" s="164">
        <f t="shared" si="9"/>
        <v>1316</v>
      </c>
      <c r="U25" s="165">
        <f t="shared" si="10"/>
        <v>2440</v>
      </c>
    </row>
  </sheetData>
  <sheetProtection selectLockedCells="1"/>
  <mergeCells count="6">
    <mergeCell ref="U2:U3"/>
    <mergeCell ref="A1:U1"/>
    <mergeCell ref="A2:A3"/>
    <mergeCell ref="B2:B3"/>
    <mergeCell ref="C2:K2"/>
    <mergeCell ref="L2:T2"/>
  </mergeCells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C20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B14" sqref="B14"/>
    </sheetView>
  </sheetViews>
  <sheetFormatPr defaultRowHeight="15" x14ac:dyDescent="0.25"/>
  <cols>
    <col min="1" max="1" width="7.42578125" style="29" customWidth="1"/>
    <col min="2" max="2" width="33.7109375" style="22" customWidth="1"/>
    <col min="3" max="3" width="8" style="22" customWidth="1"/>
    <col min="4" max="4" width="7.42578125" style="22" customWidth="1"/>
    <col min="5" max="9" width="7.140625" style="22" customWidth="1"/>
    <col min="10" max="11" width="8.5703125" style="22" customWidth="1"/>
    <col min="12" max="16" width="7.28515625" style="22" customWidth="1"/>
    <col min="17" max="17" width="7.7109375" style="22" customWidth="1"/>
    <col min="18" max="18" width="7.5703125" style="22" customWidth="1"/>
    <col min="19" max="20" width="9.42578125" style="22" customWidth="1"/>
    <col min="21" max="21" width="10.28515625" style="22" customWidth="1"/>
    <col min="22" max="16384" width="9.140625" style="22"/>
  </cols>
  <sheetData>
    <row r="1" spans="1:29" ht="16.5" thickBot="1" x14ac:dyDescent="0.3">
      <c r="A1" s="277" t="s">
        <v>208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9" ht="15.75" thickBot="1" x14ac:dyDescent="0.3">
      <c r="A2" s="278" t="s">
        <v>6</v>
      </c>
      <c r="B2" s="279" t="s">
        <v>7</v>
      </c>
      <c r="C2" s="280" t="s">
        <v>12</v>
      </c>
      <c r="D2" s="280"/>
      <c r="E2" s="280"/>
      <c r="F2" s="280"/>
      <c r="G2" s="280"/>
      <c r="H2" s="280"/>
      <c r="I2" s="280"/>
      <c r="J2" s="280"/>
      <c r="K2" s="281" t="s">
        <v>255</v>
      </c>
      <c r="L2" s="280" t="s">
        <v>13</v>
      </c>
      <c r="M2" s="280"/>
      <c r="N2" s="280"/>
      <c r="O2" s="280"/>
      <c r="P2" s="280"/>
      <c r="Q2" s="280"/>
      <c r="R2" s="280"/>
      <c r="S2" s="280"/>
      <c r="T2" s="282" t="s">
        <v>457</v>
      </c>
      <c r="U2" s="279" t="s">
        <v>37</v>
      </c>
    </row>
    <row r="3" spans="1:29" ht="30.75" thickBot="1" x14ac:dyDescent="0.3">
      <c r="A3" s="278"/>
      <c r="B3" s="279"/>
      <c r="C3" s="31" t="s">
        <v>18</v>
      </c>
      <c r="D3" s="31" t="s">
        <v>224</v>
      </c>
      <c r="E3" s="36" t="s">
        <v>225</v>
      </c>
      <c r="F3" s="31" t="s">
        <v>226</v>
      </c>
      <c r="G3" s="31" t="s">
        <v>227</v>
      </c>
      <c r="H3" s="31" t="s">
        <v>228</v>
      </c>
      <c r="I3" s="31" t="s">
        <v>229</v>
      </c>
      <c r="J3" s="31" t="s">
        <v>60</v>
      </c>
      <c r="K3" s="281"/>
      <c r="L3" s="31" t="s">
        <v>18</v>
      </c>
      <c r="M3" s="31" t="s">
        <v>224</v>
      </c>
      <c r="N3" s="36" t="s">
        <v>225</v>
      </c>
      <c r="O3" s="31" t="s">
        <v>226</v>
      </c>
      <c r="P3" s="31" t="s">
        <v>227</v>
      </c>
      <c r="Q3" s="31" t="s">
        <v>228</v>
      </c>
      <c r="R3" s="31" t="s">
        <v>229</v>
      </c>
      <c r="S3" s="31" t="s">
        <v>60</v>
      </c>
      <c r="T3" s="283"/>
      <c r="U3" s="279"/>
    </row>
    <row r="4" spans="1:29" ht="45.75" thickBot="1" x14ac:dyDescent="0.3">
      <c r="A4" s="40" t="s">
        <v>115</v>
      </c>
      <c r="B4" s="28" t="s">
        <v>424</v>
      </c>
      <c r="C4" s="34">
        <v>33</v>
      </c>
      <c r="D4" s="34">
        <v>39</v>
      </c>
      <c r="E4" s="34">
        <v>45</v>
      </c>
      <c r="F4" s="34">
        <v>51</v>
      </c>
      <c r="G4" s="34">
        <v>57</v>
      </c>
      <c r="H4" s="34">
        <v>63</v>
      </c>
      <c r="I4" s="34">
        <v>69</v>
      </c>
      <c r="J4" s="34">
        <v>75</v>
      </c>
      <c r="K4" s="149">
        <f>SUM(C4:J4)</f>
        <v>432</v>
      </c>
      <c r="L4" s="34">
        <f>J4+6</f>
        <v>81</v>
      </c>
      <c r="M4" s="34">
        <f>L4+6</f>
        <v>87</v>
      </c>
      <c r="N4" s="34">
        <f t="shared" ref="N4:S4" si="0">L4+6</f>
        <v>87</v>
      </c>
      <c r="O4" s="34">
        <f t="shared" si="0"/>
        <v>93</v>
      </c>
      <c r="P4" s="34">
        <f t="shared" si="0"/>
        <v>93</v>
      </c>
      <c r="Q4" s="34">
        <f t="shared" si="0"/>
        <v>99</v>
      </c>
      <c r="R4" s="34">
        <f t="shared" si="0"/>
        <v>99</v>
      </c>
      <c r="S4" s="34">
        <f t="shared" si="0"/>
        <v>105</v>
      </c>
      <c r="T4" s="149">
        <f>SUM(L4:S4)</f>
        <v>744</v>
      </c>
      <c r="U4" s="150">
        <f>T4+K4</f>
        <v>1176</v>
      </c>
    </row>
    <row r="5" spans="1:29" ht="60.75" thickBot="1" x14ac:dyDescent="0.3">
      <c r="A5" s="40" t="s">
        <v>116</v>
      </c>
      <c r="B5" s="28" t="s">
        <v>425</v>
      </c>
      <c r="C5" s="34">
        <f>C4+75</f>
        <v>108</v>
      </c>
      <c r="D5" s="34">
        <f t="shared" ref="D5:J5" si="1">D4+75</f>
        <v>114</v>
      </c>
      <c r="E5" s="34">
        <f t="shared" si="1"/>
        <v>120</v>
      </c>
      <c r="F5" s="34">
        <f t="shared" si="1"/>
        <v>126</v>
      </c>
      <c r="G5" s="34">
        <f t="shared" si="1"/>
        <v>132</v>
      </c>
      <c r="H5" s="34">
        <f t="shared" si="1"/>
        <v>138</v>
      </c>
      <c r="I5" s="34">
        <f t="shared" si="1"/>
        <v>144</v>
      </c>
      <c r="J5" s="34">
        <f t="shared" si="1"/>
        <v>150</v>
      </c>
      <c r="K5" s="149">
        <f t="shared" ref="K5:K17" si="2">SUM(C5:J5)</f>
        <v>1032</v>
      </c>
      <c r="L5" s="34">
        <f t="shared" ref="L5:L20" si="3">L4+75</f>
        <v>156</v>
      </c>
      <c r="M5" s="34">
        <f t="shared" ref="M5:M20" si="4">M4+75</f>
        <v>162</v>
      </c>
      <c r="N5" s="34">
        <f t="shared" ref="N5:N20" si="5">N4+75</f>
        <v>162</v>
      </c>
      <c r="O5" s="34">
        <f>O4+75</f>
        <v>168</v>
      </c>
      <c r="P5" s="34">
        <f t="shared" ref="P5:P20" si="6">P4+75</f>
        <v>168</v>
      </c>
      <c r="Q5" s="34">
        <f t="shared" ref="Q5:Q20" si="7">Q4+75</f>
        <v>174</v>
      </c>
      <c r="R5" s="34">
        <f t="shared" ref="R5:R20" si="8">R4+75</f>
        <v>174</v>
      </c>
      <c r="S5" s="34">
        <f t="shared" ref="S5:S20" si="9">S4+75</f>
        <v>180</v>
      </c>
      <c r="T5" s="149">
        <f t="shared" ref="T5:T17" si="10">SUM(L5:S5)</f>
        <v>1344</v>
      </c>
      <c r="U5" s="150">
        <f t="shared" ref="U5:U17" si="11">T5+K5</f>
        <v>2376</v>
      </c>
    </row>
    <row r="6" spans="1:29" ht="30.75" thickBot="1" x14ac:dyDescent="0.3">
      <c r="A6" s="40" t="s">
        <v>197</v>
      </c>
      <c r="B6" s="37" t="s">
        <v>426</v>
      </c>
      <c r="C6" s="34">
        <f t="shared" ref="C6:C20" si="12">C5+75</f>
        <v>183</v>
      </c>
      <c r="D6" s="34">
        <f t="shared" ref="D6:D20" si="13">D5+75</f>
        <v>189</v>
      </c>
      <c r="E6" s="34">
        <f t="shared" ref="E6:E20" si="14">E5+75</f>
        <v>195</v>
      </c>
      <c r="F6" s="34">
        <f t="shared" ref="F6:F20" si="15">F5+75</f>
        <v>201</v>
      </c>
      <c r="G6" s="34">
        <f t="shared" ref="G6:G20" si="16">G5+75</f>
        <v>207</v>
      </c>
      <c r="H6" s="34">
        <f t="shared" ref="H6:H20" si="17">H5+75</f>
        <v>213</v>
      </c>
      <c r="I6" s="34">
        <f t="shared" ref="I6:I20" si="18">I5+75</f>
        <v>219</v>
      </c>
      <c r="J6" s="34">
        <f t="shared" ref="J6:J20" si="19">J5+75</f>
        <v>225</v>
      </c>
      <c r="K6" s="149">
        <f t="shared" si="2"/>
        <v>1632</v>
      </c>
      <c r="L6" s="34">
        <f t="shared" si="3"/>
        <v>231</v>
      </c>
      <c r="M6" s="34">
        <f t="shared" si="4"/>
        <v>237</v>
      </c>
      <c r="N6" s="34">
        <f t="shared" si="5"/>
        <v>237</v>
      </c>
      <c r="O6" s="34">
        <f t="shared" ref="O6:O20" si="20">O5+75</f>
        <v>243</v>
      </c>
      <c r="P6" s="34">
        <f t="shared" si="6"/>
        <v>243</v>
      </c>
      <c r="Q6" s="34">
        <f t="shared" si="7"/>
        <v>249</v>
      </c>
      <c r="R6" s="34">
        <f t="shared" si="8"/>
        <v>249</v>
      </c>
      <c r="S6" s="34">
        <f t="shared" si="9"/>
        <v>255</v>
      </c>
      <c r="T6" s="149">
        <f t="shared" si="10"/>
        <v>1944</v>
      </c>
      <c r="U6" s="150">
        <f t="shared" si="11"/>
        <v>3576</v>
      </c>
    </row>
    <row r="7" spans="1:29" ht="30.75" thickBot="1" x14ac:dyDescent="0.3">
      <c r="A7" s="40" t="s">
        <v>505</v>
      </c>
      <c r="B7" s="37" t="s">
        <v>51</v>
      </c>
      <c r="C7" s="34">
        <f t="shared" si="12"/>
        <v>258</v>
      </c>
      <c r="D7" s="34">
        <f t="shared" si="13"/>
        <v>264</v>
      </c>
      <c r="E7" s="34">
        <f t="shared" si="14"/>
        <v>270</v>
      </c>
      <c r="F7" s="34">
        <f t="shared" si="15"/>
        <v>276</v>
      </c>
      <c r="G7" s="34">
        <f t="shared" si="16"/>
        <v>282</v>
      </c>
      <c r="H7" s="34">
        <f t="shared" si="17"/>
        <v>288</v>
      </c>
      <c r="I7" s="34">
        <f t="shared" si="18"/>
        <v>294</v>
      </c>
      <c r="J7" s="34">
        <f t="shared" si="19"/>
        <v>300</v>
      </c>
      <c r="K7" s="149">
        <f t="shared" si="2"/>
        <v>2232</v>
      </c>
      <c r="L7" s="34">
        <f t="shared" si="3"/>
        <v>306</v>
      </c>
      <c r="M7" s="34">
        <f t="shared" si="4"/>
        <v>312</v>
      </c>
      <c r="N7" s="34">
        <f t="shared" si="5"/>
        <v>312</v>
      </c>
      <c r="O7" s="34">
        <f t="shared" si="20"/>
        <v>318</v>
      </c>
      <c r="P7" s="34">
        <f t="shared" si="6"/>
        <v>318</v>
      </c>
      <c r="Q7" s="34">
        <f t="shared" si="7"/>
        <v>324</v>
      </c>
      <c r="R7" s="34">
        <f t="shared" si="8"/>
        <v>324</v>
      </c>
      <c r="S7" s="34">
        <f t="shared" si="9"/>
        <v>330</v>
      </c>
      <c r="T7" s="149">
        <f t="shared" si="10"/>
        <v>2544</v>
      </c>
      <c r="U7" s="150">
        <f t="shared" si="11"/>
        <v>4776</v>
      </c>
    </row>
    <row r="8" spans="1:29" ht="45.75" thickBot="1" x14ac:dyDescent="0.3">
      <c r="A8" s="40" t="s">
        <v>117</v>
      </c>
      <c r="B8" s="37" t="s">
        <v>427</v>
      </c>
      <c r="C8" s="34">
        <f t="shared" si="12"/>
        <v>333</v>
      </c>
      <c r="D8" s="34">
        <f t="shared" si="13"/>
        <v>339</v>
      </c>
      <c r="E8" s="34">
        <f t="shared" si="14"/>
        <v>345</v>
      </c>
      <c r="F8" s="34">
        <f t="shared" si="15"/>
        <v>351</v>
      </c>
      <c r="G8" s="34">
        <f t="shared" si="16"/>
        <v>357</v>
      </c>
      <c r="H8" s="34">
        <f t="shared" si="17"/>
        <v>363</v>
      </c>
      <c r="I8" s="34">
        <f t="shared" si="18"/>
        <v>369</v>
      </c>
      <c r="J8" s="34">
        <f t="shared" si="19"/>
        <v>375</v>
      </c>
      <c r="K8" s="149">
        <f t="shared" si="2"/>
        <v>2832</v>
      </c>
      <c r="L8" s="34">
        <f t="shared" si="3"/>
        <v>381</v>
      </c>
      <c r="M8" s="34">
        <f t="shared" si="4"/>
        <v>387</v>
      </c>
      <c r="N8" s="34">
        <f t="shared" si="5"/>
        <v>387</v>
      </c>
      <c r="O8" s="34">
        <f t="shared" si="20"/>
        <v>393</v>
      </c>
      <c r="P8" s="34">
        <f t="shared" si="6"/>
        <v>393</v>
      </c>
      <c r="Q8" s="34">
        <f t="shared" si="7"/>
        <v>399</v>
      </c>
      <c r="R8" s="34">
        <f t="shared" si="8"/>
        <v>399</v>
      </c>
      <c r="S8" s="34">
        <f t="shared" si="9"/>
        <v>405</v>
      </c>
      <c r="T8" s="149">
        <f t="shared" si="10"/>
        <v>3144</v>
      </c>
      <c r="U8" s="150">
        <f t="shared" si="11"/>
        <v>5976</v>
      </c>
    </row>
    <row r="9" spans="1:29" ht="45.75" thickBot="1" x14ac:dyDescent="0.3">
      <c r="A9" s="40" t="s">
        <v>118</v>
      </c>
      <c r="B9" s="37" t="s">
        <v>52</v>
      </c>
      <c r="C9" s="34">
        <f t="shared" si="12"/>
        <v>408</v>
      </c>
      <c r="D9" s="34">
        <f t="shared" si="13"/>
        <v>414</v>
      </c>
      <c r="E9" s="34">
        <f t="shared" si="14"/>
        <v>420</v>
      </c>
      <c r="F9" s="34">
        <f t="shared" si="15"/>
        <v>426</v>
      </c>
      <c r="G9" s="34">
        <f t="shared" si="16"/>
        <v>432</v>
      </c>
      <c r="H9" s="34">
        <f t="shared" si="17"/>
        <v>438</v>
      </c>
      <c r="I9" s="34">
        <f t="shared" si="18"/>
        <v>444</v>
      </c>
      <c r="J9" s="34">
        <f t="shared" si="19"/>
        <v>450</v>
      </c>
      <c r="K9" s="149">
        <f t="shared" si="2"/>
        <v>3432</v>
      </c>
      <c r="L9" s="34">
        <f t="shared" si="3"/>
        <v>456</v>
      </c>
      <c r="M9" s="34">
        <f t="shared" si="4"/>
        <v>462</v>
      </c>
      <c r="N9" s="34">
        <f t="shared" si="5"/>
        <v>462</v>
      </c>
      <c r="O9" s="34">
        <f t="shared" si="20"/>
        <v>468</v>
      </c>
      <c r="P9" s="34">
        <f t="shared" si="6"/>
        <v>468</v>
      </c>
      <c r="Q9" s="34">
        <f t="shared" si="7"/>
        <v>474</v>
      </c>
      <c r="R9" s="34">
        <f t="shared" si="8"/>
        <v>474</v>
      </c>
      <c r="S9" s="34">
        <f t="shared" si="9"/>
        <v>480</v>
      </c>
      <c r="T9" s="149">
        <f t="shared" si="10"/>
        <v>3744</v>
      </c>
      <c r="U9" s="150">
        <f t="shared" si="11"/>
        <v>7176</v>
      </c>
    </row>
    <row r="10" spans="1:29" ht="30.75" thickBot="1" x14ac:dyDescent="0.3">
      <c r="A10" s="40" t="s">
        <v>506</v>
      </c>
      <c r="B10" s="28" t="s">
        <v>39</v>
      </c>
      <c r="C10" s="34">
        <f t="shared" si="12"/>
        <v>483</v>
      </c>
      <c r="D10" s="34">
        <f t="shared" si="13"/>
        <v>489</v>
      </c>
      <c r="E10" s="34">
        <f t="shared" si="14"/>
        <v>495</v>
      </c>
      <c r="F10" s="34">
        <f t="shared" si="15"/>
        <v>501</v>
      </c>
      <c r="G10" s="34">
        <f t="shared" si="16"/>
        <v>507</v>
      </c>
      <c r="H10" s="34">
        <f t="shared" si="17"/>
        <v>513</v>
      </c>
      <c r="I10" s="34">
        <f t="shared" si="18"/>
        <v>519</v>
      </c>
      <c r="J10" s="34">
        <f t="shared" si="19"/>
        <v>525</v>
      </c>
      <c r="K10" s="149">
        <f t="shared" si="2"/>
        <v>4032</v>
      </c>
      <c r="L10" s="34">
        <f t="shared" si="3"/>
        <v>531</v>
      </c>
      <c r="M10" s="34">
        <f t="shared" si="4"/>
        <v>537</v>
      </c>
      <c r="N10" s="34">
        <f t="shared" si="5"/>
        <v>537</v>
      </c>
      <c r="O10" s="34">
        <f t="shared" si="20"/>
        <v>543</v>
      </c>
      <c r="P10" s="34">
        <f t="shared" si="6"/>
        <v>543</v>
      </c>
      <c r="Q10" s="34">
        <f t="shared" si="7"/>
        <v>549</v>
      </c>
      <c r="R10" s="34">
        <f t="shared" si="8"/>
        <v>549</v>
      </c>
      <c r="S10" s="34">
        <f t="shared" si="9"/>
        <v>555</v>
      </c>
      <c r="T10" s="149">
        <f t="shared" si="10"/>
        <v>4344</v>
      </c>
      <c r="U10" s="150">
        <f t="shared" si="11"/>
        <v>8376</v>
      </c>
      <c r="AC10" s="38"/>
    </row>
    <row r="11" spans="1:29" ht="30.75" thickBot="1" x14ac:dyDescent="0.3">
      <c r="A11" s="40" t="s">
        <v>507</v>
      </c>
      <c r="B11" s="28" t="s">
        <v>40</v>
      </c>
      <c r="C11" s="34">
        <f t="shared" si="12"/>
        <v>558</v>
      </c>
      <c r="D11" s="34">
        <f t="shared" si="13"/>
        <v>564</v>
      </c>
      <c r="E11" s="34">
        <f t="shared" si="14"/>
        <v>570</v>
      </c>
      <c r="F11" s="34">
        <f t="shared" si="15"/>
        <v>576</v>
      </c>
      <c r="G11" s="34">
        <f t="shared" si="16"/>
        <v>582</v>
      </c>
      <c r="H11" s="34">
        <f t="shared" si="17"/>
        <v>588</v>
      </c>
      <c r="I11" s="34">
        <f t="shared" si="18"/>
        <v>594</v>
      </c>
      <c r="J11" s="34">
        <f t="shared" si="19"/>
        <v>600</v>
      </c>
      <c r="K11" s="149">
        <f t="shared" si="2"/>
        <v>4632</v>
      </c>
      <c r="L11" s="34">
        <f t="shared" si="3"/>
        <v>606</v>
      </c>
      <c r="M11" s="34">
        <f t="shared" si="4"/>
        <v>612</v>
      </c>
      <c r="N11" s="34">
        <f t="shared" si="5"/>
        <v>612</v>
      </c>
      <c r="O11" s="34">
        <f t="shared" si="20"/>
        <v>618</v>
      </c>
      <c r="P11" s="34">
        <f t="shared" si="6"/>
        <v>618</v>
      </c>
      <c r="Q11" s="34">
        <f t="shared" si="7"/>
        <v>624</v>
      </c>
      <c r="R11" s="34">
        <f t="shared" si="8"/>
        <v>624</v>
      </c>
      <c r="S11" s="34">
        <f t="shared" si="9"/>
        <v>630</v>
      </c>
      <c r="T11" s="149">
        <f t="shared" si="10"/>
        <v>4944</v>
      </c>
      <c r="U11" s="150">
        <f t="shared" si="11"/>
        <v>9576</v>
      </c>
    </row>
    <row r="12" spans="1:29" ht="45.75" thickBot="1" x14ac:dyDescent="0.3">
      <c r="A12" s="71" t="s">
        <v>508</v>
      </c>
      <c r="B12" s="39" t="s">
        <v>290</v>
      </c>
      <c r="C12" s="34">
        <f t="shared" si="12"/>
        <v>633</v>
      </c>
      <c r="D12" s="34">
        <f t="shared" si="13"/>
        <v>639</v>
      </c>
      <c r="E12" s="34">
        <f t="shared" si="14"/>
        <v>645</v>
      </c>
      <c r="F12" s="34">
        <f t="shared" si="15"/>
        <v>651</v>
      </c>
      <c r="G12" s="34">
        <f t="shared" si="16"/>
        <v>657</v>
      </c>
      <c r="H12" s="34">
        <f t="shared" si="17"/>
        <v>663</v>
      </c>
      <c r="I12" s="34">
        <f t="shared" si="18"/>
        <v>669</v>
      </c>
      <c r="J12" s="34">
        <f t="shared" si="19"/>
        <v>675</v>
      </c>
      <c r="K12" s="149">
        <f t="shared" si="2"/>
        <v>5232</v>
      </c>
      <c r="L12" s="34">
        <f t="shared" si="3"/>
        <v>681</v>
      </c>
      <c r="M12" s="34">
        <f t="shared" si="4"/>
        <v>687</v>
      </c>
      <c r="N12" s="34">
        <f t="shared" si="5"/>
        <v>687</v>
      </c>
      <c r="O12" s="34">
        <f t="shared" si="20"/>
        <v>693</v>
      </c>
      <c r="P12" s="34">
        <f t="shared" si="6"/>
        <v>693</v>
      </c>
      <c r="Q12" s="34">
        <f t="shared" si="7"/>
        <v>699</v>
      </c>
      <c r="R12" s="34">
        <f t="shared" si="8"/>
        <v>699</v>
      </c>
      <c r="S12" s="34">
        <f t="shared" si="9"/>
        <v>705</v>
      </c>
      <c r="T12" s="149">
        <f t="shared" si="10"/>
        <v>5544</v>
      </c>
      <c r="U12" s="150">
        <f t="shared" si="11"/>
        <v>10776</v>
      </c>
    </row>
    <row r="13" spans="1:29" ht="30.75" thickBot="1" x14ac:dyDescent="0.3">
      <c r="A13" s="40" t="s">
        <v>509</v>
      </c>
      <c r="B13" s="28" t="s">
        <v>41</v>
      </c>
      <c r="C13" s="34">
        <f t="shared" si="12"/>
        <v>708</v>
      </c>
      <c r="D13" s="34">
        <f t="shared" si="13"/>
        <v>714</v>
      </c>
      <c r="E13" s="34">
        <f t="shared" si="14"/>
        <v>720</v>
      </c>
      <c r="F13" s="34">
        <f t="shared" si="15"/>
        <v>726</v>
      </c>
      <c r="G13" s="34">
        <f t="shared" si="16"/>
        <v>732</v>
      </c>
      <c r="H13" s="34">
        <f t="shared" si="17"/>
        <v>738</v>
      </c>
      <c r="I13" s="34">
        <f t="shared" si="18"/>
        <v>744</v>
      </c>
      <c r="J13" s="34">
        <f t="shared" si="19"/>
        <v>750</v>
      </c>
      <c r="K13" s="149">
        <f t="shared" si="2"/>
        <v>5832</v>
      </c>
      <c r="L13" s="34">
        <f t="shared" si="3"/>
        <v>756</v>
      </c>
      <c r="M13" s="34">
        <f t="shared" si="4"/>
        <v>762</v>
      </c>
      <c r="N13" s="34">
        <f t="shared" si="5"/>
        <v>762</v>
      </c>
      <c r="O13" s="34">
        <f t="shared" si="20"/>
        <v>768</v>
      </c>
      <c r="P13" s="34">
        <f t="shared" si="6"/>
        <v>768</v>
      </c>
      <c r="Q13" s="34">
        <f t="shared" si="7"/>
        <v>774</v>
      </c>
      <c r="R13" s="34">
        <f t="shared" si="8"/>
        <v>774</v>
      </c>
      <c r="S13" s="34">
        <f t="shared" si="9"/>
        <v>780</v>
      </c>
      <c r="T13" s="149">
        <f t="shared" si="10"/>
        <v>6144</v>
      </c>
      <c r="U13" s="150">
        <f t="shared" si="11"/>
        <v>11976</v>
      </c>
    </row>
    <row r="14" spans="1:29" ht="30.75" thickBot="1" x14ac:dyDescent="0.3">
      <c r="A14" s="40" t="s">
        <v>510</v>
      </c>
      <c r="B14" s="28" t="s">
        <v>42</v>
      </c>
      <c r="C14" s="34">
        <f t="shared" si="12"/>
        <v>783</v>
      </c>
      <c r="D14" s="34">
        <f t="shared" si="13"/>
        <v>789</v>
      </c>
      <c r="E14" s="34">
        <f t="shared" si="14"/>
        <v>795</v>
      </c>
      <c r="F14" s="34">
        <f t="shared" si="15"/>
        <v>801</v>
      </c>
      <c r="G14" s="34">
        <f t="shared" si="16"/>
        <v>807</v>
      </c>
      <c r="H14" s="34">
        <f t="shared" si="17"/>
        <v>813</v>
      </c>
      <c r="I14" s="34">
        <f t="shared" si="18"/>
        <v>819</v>
      </c>
      <c r="J14" s="34">
        <f t="shared" si="19"/>
        <v>825</v>
      </c>
      <c r="K14" s="149">
        <f t="shared" si="2"/>
        <v>6432</v>
      </c>
      <c r="L14" s="34">
        <f t="shared" si="3"/>
        <v>831</v>
      </c>
      <c r="M14" s="34">
        <f t="shared" si="4"/>
        <v>837</v>
      </c>
      <c r="N14" s="34">
        <f t="shared" si="5"/>
        <v>837</v>
      </c>
      <c r="O14" s="34">
        <f t="shared" si="20"/>
        <v>843</v>
      </c>
      <c r="P14" s="34">
        <f t="shared" si="6"/>
        <v>843</v>
      </c>
      <c r="Q14" s="34">
        <f t="shared" si="7"/>
        <v>849</v>
      </c>
      <c r="R14" s="34">
        <f t="shared" si="8"/>
        <v>849</v>
      </c>
      <c r="S14" s="34">
        <f t="shared" si="9"/>
        <v>855</v>
      </c>
      <c r="T14" s="149">
        <f t="shared" si="10"/>
        <v>6744</v>
      </c>
      <c r="U14" s="150">
        <f t="shared" si="11"/>
        <v>13176</v>
      </c>
    </row>
    <row r="15" spans="1:29" ht="30.75" thickBot="1" x14ac:dyDescent="0.3">
      <c r="A15" s="40" t="s">
        <v>511</v>
      </c>
      <c r="B15" s="28" t="s">
        <v>43</v>
      </c>
      <c r="C15" s="34">
        <f t="shared" si="12"/>
        <v>858</v>
      </c>
      <c r="D15" s="34">
        <f t="shared" si="13"/>
        <v>864</v>
      </c>
      <c r="E15" s="34">
        <f t="shared" si="14"/>
        <v>870</v>
      </c>
      <c r="F15" s="34">
        <f t="shared" si="15"/>
        <v>876</v>
      </c>
      <c r="G15" s="34">
        <f t="shared" si="16"/>
        <v>882</v>
      </c>
      <c r="H15" s="34">
        <f t="shared" si="17"/>
        <v>888</v>
      </c>
      <c r="I15" s="34">
        <f t="shared" si="18"/>
        <v>894</v>
      </c>
      <c r="J15" s="34">
        <f t="shared" si="19"/>
        <v>900</v>
      </c>
      <c r="K15" s="149">
        <f t="shared" si="2"/>
        <v>7032</v>
      </c>
      <c r="L15" s="34">
        <f t="shared" si="3"/>
        <v>906</v>
      </c>
      <c r="M15" s="34">
        <f t="shared" si="4"/>
        <v>912</v>
      </c>
      <c r="N15" s="34">
        <f t="shared" si="5"/>
        <v>912</v>
      </c>
      <c r="O15" s="34">
        <f t="shared" si="20"/>
        <v>918</v>
      </c>
      <c r="P15" s="34">
        <f t="shared" si="6"/>
        <v>918</v>
      </c>
      <c r="Q15" s="34">
        <f t="shared" si="7"/>
        <v>924</v>
      </c>
      <c r="R15" s="34">
        <f t="shared" si="8"/>
        <v>924</v>
      </c>
      <c r="S15" s="34">
        <f t="shared" si="9"/>
        <v>930</v>
      </c>
      <c r="T15" s="149">
        <f t="shared" si="10"/>
        <v>7344</v>
      </c>
      <c r="U15" s="150">
        <f t="shared" si="11"/>
        <v>14376</v>
      </c>
    </row>
    <row r="16" spans="1:29" ht="60.75" thickBot="1" x14ac:dyDescent="0.3">
      <c r="A16" s="40" t="s">
        <v>198</v>
      </c>
      <c r="B16" s="171" t="s">
        <v>492</v>
      </c>
      <c r="C16" s="34">
        <f t="shared" si="12"/>
        <v>933</v>
      </c>
      <c r="D16" s="34">
        <f t="shared" si="13"/>
        <v>939</v>
      </c>
      <c r="E16" s="34">
        <f t="shared" si="14"/>
        <v>945</v>
      </c>
      <c r="F16" s="34">
        <f t="shared" si="15"/>
        <v>951</v>
      </c>
      <c r="G16" s="34">
        <f t="shared" si="16"/>
        <v>957</v>
      </c>
      <c r="H16" s="34">
        <f t="shared" si="17"/>
        <v>963</v>
      </c>
      <c r="I16" s="34">
        <f t="shared" si="18"/>
        <v>969</v>
      </c>
      <c r="J16" s="34">
        <f t="shared" si="19"/>
        <v>975</v>
      </c>
      <c r="K16" s="149">
        <f t="shared" si="2"/>
        <v>7632</v>
      </c>
      <c r="L16" s="34">
        <f t="shared" si="3"/>
        <v>981</v>
      </c>
      <c r="M16" s="34">
        <f t="shared" si="4"/>
        <v>987</v>
      </c>
      <c r="N16" s="34">
        <f t="shared" si="5"/>
        <v>987</v>
      </c>
      <c r="O16" s="34">
        <f t="shared" si="20"/>
        <v>993</v>
      </c>
      <c r="P16" s="34">
        <f t="shared" si="6"/>
        <v>993</v>
      </c>
      <c r="Q16" s="34">
        <f t="shared" si="7"/>
        <v>999</v>
      </c>
      <c r="R16" s="34">
        <f t="shared" si="8"/>
        <v>999</v>
      </c>
      <c r="S16" s="34">
        <f t="shared" si="9"/>
        <v>1005</v>
      </c>
      <c r="T16" s="149">
        <f t="shared" si="10"/>
        <v>7944</v>
      </c>
      <c r="U16" s="150">
        <f t="shared" si="11"/>
        <v>15576</v>
      </c>
    </row>
    <row r="17" spans="1:21" ht="60.75" thickBot="1" x14ac:dyDescent="0.3">
      <c r="A17" s="40" t="s">
        <v>199</v>
      </c>
      <c r="B17" s="35" t="s">
        <v>491</v>
      </c>
      <c r="C17" s="34">
        <f t="shared" si="12"/>
        <v>1008</v>
      </c>
      <c r="D17" s="34">
        <f t="shared" si="13"/>
        <v>1014</v>
      </c>
      <c r="E17" s="34">
        <f t="shared" si="14"/>
        <v>1020</v>
      </c>
      <c r="F17" s="34">
        <f t="shared" si="15"/>
        <v>1026</v>
      </c>
      <c r="G17" s="34">
        <f t="shared" si="16"/>
        <v>1032</v>
      </c>
      <c r="H17" s="34">
        <f t="shared" si="17"/>
        <v>1038</v>
      </c>
      <c r="I17" s="34">
        <f t="shared" si="18"/>
        <v>1044</v>
      </c>
      <c r="J17" s="34">
        <f t="shared" si="19"/>
        <v>1050</v>
      </c>
      <c r="K17" s="149">
        <f t="shared" si="2"/>
        <v>8232</v>
      </c>
      <c r="L17" s="34">
        <f t="shared" si="3"/>
        <v>1056</v>
      </c>
      <c r="M17" s="34">
        <f t="shared" si="4"/>
        <v>1062</v>
      </c>
      <c r="N17" s="34">
        <f t="shared" si="5"/>
        <v>1062</v>
      </c>
      <c r="O17" s="34">
        <f t="shared" si="20"/>
        <v>1068</v>
      </c>
      <c r="P17" s="34">
        <f t="shared" si="6"/>
        <v>1068</v>
      </c>
      <c r="Q17" s="34">
        <f t="shared" si="7"/>
        <v>1074</v>
      </c>
      <c r="R17" s="34">
        <f t="shared" si="8"/>
        <v>1074</v>
      </c>
      <c r="S17" s="34">
        <f t="shared" si="9"/>
        <v>1080</v>
      </c>
      <c r="T17" s="149">
        <f t="shared" si="10"/>
        <v>8544</v>
      </c>
      <c r="U17" s="150">
        <f t="shared" si="11"/>
        <v>16776</v>
      </c>
    </row>
    <row r="18" spans="1:21" ht="45.75" thickBot="1" x14ac:dyDescent="0.3">
      <c r="A18" s="40" t="s">
        <v>630</v>
      </c>
      <c r="B18" s="35" t="s">
        <v>633</v>
      </c>
      <c r="C18" s="34">
        <f t="shared" si="12"/>
        <v>1083</v>
      </c>
      <c r="D18" s="34">
        <f t="shared" si="13"/>
        <v>1089</v>
      </c>
      <c r="E18" s="34">
        <f t="shared" si="14"/>
        <v>1095</v>
      </c>
      <c r="F18" s="34">
        <f t="shared" si="15"/>
        <v>1101</v>
      </c>
      <c r="G18" s="34">
        <f t="shared" si="16"/>
        <v>1107</v>
      </c>
      <c r="H18" s="34">
        <f t="shared" si="17"/>
        <v>1113</v>
      </c>
      <c r="I18" s="34">
        <f t="shared" si="18"/>
        <v>1119</v>
      </c>
      <c r="J18" s="34">
        <f t="shared" si="19"/>
        <v>1125</v>
      </c>
      <c r="K18" s="149"/>
      <c r="L18" s="34">
        <f t="shared" si="3"/>
        <v>1131</v>
      </c>
      <c r="M18" s="34">
        <f t="shared" si="4"/>
        <v>1137</v>
      </c>
      <c r="N18" s="34">
        <f t="shared" si="5"/>
        <v>1137</v>
      </c>
      <c r="O18" s="34">
        <f t="shared" si="20"/>
        <v>1143</v>
      </c>
      <c r="P18" s="34">
        <f t="shared" si="6"/>
        <v>1143</v>
      </c>
      <c r="Q18" s="34">
        <f t="shared" si="7"/>
        <v>1149</v>
      </c>
      <c r="R18" s="34">
        <f t="shared" si="8"/>
        <v>1149</v>
      </c>
      <c r="S18" s="34">
        <f t="shared" si="9"/>
        <v>1155</v>
      </c>
      <c r="T18" s="149"/>
      <c r="U18" s="150"/>
    </row>
    <row r="19" spans="1:21" ht="60.75" thickBot="1" x14ac:dyDescent="0.3">
      <c r="A19" s="40" t="s">
        <v>631</v>
      </c>
      <c r="B19" s="172" t="s">
        <v>503</v>
      </c>
      <c r="C19" s="34">
        <f t="shared" si="12"/>
        <v>1158</v>
      </c>
      <c r="D19" s="34">
        <f t="shared" si="13"/>
        <v>1164</v>
      </c>
      <c r="E19" s="34">
        <f t="shared" si="14"/>
        <v>1170</v>
      </c>
      <c r="F19" s="34">
        <f t="shared" si="15"/>
        <v>1176</v>
      </c>
      <c r="G19" s="34">
        <f t="shared" si="16"/>
        <v>1182</v>
      </c>
      <c r="H19" s="34">
        <f t="shared" si="17"/>
        <v>1188</v>
      </c>
      <c r="I19" s="34">
        <f t="shared" si="18"/>
        <v>1194</v>
      </c>
      <c r="J19" s="34">
        <f t="shared" si="19"/>
        <v>1200</v>
      </c>
      <c r="K19" s="149">
        <f>SUM(C19:J19)</f>
        <v>9432</v>
      </c>
      <c r="L19" s="34">
        <f t="shared" si="3"/>
        <v>1206</v>
      </c>
      <c r="M19" s="34">
        <f t="shared" si="4"/>
        <v>1212</v>
      </c>
      <c r="N19" s="34">
        <f t="shared" si="5"/>
        <v>1212</v>
      </c>
      <c r="O19" s="34">
        <f t="shared" si="20"/>
        <v>1218</v>
      </c>
      <c r="P19" s="34">
        <f t="shared" si="6"/>
        <v>1218</v>
      </c>
      <c r="Q19" s="34">
        <f t="shared" si="7"/>
        <v>1224</v>
      </c>
      <c r="R19" s="34">
        <f t="shared" si="8"/>
        <v>1224</v>
      </c>
      <c r="S19" s="34">
        <f t="shared" si="9"/>
        <v>1230</v>
      </c>
      <c r="T19" s="149">
        <f>SUM(L19:S19)</f>
        <v>9744</v>
      </c>
      <c r="U19" s="150">
        <f>T19+K19</f>
        <v>19176</v>
      </c>
    </row>
    <row r="20" spans="1:21" ht="60.75" thickBot="1" x14ac:dyDescent="0.3">
      <c r="A20" s="40" t="s">
        <v>632</v>
      </c>
      <c r="B20" s="172" t="s">
        <v>504</v>
      </c>
      <c r="C20" s="34">
        <f t="shared" si="12"/>
        <v>1233</v>
      </c>
      <c r="D20" s="34">
        <f t="shared" si="13"/>
        <v>1239</v>
      </c>
      <c r="E20" s="34">
        <f t="shared" si="14"/>
        <v>1245</v>
      </c>
      <c r="F20" s="34">
        <f t="shared" si="15"/>
        <v>1251</v>
      </c>
      <c r="G20" s="34">
        <f t="shared" si="16"/>
        <v>1257</v>
      </c>
      <c r="H20" s="34">
        <f t="shared" si="17"/>
        <v>1263</v>
      </c>
      <c r="I20" s="34">
        <f t="shared" si="18"/>
        <v>1269</v>
      </c>
      <c r="J20" s="34">
        <f t="shared" si="19"/>
        <v>1275</v>
      </c>
      <c r="K20" s="149">
        <f>SUM(C20:J20)</f>
        <v>10032</v>
      </c>
      <c r="L20" s="34">
        <f t="shared" si="3"/>
        <v>1281</v>
      </c>
      <c r="M20" s="34">
        <f t="shared" si="4"/>
        <v>1287</v>
      </c>
      <c r="N20" s="34">
        <f t="shared" si="5"/>
        <v>1287</v>
      </c>
      <c r="O20" s="34">
        <f t="shared" si="20"/>
        <v>1293</v>
      </c>
      <c r="P20" s="34">
        <f t="shared" si="6"/>
        <v>1293</v>
      </c>
      <c r="Q20" s="34">
        <f t="shared" si="7"/>
        <v>1299</v>
      </c>
      <c r="R20" s="34">
        <f t="shared" si="8"/>
        <v>1299</v>
      </c>
      <c r="S20" s="34">
        <f t="shared" si="9"/>
        <v>1305</v>
      </c>
      <c r="T20" s="149">
        <f>SUM(L20:S20)</f>
        <v>10344</v>
      </c>
      <c r="U20" s="150">
        <f>T20+K20</f>
        <v>20376</v>
      </c>
    </row>
  </sheetData>
  <sheetProtection selectLockedCells="1"/>
  <mergeCells count="8">
    <mergeCell ref="A1:U1"/>
    <mergeCell ref="A2:A3"/>
    <mergeCell ref="B2:B3"/>
    <mergeCell ref="C2:J2"/>
    <mergeCell ref="L2:S2"/>
    <mergeCell ref="U2:U3"/>
    <mergeCell ref="K2:K3"/>
    <mergeCell ref="T2:T3"/>
  </mergeCells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9"/>
  <sheetViews>
    <sheetView zoomScale="75" zoomScaleNormal="75" zoomScaleSheetLayoutView="91" workbookViewId="0">
      <pane xSplit="9" ySplit="2" topLeftCell="J5" activePane="bottomRight" state="frozen"/>
      <selection activeCell="C4" sqref="C4"/>
      <selection pane="topRight" activeCell="C4" sqref="C4"/>
      <selection pane="bottomLeft" activeCell="C4" sqref="C4"/>
      <selection pane="bottomRight" activeCell="A3" sqref="A3:A39"/>
    </sheetView>
  </sheetViews>
  <sheetFormatPr defaultRowHeight="51.75" customHeight="1" x14ac:dyDescent="0.25"/>
  <cols>
    <col min="1" max="1" width="17" style="123" customWidth="1"/>
    <col min="2" max="2" width="68" style="29" customWidth="1"/>
    <col min="3" max="4" width="11.5703125" style="29" customWidth="1"/>
    <col min="5" max="5" width="13.7109375" style="29" customWidth="1"/>
    <col min="6" max="7" width="11.5703125" style="29" customWidth="1"/>
    <col min="8" max="8" width="10.7109375" style="29" customWidth="1"/>
    <col min="9" max="9" width="8.5703125" style="29" customWidth="1"/>
    <col min="10" max="16384" width="9.140625" style="29"/>
  </cols>
  <sheetData>
    <row r="1" spans="1:9" ht="51.75" customHeight="1" thickBot="1" x14ac:dyDescent="0.3">
      <c r="A1" s="275" t="s">
        <v>20</v>
      </c>
      <c r="B1" s="275"/>
      <c r="C1" s="275"/>
      <c r="D1" s="275"/>
      <c r="E1" s="275"/>
      <c r="F1" s="275"/>
      <c r="G1" s="275"/>
      <c r="H1" s="275"/>
      <c r="I1" s="275"/>
    </row>
    <row r="2" spans="1:9" s="124" customFormat="1" ht="51.75" customHeight="1" thickBot="1" x14ac:dyDescent="0.3">
      <c r="A2" s="223" t="s">
        <v>647</v>
      </c>
      <c r="B2" s="223" t="s">
        <v>7</v>
      </c>
      <c r="C2" s="126" t="s">
        <v>391</v>
      </c>
      <c r="D2" s="126" t="s">
        <v>38</v>
      </c>
      <c r="E2" s="126" t="s">
        <v>57</v>
      </c>
      <c r="F2" s="126" t="s">
        <v>58</v>
      </c>
      <c r="G2" s="126" t="s">
        <v>59</v>
      </c>
      <c r="H2" s="127" t="s">
        <v>60</v>
      </c>
      <c r="I2" s="127" t="s">
        <v>10</v>
      </c>
    </row>
    <row r="3" spans="1:9" ht="51.75" customHeight="1" thickBot="1" x14ac:dyDescent="0.3">
      <c r="A3" s="40" t="s">
        <v>119</v>
      </c>
      <c r="B3" s="71" t="s">
        <v>616</v>
      </c>
      <c r="C3" s="224">
        <v>9</v>
      </c>
      <c r="D3" s="224">
        <f>C3*3</f>
        <v>27</v>
      </c>
      <c r="E3" s="224">
        <f t="shared" ref="E3:H3" si="0">D3*3</f>
        <v>81</v>
      </c>
      <c r="F3" s="224">
        <f t="shared" si="0"/>
        <v>243</v>
      </c>
      <c r="G3" s="224">
        <f t="shared" si="0"/>
        <v>729</v>
      </c>
      <c r="H3" s="224">
        <f t="shared" si="0"/>
        <v>2187</v>
      </c>
      <c r="I3" s="176">
        <f>SUM(C3:H3)</f>
        <v>3276</v>
      </c>
    </row>
    <row r="4" spans="1:9" ht="51.75" customHeight="1" thickBot="1" x14ac:dyDescent="0.3">
      <c r="A4" s="40" t="s">
        <v>617</v>
      </c>
      <c r="B4" s="40" t="s">
        <v>46</v>
      </c>
      <c r="C4" s="80">
        <f>C3+4</f>
        <v>13</v>
      </c>
      <c r="D4" s="80">
        <f t="shared" ref="D4:H4" si="1">D3+4</f>
        <v>31</v>
      </c>
      <c r="E4" s="80">
        <f t="shared" si="1"/>
        <v>85</v>
      </c>
      <c r="F4" s="80">
        <f t="shared" si="1"/>
        <v>247</v>
      </c>
      <c r="G4" s="80">
        <f t="shared" si="1"/>
        <v>733</v>
      </c>
      <c r="H4" s="80">
        <f t="shared" si="1"/>
        <v>2191</v>
      </c>
      <c r="I4" s="176">
        <f>SUM(C4:H4)</f>
        <v>3300</v>
      </c>
    </row>
    <row r="5" spans="1:9" ht="51.75" customHeight="1" thickBot="1" x14ac:dyDescent="0.3">
      <c r="A5" s="40" t="s">
        <v>120</v>
      </c>
      <c r="B5" s="40" t="s">
        <v>392</v>
      </c>
      <c r="C5" s="80">
        <f t="shared" ref="C5:C14" si="2">C4+4</f>
        <v>17</v>
      </c>
      <c r="D5" s="80">
        <f t="shared" ref="D5:D14" si="3">D4+4</f>
        <v>35</v>
      </c>
      <c r="E5" s="80">
        <f t="shared" ref="E5:E14" si="4">E4+4</f>
        <v>89</v>
      </c>
      <c r="F5" s="80">
        <f t="shared" ref="F5:F14" si="5">F4+4</f>
        <v>251</v>
      </c>
      <c r="G5" s="80">
        <f t="shared" ref="G5:G14" si="6">G4+4</f>
        <v>737</v>
      </c>
      <c r="H5" s="80">
        <f t="shared" ref="H5:H14" si="7">H4+4</f>
        <v>2195</v>
      </c>
      <c r="I5" s="176">
        <f>SUM(C5:H5)</f>
        <v>3324</v>
      </c>
    </row>
    <row r="6" spans="1:9" ht="51.75" customHeight="1" thickBot="1" x14ac:dyDescent="0.3">
      <c r="A6" s="40" t="s">
        <v>121</v>
      </c>
      <c r="B6" s="40" t="s">
        <v>44</v>
      </c>
      <c r="C6" s="80">
        <f t="shared" si="2"/>
        <v>21</v>
      </c>
      <c r="D6" s="80">
        <f t="shared" si="3"/>
        <v>39</v>
      </c>
      <c r="E6" s="80">
        <f t="shared" si="4"/>
        <v>93</v>
      </c>
      <c r="F6" s="80">
        <f t="shared" si="5"/>
        <v>255</v>
      </c>
      <c r="G6" s="80">
        <f t="shared" si="6"/>
        <v>741</v>
      </c>
      <c r="H6" s="80">
        <f t="shared" si="7"/>
        <v>2199</v>
      </c>
      <c r="I6" s="176">
        <f>SUM(C6:H6)</f>
        <v>3348</v>
      </c>
    </row>
    <row r="7" spans="1:9" ht="51.75" customHeight="1" thickBot="1" x14ac:dyDescent="0.3">
      <c r="A7" s="40" t="s">
        <v>122</v>
      </c>
      <c r="B7" s="40" t="s">
        <v>45</v>
      </c>
      <c r="C7" s="80">
        <f t="shared" si="2"/>
        <v>25</v>
      </c>
      <c r="D7" s="80">
        <f t="shared" si="3"/>
        <v>43</v>
      </c>
      <c r="E7" s="80">
        <f t="shared" si="4"/>
        <v>97</v>
      </c>
      <c r="F7" s="80">
        <f t="shared" si="5"/>
        <v>259</v>
      </c>
      <c r="G7" s="80">
        <f t="shared" si="6"/>
        <v>745</v>
      </c>
      <c r="H7" s="80">
        <f t="shared" si="7"/>
        <v>2203</v>
      </c>
      <c r="I7" s="176">
        <f>SUM(C7:H7)</f>
        <v>3372</v>
      </c>
    </row>
    <row r="8" spans="1:9" ht="51.75" customHeight="1" thickBot="1" x14ac:dyDescent="0.3">
      <c r="A8" s="40" t="s">
        <v>222</v>
      </c>
      <c r="B8" s="71" t="s">
        <v>212</v>
      </c>
      <c r="C8" s="80">
        <f t="shared" si="2"/>
        <v>29</v>
      </c>
      <c r="D8" s="80">
        <f t="shared" si="3"/>
        <v>47</v>
      </c>
      <c r="E8" s="80">
        <f t="shared" si="4"/>
        <v>101</v>
      </c>
      <c r="F8" s="80">
        <f t="shared" si="5"/>
        <v>263</v>
      </c>
      <c r="G8" s="80">
        <f t="shared" si="6"/>
        <v>749</v>
      </c>
      <c r="H8" s="80">
        <f t="shared" si="7"/>
        <v>2207</v>
      </c>
      <c r="I8" s="176">
        <f t="shared" ref="I8:I14" si="8">SUM(C8:H8)</f>
        <v>3396</v>
      </c>
    </row>
    <row r="9" spans="1:9" ht="51.75" customHeight="1" thickBot="1" x14ac:dyDescent="0.3">
      <c r="A9" s="40" t="s">
        <v>123</v>
      </c>
      <c r="B9" s="71" t="s">
        <v>618</v>
      </c>
      <c r="C9" s="80">
        <f t="shared" si="2"/>
        <v>33</v>
      </c>
      <c r="D9" s="80">
        <f t="shared" si="3"/>
        <v>51</v>
      </c>
      <c r="E9" s="80">
        <f t="shared" si="4"/>
        <v>105</v>
      </c>
      <c r="F9" s="80">
        <f t="shared" si="5"/>
        <v>267</v>
      </c>
      <c r="G9" s="80">
        <f t="shared" si="6"/>
        <v>753</v>
      </c>
      <c r="H9" s="80">
        <f t="shared" si="7"/>
        <v>2211</v>
      </c>
      <c r="I9" s="176">
        <f t="shared" si="8"/>
        <v>3420</v>
      </c>
    </row>
    <row r="10" spans="1:9" ht="51.75" customHeight="1" thickBot="1" x14ac:dyDescent="0.3">
      <c r="A10" s="40" t="s">
        <v>124</v>
      </c>
      <c r="B10" s="71" t="s">
        <v>619</v>
      </c>
      <c r="C10" s="80">
        <f t="shared" si="2"/>
        <v>37</v>
      </c>
      <c r="D10" s="80">
        <f t="shared" si="3"/>
        <v>55</v>
      </c>
      <c r="E10" s="80">
        <f t="shared" si="4"/>
        <v>109</v>
      </c>
      <c r="F10" s="80">
        <f t="shared" si="5"/>
        <v>271</v>
      </c>
      <c r="G10" s="80">
        <f t="shared" si="6"/>
        <v>757</v>
      </c>
      <c r="H10" s="80">
        <f t="shared" si="7"/>
        <v>2215</v>
      </c>
      <c r="I10" s="176">
        <f t="shared" si="8"/>
        <v>3444</v>
      </c>
    </row>
    <row r="11" spans="1:9" ht="51.75" customHeight="1" thickBot="1" x14ac:dyDescent="0.3">
      <c r="A11" s="40" t="s">
        <v>126</v>
      </c>
      <c r="B11" s="40" t="s">
        <v>428</v>
      </c>
      <c r="C11" s="80">
        <f t="shared" si="2"/>
        <v>41</v>
      </c>
      <c r="D11" s="80">
        <f t="shared" si="3"/>
        <v>59</v>
      </c>
      <c r="E11" s="80">
        <f t="shared" si="4"/>
        <v>113</v>
      </c>
      <c r="F11" s="80">
        <f t="shared" si="5"/>
        <v>275</v>
      </c>
      <c r="G11" s="80">
        <f t="shared" si="6"/>
        <v>761</v>
      </c>
      <c r="H11" s="80">
        <f t="shared" si="7"/>
        <v>2219</v>
      </c>
      <c r="I11" s="176">
        <f>SUM(C11:H11)</f>
        <v>3468</v>
      </c>
    </row>
    <row r="12" spans="1:9" ht="51.75" customHeight="1" thickBot="1" x14ac:dyDescent="0.3">
      <c r="A12" s="40" t="s">
        <v>220</v>
      </c>
      <c r="B12" s="156" t="s">
        <v>218</v>
      </c>
      <c r="C12" s="80">
        <f t="shared" si="2"/>
        <v>45</v>
      </c>
      <c r="D12" s="80">
        <f t="shared" si="3"/>
        <v>63</v>
      </c>
      <c r="E12" s="80">
        <f t="shared" si="4"/>
        <v>117</v>
      </c>
      <c r="F12" s="80">
        <f t="shared" si="5"/>
        <v>279</v>
      </c>
      <c r="G12" s="80">
        <f t="shared" si="6"/>
        <v>765</v>
      </c>
      <c r="H12" s="80">
        <f t="shared" si="7"/>
        <v>2223</v>
      </c>
      <c r="I12" s="176">
        <f>SUM(C12:H12)</f>
        <v>3492</v>
      </c>
    </row>
    <row r="13" spans="1:9" ht="51.75" customHeight="1" thickBot="1" x14ac:dyDescent="0.3">
      <c r="A13" s="40" t="s">
        <v>221</v>
      </c>
      <c r="B13" s="156" t="s">
        <v>219</v>
      </c>
      <c r="C13" s="80">
        <f t="shared" si="2"/>
        <v>49</v>
      </c>
      <c r="D13" s="80">
        <f t="shared" si="3"/>
        <v>67</v>
      </c>
      <c r="E13" s="80">
        <f t="shared" si="4"/>
        <v>121</v>
      </c>
      <c r="F13" s="80">
        <f t="shared" si="5"/>
        <v>283</v>
      </c>
      <c r="G13" s="80">
        <f t="shared" si="6"/>
        <v>769</v>
      </c>
      <c r="H13" s="80">
        <f t="shared" si="7"/>
        <v>2227</v>
      </c>
      <c r="I13" s="176">
        <f>SUM(C13:H13)</f>
        <v>3516</v>
      </c>
    </row>
    <row r="14" spans="1:9" ht="51.75" customHeight="1" thickBot="1" x14ac:dyDescent="0.3">
      <c r="A14" s="40" t="s">
        <v>125</v>
      </c>
      <c r="B14" s="40" t="s">
        <v>521</v>
      </c>
      <c r="C14" s="80">
        <f t="shared" si="2"/>
        <v>53</v>
      </c>
      <c r="D14" s="80">
        <f t="shared" si="3"/>
        <v>71</v>
      </c>
      <c r="E14" s="80">
        <f t="shared" si="4"/>
        <v>125</v>
      </c>
      <c r="F14" s="80">
        <f t="shared" si="5"/>
        <v>287</v>
      </c>
      <c r="G14" s="80">
        <f t="shared" si="6"/>
        <v>773</v>
      </c>
      <c r="H14" s="80">
        <f t="shared" si="7"/>
        <v>2231</v>
      </c>
      <c r="I14" s="176">
        <f t="shared" si="8"/>
        <v>3540</v>
      </c>
    </row>
    <row r="15" spans="1:9" ht="51.75" customHeight="1" thickBot="1" x14ac:dyDescent="0.3">
      <c r="A15" s="40" t="s">
        <v>127</v>
      </c>
      <c r="B15" s="40" t="s">
        <v>522</v>
      </c>
      <c r="C15" s="125" t="s">
        <v>634</v>
      </c>
      <c r="D15" s="125" t="s">
        <v>634</v>
      </c>
      <c r="E15" s="125" t="s">
        <v>634</v>
      </c>
      <c r="F15" s="125" t="s">
        <v>634</v>
      </c>
      <c r="G15" s="125" t="s">
        <v>634</v>
      </c>
      <c r="H15" s="125" t="s">
        <v>634</v>
      </c>
      <c r="I15" s="177">
        <f>I14+3</f>
        <v>3543</v>
      </c>
    </row>
    <row r="16" spans="1:9" ht="51.75" customHeight="1" thickBot="1" x14ac:dyDescent="0.3">
      <c r="A16" s="40" t="s">
        <v>223</v>
      </c>
      <c r="B16" s="40" t="s">
        <v>19</v>
      </c>
      <c r="C16" s="125" t="s">
        <v>634</v>
      </c>
      <c r="D16" s="125" t="s">
        <v>634</v>
      </c>
      <c r="E16" s="125" t="s">
        <v>634</v>
      </c>
      <c r="F16" s="125" t="s">
        <v>634</v>
      </c>
      <c r="G16" s="125" t="s">
        <v>634</v>
      </c>
      <c r="H16" s="125" t="s">
        <v>634</v>
      </c>
      <c r="I16" s="177">
        <f t="shared" ref="I16:I39" si="9">I15+3</f>
        <v>3546</v>
      </c>
    </row>
    <row r="17" spans="1:9" ht="51.75" customHeight="1" thickBot="1" x14ac:dyDescent="0.3">
      <c r="A17" s="40" t="s">
        <v>128</v>
      </c>
      <c r="B17" s="40" t="s">
        <v>523</v>
      </c>
      <c r="C17" s="125" t="s">
        <v>634</v>
      </c>
      <c r="D17" s="125" t="s">
        <v>634</v>
      </c>
      <c r="E17" s="125" t="s">
        <v>634</v>
      </c>
      <c r="F17" s="125" t="s">
        <v>634</v>
      </c>
      <c r="G17" s="125" t="s">
        <v>634</v>
      </c>
      <c r="H17" s="125" t="s">
        <v>634</v>
      </c>
      <c r="I17" s="177">
        <f t="shared" si="9"/>
        <v>3549</v>
      </c>
    </row>
    <row r="18" spans="1:9" ht="51.75" customHeight="1" thickBot="1" x14ac:dyDescent="0.3">
      <c r="A18" s="40" t="s">
        <v>129</v>
      </c>
      <c r="B18" s="40" t="s">
        <v>393</v>
      </c>
      <c r="C18" s="125" t="s">
        <v>634</v>
      </c>
      <c r="D18" s="125" t="s">
        <v>634</v>
      </c>
      <c r="E18" s="125" t="s">
        <v>634</v>
      </c>
      <c r="F18" s="125" t="s">
        <v>634</v>
      </c>
      <c r="G18" s="125" t="s">
        <v>634</v>
      </c>
      <c r="H18" s="125" t="s">
        <v>634</v>
      </c>
      <c r="I18" s="177">
        <f t="shared" si="9"/>
        <v>3552</v>
      </c>
    </row>
    <row r="19" spans="1:9" ht="51.75" customHeight="1" thickBot="1" x14ac:dyDescent="0.3">
      <c r="A19" s="40" t="s">
        <v>128</v>
      </c>
      <c r="B19" s="40" t="s">
        <v>429</v>
      </c>
      <c r="C19" s="125" t="s">
        <v>634</v>
      </c>
      <c r="D19" s="125" t="s">
        <v>634</v>
      </c>
      <c r="E19" s="125" t="s">
        <v>634</v>
      </c>
      <c r="F19" s="125" t="s">
        <v>634</v>
      </c>
      <c r="G19" s="125" t="s">
        <v>634</v>
      </c>
      <c r="H19" s="125" t="s">
        <v>634</v>
      </c>
      <c r="I19" s="177">
        <f t="shared" si="9"/>
        <v>3555</v>
      </c>
    </row>
    <row r="20" spans="1:9" ht="51.75" customHeight="1" thickBot="1" x14ac:dyDescent="0.3">
      <c r="A20" s="40" t="s">
        <v>129</v>
      </c>
      <c r="B20" s="40" t="s">
        <v>47</v>
      </c>
      <c r="C20" s="125" t="s">
        <v>634</v>
      </c>
      <c r="D20" s="125" t="s">
        <v>634</v>
      </c>
      <c r="E20" s="125" t="s">
        <v>634</v>
      </c>
      <c r="F20" s="125" t="s">
        <v>634</v>
      </c>
      <c r="G20" s="125" t="s">
        <v>634</v>
      </c>
      <c r="H20" s="125" t="s">
        <v>634</v>
      </c>
      <c r="I20" s="177">
        <f t="shared" si="9"/>
        <v>3558</v>
      </c>
    </row>
    <row r="21" spans="1:9" ht="51.75" customHeight="1" thickBot="1" x14ac:dyDescent="0.3">
      <c r="A21" s="40" t="s">
        <v>130</v>
      </c>
      <c r="B21" s="40" t="s">
        <v>48</v>
      </c>
      <c r="C21" s="125" t="s">
        <v>634</v>
      </c>
      <c r="D21" s="125" t="s">
        <v>634</v>
      </c>
      <c r="E21" s="125" t="s">
        <v>634</v>
      </c>
      <c r="F21" s="125" t="s">
        <v>634</v>
      </c>
      <c r="G21" s="125" t="s">
        <v>634</v>
      </c>
      <c r="H21" s="125" t="s">
        <v>634</v>
      </c>
      <c r="I21" s="177">
        <f t="shared" si="9"/>
        <v>3561</v>
      </c>
    </row>
    <row r="22" spans="1:9" ht="51.75" customHeight="1" thickBot="1" x14ac:dyDescent="0.3">
      <c r="A22" s="40" t="s">
        <v>131</v>
      </c>
      <c r="B22" s="40" t="s">
        <v>49</v>
      </c>
      <c r="C22" s="125" t="s">
        <v>634</v>
      </c>
      <c r="D22" s="125" t="s">
        <v>634</v>
      </c>
      <c r="E22" s="125" t="s">
        <v>634</v>
      </c>
      <c r="F22" s="125" t="s">
        <v>634</v>
      </c>
      <c r="G22" s="125" t="s">
        <v>634</v>
      </c>
      <c r="H22" s="125" t="s">
        <v>634</v>
      </c>
      <c r="I22" s="177">
        <f t="shared" si="9"/>
        <v>3564</v>
      </c>
    </row>
    <row r="23" spans="1:9" ht="51.75" customHeight="1" thickBot="1" x14ac:dyDescent="0.3">
      <c r="A23" s="175" t="s">
        <v>200</v>
      </c>
      <c r="B23" s="71" t="s">
        <v>430</v>
      </c>
      <c r="C23" s="125" t="s">
        <v>634</v>
      </c>
      <c r="D23" s="125" t="s">
        <v>634</v>
      </c>
      <c r="E23" s="125" t="s">
        <v>634</v>
      </c>
      <c r="F23" s="125" t="s">
        <v>634</v>
      </c>
      <c r="G23" s="125" t="s">
        <v>634</v>
      </c>
      <c r="H23" s="125" t="s">
        <v>634</v>
      </c>
      <c r="I23" s="177">
        <f t="shared" si="9"/>
        <v>3567</v>
      </c>
    </row>
    <row r="24" spans="1:9" ht="51.75" customHeight="1" thickBot="1" x14ac:dyDescent="0.3">
      <c r="A24" s="81" t="s">
        <v>132</v>
      </c>
      <c r="B24" s="71" t="s">
        <v>608</v>
      </c>
      <c r="C24" s="125" t="s">
        <v>634</v>
      </c>
      <c r="D24" s="125" t="s">
        <v>634</v>
      </c>
      <c r="E24" s="125" t="s">
        <v>634</v>
      </c>
      <c r="F24" s="125" t="s">
        <v>634</v>
      </c>
      <c r="G24" s="125" t="s">
        <v>634</v>
      </c>
      <c r="H24" s="125" t="s">
        <v>634</v>
      </c>
      <c r="I24" s="177">
        <f t="shared" si="9"/>
        <v>3570</v>
      </c>
    </row>
    <row r="25" spans="1:9" ht="23.25" customHeight="1" thickBot="1" x14ac:dyDescent="0.3">
      <c r="A25" s="81" t="s">
        <v>648</v>
      </c>
      <c r="B25" s="225" t="s">
        <v>636</v>
      </c>
      <c r="C25" s="125" t="s">
        <v>634</v>
      </c>
      <c r="D25" s="125" t="s">
        <v>634</v>
      </c>
      <c r="E25" s="125" t="s">
        <v>634</v>
      </c>
      <c r="F25" s="125" t="s">
        <v>634</v>
      </c>
      <c r="G25" s="125" t="s">
        <v>634</v>
      </c>
      <c r="H25" s="125" t="s">
        <v>634</v>
      </c>
      <c r="I25" s="177">
        <f t="shared" si="9"/>
        <v>3573</v>
      </c>
    </row>
    <row r="26" spans="1:9" ht="24" customHeight="1" thickBot="1" x14ac:dyDescent="0.3">
      <c r="A26" s="81" t="s">
        <v>649</v>
      </c>
      <c r="B26" s="225" t="s">
        <v>637</v>
      </c>
      <c r="C26" s="125" t="s">
        <v>634</v>
      </c>
      <c r="D26" s="125" t="s">
        <v>634</v>
      </c>
      <c r="E26" s="125" t="s">
        <v>634</v>
      </c>
      <c r="F26" s="125" t="s">
        <v>634</v>
      </c>
      <c r="G26" s="125" t="s">
        <v>634</v>
      </c>
      <c r="H26" s="125" t="s">
        <v>634</v>
      </c>
      <c r="I26" s="177">
        <f t="shared" si="9"/>
        <v>3576</v>
      </c>
    </row>
    <row r="27" spans="1:9" ht="25.5" customHeight="1" thickBot="1" x14ac:dyDescent="0.3">
      <c r="A27" s="81" t="s">
        <v>650</v>
      </c>
      <c r="B27" s="225" t="s">
        <v>638</v>
      </c>
      <c r="C27" s="125" t="s">
        <v>634</v>
      </c>
      <c r="D27" s="125" t="s">
        <v>634</v>
      </c>
      <c r="E27" s="125" t="s">
        <v>634</v>
      </c>
      <c r="F27" s="125" t="s">
        <v>634</v>
      </c>
      <c r="G27" s="125" t="s">
        <v>634</v>
      </c>
      <c r="H27" s="125" t="s">
        <v>634</v>
      </c>
      <c r="I27" s="177">
        <f t="shared" si="9"/>
        <v>3579</v>
      </c>
    </row>
    <row r="28" spans="1:9" ht="24.75" customHeight="1" thickBot="1" x14ac:dyDescent="0.3">
      <c r="A28" s="81" t="s">
        <v>651</v>
      </c>
      <c r="B28" s="225" t="s">
        <v>639</v>
      </c>
      <c r="C28" s="125" t="s">
        <v>634</v>
      </c>
      <c r="D28" s="125" t="s">
        <v>634</v>
      </c>
      <c r="E28" s="125" t="s">
        <v>634</v>
      </c>
      <c r="F28" s="125" t="s">
        <v>634</v>
      </c>
      <c r="G28" s="125" t="s">
        <v>634</v>
      </c>
      <c r="H28" s="125" t="s">
        <v>634</v>
      </c>
      <c r="I28" s="177">
        <f t="shared" si="9"/>
        <v>3582</v>
      </c>
    </row>
    <row r="29" spans="1:9" ht="60" customHeight="1" thickBot="1" x14ac:dyDescent="0.3">
      <c r="A29" s="81" t="s">
        <v>133</v>
      </c>
      <c r="B29" s="71" t="s">
        <v>609</v>
      </c>
      <c r="C29" s="125" t="s">
        <v>634</v>
      </c>
      <c r="D29" s="125" t="s">
        <v>634</v>
      </c>
      <c r="E29" s="125" t="s">
        <v>634</v>
      </c>
      <c r="F29" s="125" t="s">
        <v>634</v>
      </c>
      <c r="G29" s="125" t="s">
        <v>634</v>
      </c>
      <c r="H29" s="125" t="s">
        <v>634</v>
      </c>
      <c r="I29" s="177">
        <f t="shared" si="9"/>
        <v>3585</v>
      </c>
    </row>
    <row r="30" spans="1:9" ht="24.75" customHeight="1" thickBot="1" x14ac:dyDescent="0.3">
      <c r="A30" s="81" t="s">
        <v>652</v>
      </c>
      <c r="B30" s="226" t="s">
        <v>640</v>
      </c>
      <c r="C30" s="125" t="s">
        <v>634</v>
      </c>
      <c r="D30" s="125" t="s">
        <v>634</v>
      </c>
      <c r="E30" s="125" t="s">
        <v>634</v>
      </c>
      <c r="F30" s="125" t="s">
        <v>634</v>
      </c>
      <c r="G30" s="125" t="s">
        <v>634</v>
      </c>
      <c r="H30" s="125" t="s">
        <v>634</v>
      </c>
      <c r="I30" s="177">
        <f t="shared" si="9"/>
        <v>3588</v>
      </c>
    </row>
    <row r="31" spans="1:9" ht="24.75" customHeight="1" thickBot="1" x14ac:dyDescent="0.3">
      <c r="A31" s="81" t="s">
        <v>653</v>
      </c>
      <c r="B31" s="226" t="s">
        <v>641</v>
      </c>
      <c r="C31" s="125" t="s">
        <v>634</v>
      </c>
      <c r="D31" s="125" t="s">
        <v>634</v>
      </c>
      <c r="E31" s="125" t="s">
        <v>634</v>
      </c>
      <c r="F31" s="125" t="s">
        <v>634</v>
      </c>
      <c r="G31" s="125" t="s">
        <v>634</v>
      </c>
      <c r="H31" s="125" t="s">
        <v>634</v>
      </c>
      <c r="I31" s="177">
        <f t="shared" si="9"/>
        <v>3591</v>
      </c>
    </row>
    <row r="32" spans="1:9" ht="24.75" customHeight="1" thickBot="1" x14ac:dyDescent="0.3">
      <c r="A32" s="81" t="s">
        <v>654</v>
      </c>
      <c r="B32" s="226" t="s">
        <v>642</v>
      </c>
      <c r="C32" s="125" t="s">
        <v>634</v>
      </c>
      <c r="D32" s="125" t="s">
        <v>634</v>
      </c>
      <c r="E32" s="125" t="s">
        <v>634</v>
      </c>
      <c r="F32" s="125" t="s">
        <v>634</v>
      </c>
      <c r="G32" s="125" t="s">
        <v>634</v>
      </c>
      <c r="H32" s="125" t="s">
        <v>634</v>
      </c>
      <c r="I32" s="177">
        <f t="shared" si="9"/>
        <v>3594</v>
      </c>
    </row>
    <row r="33" spans="1:9" ht="45.75" customHeight="1" thickBot="1" x14ac:dyDescent="0.3">
      <c r="A33" s="81" t="s">
        <v>645</v>
      </c>
      <c r="B33" s="71" t="s">
        <v>493</v>
      </c>
      <c r="C33" s="125" t="s">
        <v>634</v>
      </c>
      <c r="D33" s="125" t="s">
        <v>634</v>
      </c>
      <c r="E33" s="125" t="s">
        <v>634</v>
      </c>
      <c r="F33" s="125" t="s">
        <v>634</v>
      </c>
      <c r="G33" s="125" t="s">
        <v>634</v>
      </c>
      <c r="H33" s="125" t="s">
        <v>634</v>
      </c>
      <c r="I33" s="177">
        <f t="shared" si="9"/>
        <v>3597</v>
      </c>
    </row>
    <row r="34" spans="1:9" ht="45.75" customHeight="1" thickBot="1" x14ac:dyDescent="0.3">
      <c r="A34" s="81" t="s">
        <v>655</v>
      </c>
      <c r="B34" s="222" t="s">
        <v>643</v>
      </c>
      <c r="C34" s="125" t="s">
        <v>634</v>
      </c>
      <c r="D34" s="125" t="s">
        <v>634</v>
      </c>
      <c r="E34" s="125" t="s">
        <v>634</v>
      </c>
      <c r="F34" s="125" t="s">
        <v>634</v>
      </c>
      <c r="G34" s="125" t="s">
        <v>634</v>
      </c>
      <c r="H34" s="125" t="s">
        <v>634</v>
      </c>
      <c r="I34" s="177">
        <f t="shared" si="9"/>
        <v>3600</v>
      </c>
    </row>
    <row r="35" spans="1:9" ht="45.75" customHeight="1" thickBot="1" x14ac:dyDescent="0.3">
      <c r="A35" s="81" t="s">
        <v>656</v>
      </c>
      <c r="B35" s="222" t="s">
        <v>644</v>
      </c>
      <c r="C35" s="125" t="s">
        <v>634</v>
      </c>
      <c r="D35" s="125" t="s">
        <v>634</v>
      </c>
      <c r="E35" s="125" t="s">
        <v>634</v>
      </c>
      <c r="F35" s="125" t="s">
        <v>634</v>
      </c>
      <c r="G35" s="125" t="s">
        <v>634</v>
      </c>
      <c r="H35" s="125" t="s">
        <v>634</v>
      </c>
      <c r="I35" s="177">
        <f t="shared" si="9"/>
        <v>3603</v>
      </c>
    </row>
    <row r="36" spans="1:9" ht="45.75" customHeight="1" thickBot="1" x14ac:dyDescent="0.3">
      <c r="A36" s="81" t="s">
        <v>657</v>
      </c>
      <c r="B36" s="222" t="s">
        <v>646</v>
      </c>
      <c r="C36" s="125" t="s">
        <v>634</v>
      </c>
      <c r="D36" s="125" t="s">
        <v>634</v>
      </c>
      <c r="E36" s="125" t="s">
        <v>634</v>
      </c>
      <c r="F36" s="125" t="s">
        <v>634</v>
      </c>
      <c r="G36" s="125" t="s">
        <v>634</v>
      </c>
      <c r="H36" s="125" t="s">
        <v>634</v>
      </c>
      <c r="I36" s="177">
        <f t="shared" si="9"/>
        <v>3606</v>
      </c>
    </row>
    <row r="37" spans="1:9" ht="51.75" customHeight="1" thickBot="1" x14ac:dyDescent="0.3">
      <c r="A37" s="40" t="s">
        <v>213</v>
      </c>
      <c r="B37" s="71" t="s">
        <v>431</v>
      </c>
      <c r="C37" s="125" t="s">
        <v>634</v>
      </c>
      <c r="D37" s="125" t="s">
        <v>634</v>
      </c>
      <c r="E37" s="125" t="s">
        <v>634</v>
      </c>
      <c r="F37" s="125" t="s">
        <v>634</v>
      </c>
      <c r="G37" s="125" t="s">
        <v>634</v>
      </c>
      <c r="H37" s="125" t="s">
        <v>634</v>
      </c>
      <c r="I37" s="177">
        <f t="shared" si="9"/>
        <v>3609</v>
      </c>
    </row>
    <row r="38" spans="1:9" ht="51.75" customHeight="1" thickBot="1" x14ac:dyDescent="0.3">
      <c r="A38" s="40" t="s">
        <v>494</v>
      </c>
      <c r="B38" s="71" t="s">
        <v>432</v>
      </c>
      <c r="C38" s="125" t="s">
        <v>634</v>
      </c>
      <c r="D38" s="125" t="s">
        <v>634</v>
      </c>
      <c r="E38" s="125" t="s">
        <v>634</v>
      </c>
      <c r="F38" s="125" t="s">
        <v>634</v>
      </c>
      <c r="G38" s="125" t="s">
        <v>634</v>
      </c>
      <c r="H38" s="125" t="s">
        <v>634</v>
      </c>
      <c r="I38" s="177">
        <f t="shared" si="9"/>
        <v>3612</v>
      </c>
    </row>
    <row r="39" spans="1:9" ht="51.75" customHeight="1" thickBot="1" x14ac:dyDescent="0.3">
      <c r="A39" s="40" t="s">
        <v>495</v>
      </c>
      <c r="B39" s="71" t="s">
        <v>433</v>
      </c>
      <c r="C39" s="125" t="s">
        <v>634</v>
      </c>
      <c r="D39" s="125" t="s">
        <v>634</v>
      </c>
      <c r="E39" s="125" t="s">
        <v>634</v>
      </c>
      <c r="F39" s="125" t="s">
        <v>634</v>
      </c>
      <c r="G39" s="125" t="s">
        <v>634</v>
      </c>
      <c r="H39" s="125" t="s">
        <v>634</v>
      </c>
      <c r="I39" s="177">
        <f t="shared" si="9"/>
        <v>3615</v>
      </c>
    </row>
  </sheetData>
  <sheetProtection selectLockedCells="1"/>
  <mergeCells count="1">
    <mergeCell ref="A1:I1"/>
  </mergeCells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55"/>
  <sheetViews>
    <sheetView view="pageBreakPreview" topLeftCell="A31" zoomScaleNormal="100" zoomScaleSheetLayoutView="100" workbookViewId="0">
      <selection activeCell="I48" sqref="I48"/>
    </sheetView>
  </sheetViews>
  <sheetFormatPr defaultRowHeight="15" x14ac:dyDescent="0.25"/>
  <cols>
    <col min="1" max="1" width="12.7109375" style="73" customWidth="1"/>
    <col min="2" max="2" width="42.28515625" style="73" customWidth="1"/>
    <col min="3" max="7" width="9.140625" style="62"/>
    <col min="8" max="8" width="11.5703125" style="62" customWidth="1"/>
    <col min="9" max="16384" width="9.140625" style="62"/>
  </cols>
  <sheetData>
    <row r="1" spans="1:13" ht="15.75" thickBot="1" x14ac:dyDescent="0.3">
      <c r="A1" s="287" t="s">
        <v>451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ht="15.75" customHeight="1" thickBot="1" x14ac:dyDescent="0.3">
      <c r="A2" s="183"/>
      <c r="B2" s="184"/>
      <c r="C2" s="305" t="s">
        <v>65</v>
      </c>
      <c r="D2" s="288"/>
      <c r="E2" s="288"/>
      <c r="F2" s="288"/>
      <c r="G2" s="289"/>
      <c r="H2" s="288" t="s">
        <v>501</v>
      </c>
      <c r="I2" s="288"/>
      <c r="J2" s="288"/>
      <c r="K2" s="288"/>
      <c r="L2" s="289"/>
      <c r="M2" s="290" t="s">
        <v>540</v>
      </c>
    </row>
    <row r="3" spans="1:13" ht="29.25" customHeight="1" thickBot="1" x14ac:dyDescent="0.3">
      <c r="A3" s="75" t="s">
        <v>16</v>
      </c>
      <c r="B3" s="75" t="s">
        <v>7</v>
      </c>
      <c r="C3" s="126" t="s">
        <v>541</v>
      </c>
      <c r="D3" s="126" t="s">
        <v>542</v>
      </c>
      <c r="E3" s="126" t="s">
        <v>543</v>
      </c>
      <c r="F3" s="126" t="s">
        <v>544</v>
      </c>
      <c r="G3" s="126" t="s">
        <v>545</v>
      </c>
      <c r="H3" s="126" t="s">
        <v>546</v>
      </c>
      <c r="I3" s="126" t="s">
        <v>547</v>
      </c>
      <c r="J3" s="126" t="s">
        <v>548</v>
      </c>
      <c r="K3" s="126" t="s">
        <v>549</v>
      </c>
      <c r="L3" s="127" t="s">
        <v>550</v>
      </c>
      <c r="M3" s="291"/>
    </row>
    <row r="4" spans="1:13" ht="27" customHeight="1" thickBot="1" x14ac:dyDescent="0.3">
      <c r="A4" s="302" t="s">
        <v>551</v>
      </c>
      <c r="B4" s="71" t="s">
        <v>552</v>
      </c>
      <c r="C4" s="151">
        <v>20</v>
      </c>
      <c r="D4" s="151">
        <f>C4+10</f>
        <v>30</v>
      </c>
      <c r="E4" s="151">
        <f t="shared" ref="E4:K4" si="0">D4+10</f>
        <v>40</v>
      </c>
      <c r="F4" s="151">
        <f t="shared" si="0"/>
        <v>50</v>
      </c>
      <c r="G4" s="188">
        <f>SUM(C4:F4)</f>
        <v>140</v>
      </c>
      <c r="H4" s="151">
        <f t="shared" si="0"/>
        <v>150</v>
      </c>
      <c r="I4" s="151">
        <f t="shared" si="0"/>
        <v>160</v>
      </c>
      <c r="J4" s="151">
        <f t="shared" si="0"/>
        <v>170</v>
      </c>
      <c r="K4" s="151">
        <f t="shared" si="0"/>
        <v>180</v>
      </c>
      <c r="L4" s="188">
        <f>SUM(H4:K4)</f>
        <v>660</v>
      </c>
      <c r="M4" s="189">
        <f>L4+G4</f>
        <v>800</v>
      </c>
    </row>
    <row r="5" spans="1:13" ht="19.5" thickBot="1" x14ac:dyDescent="0.3">
      <c r="A5" s="303"/>
      <c r="B5" s="300" t="s">
        <v>553</v>
      </c>
      <c r="C5" s="292" t="s">
        <v>554</v>
      </c>
      <c r="D5" s="293"/>
      <c r="E5" s="293"/>
      <c r="F5" s="293"/>
      <c r="G5" s="293"/>
      <c r="H5" s="293"/>
      <c r="I5" s="293"/>
      <c r="J5" s="293"/>
      <c r="K5" s="293"/>
      <c r="L5" s="294"/>
      <c r="M5" s="190">
        <f>M4+10</f>
        <v>810</v>
      </c>
    </row>
    <row r="6" spans="1:13" ht="19.5" thickBot="1" x14ac:dyDescent="0.3">
      <c r="A6" s="303"/>
      <c r="B6" s="300"/>
      <c r="C6" s="292" t="s">
        <v>555</v>
      </c>
      <c r="D6" s="293"/>
      <c r="E6" s="293"/>
      <c r="F6" s="293"/>
      <c r="G6" s="293"/>
      <c r="H6" s="293"/>
      <c r="I6" s="293"/>
      <c r="J6" s="293"/>
      <c r="K6" s="293"/>
      <c r="L6" s="294"/>
      <c r="M6" s="190">
        <f t="shared" ref="M6:M15" si="1">M5+10</f>
        <v>820</v>
      </c>
    </row>
    <row r="7" spans="1:13" ht="19.5" thickBot="1" x14ac:dyDescent="0.3">
      <c r="A7" s="303"/>
      <c r="B7" s="300"/>
      <c r="C7" s="180" t="s">
        <v>556</v>
      </c>
      <c r="D7" s="181"/>
      <c r="E7" s="181"/>
      <c r="F7" s="181"/>
      <c r="G7" s="181"/>
      <c r="H7" s="181"/>
      <c r="I7" s="181"/>
      <c r="J7" s="181"/>
      <c r="K7" s="181"/>
      <c r="L7" s="182"/>
      <c r="M7" s="190">
        <f t="shared" si="1"/>
        <v>830</v>
      </c>
    </row>
    <row r="8" spans="1:13" ht="19.5" thickBot="1" x14ac:dyDescent="0.3">
      <c r="A8" s="303"/>
      <c r="B8" s="300"/>
      <c r="C8" s="180" t="s">
        <v>557</v>
      </c>
      <c r="D8" s="181"/>
      <c r="E8" s="181"/>
      <c r="F8" s="181"/>
      <c r="G8" s="181"/>
      <c r="H8" s="181"/>
      <c r="I8" s="181"/>
      <c r="J8" s="181"/>
      <c r="K8" s="181"/>
      <c r="L8" s="182"/>
      <c r="M8" s="190">
        <f t="shared" si="1"/>
        <v>840</v>
      </c>
    </row>
    <row r="9" spans="1:13" ht="19.5" thickBot="1" x14ac:dyDescent="0.3">
      <c r="A9" s="303"/>
      <c r="B9" s="300"/>
      <c r="C9" s="180" t="s">
        <v>558</v>
      </c>
      <c r="D9" s="181"/>
      <c r="E9" s="181"/>
      <c r="F9" s="181"/>
      <c r="G9" s="181"/>
      <c r="H9" s="181"/>
      <c r="I9" s="181"/>
      <c r="J9" s="181"/>
      <c r="K9" s="181"/>
      <c r="L9" s="182"/>
      <c r="M9" s="190">
        <f t="shared" si="1"/>
        <v>850</v>
      </c>
    </row>
    <row r="10" spans="1:13" ht="19.5" thickBot="1" x14ac:dyDescent="0.3">
      <c r="A10" s="303"/>
      <c r="B10" s="300"/>
      <c r="C10" s="211" t="s">
        <v>628</v>
      </c>
      <c r="D10" s="212"/>
      <c r="E10" s="212"/>
      <c r="F10" s="212"/>
      <c r="G10" s="212"/>
      <c r="H10" s="212"/>
      <c r="I10" s="212"/>
      <c r="J10" s="212"/>
      <c r="K10" s="212"/>
      <c r="L10" s="213"/>
      <c r="M10" s="190">
        <f t="shared" si="1"/>
        <v>860</v>
      </c>
    </row>
    <row r="11" spans="1:13" ht="19.5" thickBot="1" x14ac:dyDescent="0.3">
      <c r="A11" s="303"/>
      <c r="B11" s="300"/>
      <c r="C11" s="211" t="s">
        <v>629</v>
      </c>
      <c r="D11" s="181"/>
      <c r="E11" s="181"/>
      <c r="F11" s="181"/>
      <c r="G11" s="181"/>
      <c r="H11" s="181"/>
      <c r="I11" s="181"/>
      <c r="J11" s="181"/>
      <c r="K11" s="181"/>
      <c r="L11" s="182"/>
      <c r="M11" s="190">
        <f t="shared" si="1"/>
        <v>870</v>
      </c>
    </row>
    <row r="12" spans="1:13" ht="19.5" thickBot="1" x14ac:dyDescent="0.3">
      <c r="A12" s="303"/>
      <c r="B12" s="300"/>
      <c r="C12" s="180" t="s">
        <v>559</v>
      </c>
      <c r="D12" s="181"/>
      <c r="E12" s="181"/>
      <c r="F12" s="181"/>
      <c r="G12" s="181"/>
      <c r="H12" s="181"/>
      <c r="I12" s="181"/>
      <c r="J12" s="181"/>
      <c r="K12" s="181"/>
      <c r="L12" s="182"/>
      <c r="M12" s="190">
        <f t="shared" si="1"/>
        <v>880</v>
      </c>
    </row>
    <row r="13" spans="1:13" ht="19.5" thickBot="1" x14ac:dyDescent="0.3">
      <c r="A13" s="303"/>
      <c r="B13" s="300"/>
      <c r="C13" s="180" t="s">
        <v>560</v>
      </c>
      <c r="D13" s="181"/>
      <c r="E13" s="181"/>
      <c r="F13" s="181"/>
      <c r="G13" s="181"/>
      <c r="H13" s="181"/>
      <c r="I13" s="181"/>
      <c r="J13" s="181"/>
      <c r="K13" s="181"/>
      <c r="L13" s="182"/>
      <c r="M13" s="190">
        <f t="shared" si="1"/>
        <v>890</v>
      </c>
    </row>
    <row r="14" spans="1:13" ht="19.5" thickBot="1" x14ac:dyDescent="0.3">
      <c r="A14" s="303"/>
      <c r="B14" s="300"/>
      <c r="C14" s="180" t="s">
        <v>561</v>
      </c>
      <c r="D14" s="181"/>
      <c r="E14" s="181"/>
      <c r="F14" s="181"/>
      <c r="G14" s="181"/>
      <c r="H14" s="181"/>
      <c r="I14" s="181"/>
      <c r="J14" s="181"/>
      <c r="K14" s="181"/>
      <c r="L14" s="182"/>
      <c r="M14" s="190">
        <f t="shared" si="1"/>
        <v>900</v>
      </c>
    </row>
    <row r="15" spans="1:13" ht="19.5" thickBot="1" x14ac:dyDescent="0.3">
      <c r="A15" s="303"/>
      <c r="B15" s="300"/>
      <c r="C15" s="180" t="s">
        <v>562</v>
      </c>
      <c r="D15" s="181"/>
      <c r="E15" s="181"/>
      <c r="F15" s="181"/>
      <c r="G15" s="181"/>
      <c r="H15" s="181"/>
      <c r="I15" s="181"/>
      <c r="J15" s="181"/>
      <c r="K15" s="181"/>
      <c r="L15" s="182"/>
      <c r="M15" s="190">
        <f t="shared" si="1"/>
        <v>910</v>
      </c>
    </row>
    <row r="16" spans="1:13" ht="19.5" thickBot="1" x14ac:dyDescent="0.3">
      <c r="A16" s="303"/>
      <c r="B16" s="300"/>
      <c r="C16" s="306" t="s">
        <v>25</v>
      </c>
      <c r="D16" s="307"/>
      <c r="E16" s="307"/>
      <c r="F16" s="307"/>
      <c r="G16" s="307"/>
      <c r="H16" s="307"/>
      <c r="I16" s="307"/>
      <c r="J16" s="307"/>
      <c r="K16" s="307"/>
      <c r="L16" s="308"/>
      <c r="M16" s="191">
        <f>SUM(M5:M15)</f>
        <v>9460</v>
      </c>
    </row>
    <row r="17" spans="1:13" ht="15.75" customHeight="1" thickBot="1" x14ac:dyDescent="0.3">
      <c r="A17" s="303"/>
      <c r="B17" s="297" t="s">
        <v>563</v>
      </c>
      <c r="C17" s="180" t="s">
        <v>564</v>
      </c>
      <c r="D17" s="181"/>
      <c r="E17" s="284" t="s">
        <v>565</v>
      </c>
      <c r="F17" s="286"/>
      <c r="G17" s="192">
        <v>660</v>
      </c>
      <c r="H17" s="181" t="s">
        <v>566</v>
      </c>
      <c r="I17" s="192">
        <v>680</v>
      </c>
      <c r="J17" s="181" t="s">
        <v>567</v>
      </c>
      <c r="K17" s="181"/>
      <c r="L17" s="192">
        <v>690</v>
      </c>
      <c r="M17" s="193">
        <f>L17+G17</f>
        <v>1350</v>
      </c>
    </row>
    <row r="18" spans="1:13" ht="15.75" thickBot="1" x14ac:dyDescent="0.3">
      <c r="A18" s="303"/>
      <c r="B18" s="298"/>
      <c r="C18" s="180" t="s">
        <v>568</v>
      </c>
      <c r="D18" s="181"/>
      <c r="E18" s="284" t="s">
        <v>565</v>
      </c>
      <c r="F18" s="286"/>
      <c r="G18" s="192">
        <f>G17+1</f>
        <v>661</v>
      </c>
      <c r="H18" s="181" t="s">
        <v>566</v>
      </c>
      <c r="I18" s="192">
        <f t="shared" ref="I18:I23" si="2">I17+1</f>
        <v>681</v>
      </c>
      <c r="J18" s="181" t="s">
        <v>567</v>
      </c>
      <c r="K18" s="181"/>
      <c r="L18" s="192">
        <f t="shared" ref="L18:L24" si="3">L17+1</f>
        <v>691</v>
      </c>
      <c r="M18" s="193">
        <f t="shared" ref="M18:M25" si="4">L18+G18</f>
        <v>1352</v>
      </c>
    </row>
    <row r="19" spans="1:13" ht="15.75" thickBot="1" x14ac:dyDescent="0.3">
      <c r="A19" s="303"/>
      <c r="B19" s="298"/>
      <c r="C19" s="180" t="s">
        <v>569</v>
      </c>
      <c r="D19" s="181"/>
      <c r="E19" s="284" t="s">
        <v>565</v>
      </c>
      <c r="F19" s="286"/>
      <c r="G19" s="192">
        <f t="shared" ref="G19:G23" si="5">G18+1</f>
        <v>662</v>
      </c>
      <c r="H19" s="181" t="s">
        <v>566</v>
      </c>
      <c r="I19" s="192">
        <f t="shared" si="2"/>
        <v>682</v>
      </c>
      <c r="J19" s="181" t="s">
        <v>567</v>
      </c>
      <c r="K19" s="181"/>
      <c r="L19" s="192">
        <f t="shared" si="3"/>
        <v>692</v>
      </c>
      <c r="M19" s="193">
        <f t="shared" si="4"/>
        <v>1354</v>
      </c>
    </row>
    <row r="20" spans="1:13" ht="15.75" thickBot="1" x14ac:dyDescent="0.3">
      <c r="A20" s="303"/>
      <c r="B20" s="298"/>
      <c r="C20" s="180" t="s">
        <v>570</v>
      </c>
      <c r="D20" s="181"/>
      <c r="E20" s="284" t="s">
        <v>565</v>
      </c>
      <c r="F20" s="286"/>
      <c r="G20" s="192">
        <f t="shared" si="5"/>
        <v>663</v>
      </c>
      <c r="H20" s="181" t="s">
        <v>566</v>
      </c>
      <c r="I20" s="192">
        <f t="shared" si="2"/>
        <v>683</v>
      </c>
      <c r="J20" s="181" t="s">
        <v>567</v>
      </c>
      <c r="K20" s="181"/>
      <c r="L20" s="192">
        <f t="shared" si="3"/>
        <v>693</v>
      </c>
      <c r="M20" s="193">
        <f t="shared" si="4"/>
        <v>1356</v>
      </c>
    </row>
    <row r="21" spans="1:13" ht="15.75" thickBot="1" x14ac:dyDescent="0.3">
      <c r="A21" s="303"/>
      <c r="B21" s="298"/>
      <c r="C21" s="180" t="s">
        <v>571</v>
      </c>
      <c r="D21" s="181"/>
      <c r="E21" s="284" t="s">
        <v>565</v>
      </c>
      <c r="F21" s="286"/>
      <c r="G21" s="192">
        <f t="shared" si="5"/>
        <v>664</v>
      </c>
      <c r="H21" s="181" t="s">
        <v>566</v>
      </c>
      <c r="I21" s="192">
        <f t="shared" si="2"/>
        <v>684</v>
      </c>
      <c r="J21" s="181" t="s">
        <v>567</v>
      </c>
      <c r="K21" s="181"/>
      <c r="L21" s="192">
        <f t="shared" si="3"/>
        <v>694</v>
      </c>
      <c r="M21" s="193">
        <f t="shared" si="4"/>
        <v>1358</v>
      </c>
    </row>
    <row r="22" spans="1:13" ht="15.75" thickBot="1" x14ac:dyDescent="0.3">
      <c r="A22" s="303"/>
      <c r="B22" s="298"/>
      <c r="C22" s="180" t="s">
        <v>572</v>
      </c>
      <c r="D22" s="181"/>
      <c r="E22" s="284" t="s">
        <v>565</v>
      </c>
      <c r="F22" s="286"/>
      <c r="G22" s="192">
        <f t="shared" si="5"/>
        <v>665</v>
      </c>
      <c r="H22" s="181" t="s">
        <v>566</v>
      </c>
      <c r="I22" s="192">
        <f t="shared" si="2"/>
        <v>685</v>
      </c>
      <c r="J22" s="181" t="s">
        <v>567</v>
      </c>
      <c r="K22" s="181"/>
      <c r="L22" s="192">
        <f t="shared" si="3"/>
        <v>695</v>
      </c>
      <c r="M22" s="193">
        <f t="shared" si="4"/>
        <v>1360</v>
      </c>
    </row>
    <row r="23" spans="1:13" ht="15.75" thickBot="1" x14ac:dyDescent="0.3">
      <c r="A23" s="303"/>
      <c r="B23" s="298"/>
      <c r="C23" s="180" t="s">
        <v>573</v>
      </c>
      <c r="D23" s="181"/>
      <c r="E23" s="284" t="s">
        <v>565</v>
      </c>
      <c r="F23" s="286"/>
      <c r="G23" s="192">
        <f t="shared" si="5"/>
        <v>666</v>
      </c>
      <c r="H23" s="181" t="s">
        <v>566</v>
      </c>
      <c r="I23" s="192">
        <f t="shared" si="2"/>
        <v>686</v>
      </c>
      <c r="J23" s="181" t="s">
        <v>567</v>
      </c>
      <c r="K23" s="181"/>
      <c r="L23" s="192">
        <f t="shared" si="3"/>
        <v>696</v>
      </c>
      <c r="M23" s="193">
        <f t="shared" si="4"/>
        <v>1362</v>
      </c>
    </row>
    <row r="24" spans="1:13" ht="15.75" thickBot="1" x14ac:dyDescent="0.3">
      <c r="A24" s="303"/>
      <c r="B24" s="298"/>
      <c r="C24" s="180" t="s">
        <v>574</v>
      </c>
      <c r="D24" s="181"/>
      <c r="E24" s="309" t="s">
        <v>634</v>
      </c>
      <c r="F24" s="310"/>
      <c r="G24" s="194" t="s">
        <v>634</v>
      </c>
      <c r="H24" s="195" t="s">
        <v>634</v>
      </c>
      <c r="I24" s="194" t="s">
        <v>634</v>
      </c>
      <c r="J24" s="195" t="s">
        <v>634</v>
      </c>
      <c r="K24" s="195"/>
      <c r="L24" s="192">
        <f t="shared" si="3"/>
        <v>697</v>
      </c>
      <c r="M24" s="193">
        <f>L24</f>
        <v>697</v>
      </c>
    </row>
    <row r="25" spans="1:13" ht="19.5" thickBot="1" x14ac:dyDescent="0.3">
      <c r="A25" s="304"/>
      <c r="B25" s="299"/>
      <c r="C25" s="196" t="s">
        <v>25</v>
      </c>
      <c r="D25" s="197"/>
      <c r="E25" s="295" t="s">
        <v>565</v>
      </c>
      <c r="F25" s="296"/>
      <c r="G25" s="198">
        <f>SUM(G17:G24)</f>
        <v>4641</v>
      </c>
      <c r="H25" s="197" t="s">
        <v>566</v>
      </c>
      <c r="I25" s="198">
        <f>SUM(I17:I24)</f>
        <v>4781</v>
      </c>
      <c r="J25" s="197" t="s">
        <v>567</v>
      </c>
      <c r="K25" s="197"/>
      <c r="L25" s="198">
        <f>SUM(L17:L24)</f>
        <v>5548</v>
      </c>
      <c r="M25" s="193">
        <f t="shared" si="4"/>
        <v>10189</v>
      </c>
    </row>
    <row r="26" spans="1:13" ht="30.75" thickBot="1" x14ac:dyDescent="0.3">
      <c r="A26" s="302" t="s">
        <v>575</v>
      </c>
      <c r="B26" s="75" t="s">
        <v>7</v>
      </c>
      <c r="C26" s="126" t="s">
        <v>541</v>
      </c>
      <c r="D26" s="126" t="s">
        <v>542</v>
      </c>
      <c r="E26" s="126" t="s">
        <v>543</v>
      </c>
      <c r="F26" s="126" t="s">
        <v>544</v>
      </c>
      <c r="G26" s="126" t="s">
        <v>545</v>
      </c>
      <c r="H26" s="126" t="s">
        <v>546</v>
      </c>
      <c r="I26" s="126" t="s">
        <v>547</v>
      </c>
      <c r="J26" s="126" t="s">
        <v>548</v>
      </c>
      <c r="K26" s="126" t="s">
        <v>549</v>
      </c>
      <c r="L26" s="127" t="s">
        <v>550</v>
      </c>
      <c r="M26" s="199" t="s">
        <v>540</v>
      </c>
    </row>
    <row r="27" spans="1:13" ht="45.75" thickBot="1" x14ac:dyDescent="0.3">
      <c r="A27" s="303"/>
      <c r="B27" s="71" t="s">
        <v>576</v>
      </c>
      <c r="C27" s="151">
        <v>700</v>
      </c>
      <c r="D27" s="151">
        <f>C27+1</f>
        <v>701</v>
      </c>
      <c r="E27" s="151">
        <v>701</v>
      </c>
      <c r="F27" s="151">
        <f>E27+1</f>
        <v>702</v>
      </c>
      <c r="G27" s="188">
        <f>SUM(C27:F27)</f>
        <v>2804</v>
      </c>
      <c r="H27" s="151">
        <v>703</v>
      </c>
      <c r="I27" s="151">
        <f t="shared" ref="I27:K27" si="6">H27+1</f>
        <v>704</v>
      </c>
      <c r="J27" s="151">
        <f t="shared" si="6"/>
        <v>705</v>
      </c>
      <c r="K27" s="151">
        <f t="shared" si="6"/>
        <v>706</v>
      </c>
      <c r="L27" s="188">
        <f>SUM(H27:K27)</f>
        <v>2818</v>
      </c>
      <c r="M27" s="189">
        <f>L27+G27</f>
        <v>5622</v>
      </c>
    </row>
    <row r="28" spans="1:13" ht="19.5" thickBot="1" x14ac:dyDescent="0.3">
      <c r="A28" s="303"/>
      <c r="B28" s="300" t="s">
        <v>553</v>
      </c>
      <c r="C28" s="292" t="s">
        <v>554</v>
      </c>
      <c r="D28" s="293"/>
      <c r="E28" s="293"/>
      <c r="F28" s="293"/>
      <c r="G28" s="293"/>
      <c r="H28" s="293"/>
      <c r="I28" s="293"/>
      <c r="J28" s="293"/>
      <c r="K28" s="293"/>
      <c r="L28" s="294"/>
      <c r="M28" s="177">
        <v>707</v>
      </c>
    </row>
    <row r="29" spans="1:13" ht="19.5" thickBot="1" x14ac:dyDescent="0.3">
      <c r="A29" s="303"/>
      <c r="B29" s="300"/>
      <c r="C29" s="292" t="s">
        <v>555</v>
      </c>
      <c r="D29" s="293"/>
      <c r="E29" s="293"/>
      <c r="F29" s="293"/>
      <c r="G29" s="293"/>
      <c r="H29" s="293"/>
      <c r="I29" s="293"/>
      <c r="J29" s="293"/>
      <c r="K29" s="293"/>
      <c r="L29" s="294"/>
      <c r="M29" s="177">
        <f>M28+1</f>
        <v>708</v>
      </c>
    </row>
    <row r="30" spans="1:13" ht="19.5" thickBot="1" x14ac:dyDescent="0.3">
      <c r="A30" s="303"/>
      <c r="B30" s="300"/>
      <c r="C30" s="180" t="s">
        <v>556</v>
      </c>
      <c r="D30" s="181"/>
      <c r="E30" s="181"/>
      <c r="F30" s="181"/>
      <c r="G30" s="181"/>
      <c r="H30" s="181"/>
      <c r="I30" s="181"/>
      <c r="J30" s="181"/>
      <c r="K30" s="181"/>
      <c r="L30" s="182"/>
      <c r="M30" s="177">
        <f t="shared" ref="M30:M39" si="7">M29+1</f>
        <v>709</v>
      </c>
    </row>
    <row r="31" spans="1:13" ht="19.5" thickBot="1" x14ac:dyDescent="0.3">
      <c r="A31" s="303"/>
      <c r="B31" s="300"/>
      <c r="C31" s="180" t="s">
        <v>557</v>
      </c>
      <c r="D31" s="181"/>
      <c r="E31" s="181"/>
      <c r="F31" s="181"/>
      <c r="G31" s="181"/>
      <c r="H31" s="181"/>
      <c r="I31" s="181"/>
      <c r="J31" s="181"/>
      <c r="K31" s="181"/>
      <c r="L31" s="182"/>
      <c r="M31" s="177">
        <f t="shared" si="7"/>
        <v>710</v>
      </c>
    </row>
    <row r="32" spans="1:13" ht="19.5" thickBot="1" x14ac:dyDescent="0.3">
      <c r="A32" s="303"/>
      <c r="B32" s="300"/>
      <c r="C32" s="180" t="s">
        <v>558</v>
      </c>
      <c r="D32" s="181"/>
      <c r="E32" s="181"/>
      <c r="F32" s="181"/>
      <c r="G32" s="181"/>
      <c r="H32" s="181"/>
      <c r="I32" s="181"/>
      <c r="J32" s="181"/>
      <c r="K32" s="181"/>
      <c r="L32" s="182"/>
      <c r="M32" s="177">
        <f t="shared" si="7"/>
        <v>711</v>
      </c>
    </row>
    <row r="33" spans="1:13" ht="19.5" thickBot="1" x14ac:dyDescent="0.3">
      <c r="A33" s="303"/>
      <c r="B33" s="300"/>
      <c r="C33" s="211" t="s">
        <v>628</v>
      </c>
      <c r="D33" s="212"/>
      <c r="E33" s="212"/>
      <c r="F33" s="212"/>
      <c r="G33" s="212"/>
      <c r="H33" s="212"/>
      <c r="I33" s="212"/>
      <c r="J33" s="212"/>
      <c r="K33" s="212"/>
      <c r="L33" s="213"/>
      <c r="M33" s="177">
        <f t="shared" si="7"/>
        <v>712</v>
      </c>
    </row>
    <row r="34" spans="1:13" ht="19.5" thickBot="1" x14ac:dyDescent="0.3">
      <c r="A34" s="303"/>
      <c r="B34" s="300"/>
      <c r="C34" s="180" t="s">
        <v>629</v>
      </c>
      <c r="D34" s="181"/>
      <c r="E34" s="181"/>
      <c r="F34" s="181"/>
      <c r="G34" s="181"/>
      <c r="H34" s="181"/>
      <c r="I34" s="181"/>
      <c r="J34" s="181"/>
      <c r="K34" s="181"/>
      <c r="L34" s="182"/>
      <c r="M34" s="177">
        <f t="shared" si="7"/>
        <v>713</v>
      </c>
    </row>
    <row r="35" spans="1:13" ht="19.5" thickBot="1" x14ac:dyDescent="0.3">
      <c r="A35" s="303"/>
      <c r="B35" s="300"/>
      <c r="C35" s="180" t="s">
        <v>559</v>
      </c>
      <c r="D35" s="181"/>
      <c r="E35" s="181"/>
      <c r="F35" s="181"/>
      <c r="G35" s="181"/>
      <c r="H35" s="181"/>
      <c r="I35" s="181"/>
      <c r="J35" s="181"/>
      <c r="K35" s="181"/>
      <c r="L35" s="182"/>
      <c r="M35" s="177">
        <f t="shared" si="7"/>
        <v>714</v>
      </c>
    </row>
    <row r="36" spans="1:13" ht="19.5" thickBot="1" x14ac:dyDescent="0.3">
      <c r="A36" s="303"/>
      <c r="B36" s="300"/>
      <c r="C36" s="180" t="s">
        <v>560</v>
      </c>
      <c r="D36" s="181"/>
      <c r="E36" s="181"/>
      <c r="F36" s="181"/>
      <c r="G36" s="181"/>
      <c r="H36" s="181"/>
      <c r="I36" s="181"/>
      <c r="J36" s="181"/>
      <c r="K36" s="181"/>
      <c r="L36" s="182"/>
      <c r="M36" s="177">
        <f t="shared" si="7"/>
        <v>715</v>
      </c>
    </row>
    <row r="37" spans="1:13" ht="19.5" thickBot="1" x14ac:dyDescent="0.3">
      <c r="A37" s="303"/>
      <c r="B37" s="300"/>
      <c r="C37" s="180" t="s">
        <v>561</v>
      </c>
      <c r="D37" s="181"/>
      <c r="E37" s="181"/>
      <c r="F37" s="181"/>
      <c r="G37" s="181"/>
      <c r="H37" s="181"/>
      <c r="I37" s="181"/>
      <c r="J37" s="181"/>
      <c r="K37" s="181"/>
      <c r="L37" s="182"/>
      <c r="M37" s="177">
        <f t="shared" si="7"/>
        <v>716</v>
      </c>
    </row>
    <row r="38" spans="1:13" ht="19.5" thickBot="1" x14ac:dyDescent="0.3">
      <c r="A38" s="303"/>
      <c r="B38" s="300"/>
      <c r="C38" s="180" t="s">
        <v>562</v>
      </c>
      <c r="D38" s="181"/>
      <c r="E38" s="181"/>
      <c r="F38" s="181"/>
      <c r="G38" s="181"/>
      <c r="H38" s="181"/>
      <c r="I38" s="181"/>
      <c r="J38" s="181"/>
      <c r="K38" s="181"/>
      <c r="L38" s="182"/>
      <c r="M38" s="177">
        <f t="shared" si="7"/>
        <v>717</v>
      </c>
    </row>
    <row r="39" spans="1:13" ht="19.5" thickBot="1" x14ac:dyDescent="0.3">
      <c r="A39" s="304"/>
      <c r="B39" s="301"/>
      <c r="C39" s="311" t="s">
        <v>25</v>
      </c>
      <c r="D39" s="312"/>
      <c r="E39" s="312"/>
      <c r="F39" s="312"/>
      <c r="G39" s="312"/>
      <c r="H39" s="312"/>
      <c r="I39" s="312"/>
      <c r="J39" s="312"/>
      <c r="K39" s="312"/>
      <c r="L39" s="313"/>
      <c r="M39" s="177">
        <f t="shared" si="7"/>
        <v>718</v>
      </c>
    </row>
    <row r="40" spans="1:13" ht="30.75" thickBot="1" x14ac:dyDescent="0.3">
      <c r="A40" s="200"/>
      <c r="B40" s="75" t="s">
        <v>7</v>
      </c>
      <c r="C40" s="126" t="s">
        <v>577</v>
      </c>
      <c r="D40" s="126" t="s">
        <v>578</v>
      </c>
      <c r="E40" s="126" t="s">
        <v>579</v>
      </c>
      <c r="F40" s="126" t="s">
        <v>544</v>
      </c>
      <c r="G40" s="126" t="s">
        <v>545</v>
      </c>
      <c r="H40" s="126" t="s">
        <v>580</v>
      </c>
      <c r="I40" s="126" t="s">
        <v>581</v>
      </c>
      <c r="J40" s="126" t="s">
        <v>582</v>
      </c>
      <c r="K40" s="126" t="s">
        <v>549</v>
      </c>
      <c r="L40" s="127" t="s">
        <v>550</v>
      </c>
      <c r="M40" s="199" t="s">
        <v>540</v>
      </c>
    </row>
    <row r="41" spans="1:13" ht="75.75" thickBot="1" x14ac:dyDescent="0.3">
      <c r="A41" s="81" t="s">
        <v>583</v>
      </c>
      <c r="B41" s="71" t="s">
        <v>584</v>
      </c>
      <c r="C41" s="151">
        <v>720</v>
      </c>
      <c r="D41" s="151">
        <f>C41+1</f>
        <v>721</v>
      </c>
      <c r="E41" s="151">
        <f t="shared" ref="D41:K42" si="8">D41+1</f>
        <v>722</v>
      </c>
      <c r="F41" s="151">
        <f t="shared" si="8"/>
        <v>723</v>
      </c>
      <c r="G41" s="188">
        <f>SUM(C41:F41)</f>
        <v>2886</v>
      </c>
      <c r="H41" s="151">
        <v>724</v>
      </c>
      <c r="I41" s="151">
        <f t="shared" si="8"/>
        <v>725</v>
      </c>
      <c r="J41" s="151">
        <f t="shared" si="8"/>
        <v>726</v>
      </c>
      <c r="K41" s="151">
        <f t="shared" si="8"/>
        <v>727</v>
      </c>
      <c r="L41" s="188">
        <f>SUM(H41:K41)</f>
        <v>2902</v>
      </c>
      <c r="M41" s="189">
        <f>L41+G41</f>
        <v>5788</v>
      </c>
    </row>
    <row r="42" spans="1:13" ht="60.75" thickBot="1" x14ac:dyDescent="0.3">
      <c r="A42" s="81" t="s">
        <v>585</v>
      </c>
      <c r="B42" s="201" t="s">
        <v>586</v>
      </c>
      <c r="C42" s="151">
        <f>728</f>
        <v>728</v>
      </c>
      <c r="D42" s="151">
        <f t="shared" si="8"/>
        <v>729</v>
      </c>
      <c r="E42" s="151">
        <f t="shared" si="8"/>
        <v>730</v>
      </c>
      <c r="F42" s="151">
        <f t="shared" si="8"/>
        <v>731</v>
      </c>
      <c r="G42" s="188">
        <f>SUM(C42:F42)</f>
        <v>2918</v>
      </c>
      <c r="H42" s="151">
        <v>732</v>
      </c>
      <c r="I42" s="151">
        <f t="shared" si="8"/>
        <v>733</v>
      </c>
      <c r="J42" s="151">
        <f t="shared" si="8"/>
        <v>734</v>
      </c>
      <c r="K42" s="151">
        <f t="shared" si="8"/>
        <v>735</v>
      </c>
      <c r="L42" s="188">
        <f>SUM(H42:K42)</f>
        <v>2934</v>
      </c>
      <c r="M42" s="189">
        <f>L42+G42</f>
        <v>5852</v>
      </c>
    </row>
    <row r="43" spans="1:13" ht="45.75" thickBot="1" x14ac:dyDescent="0.3">
      <c r="A43" s="200" t="s">
        <v>587</v>
      </c>
      <c r="B43" s="71" t="s">
        <v>588</v>
      </c>
      <c r="C43" s="314" t="s">
        <v>589</v>
      </c>
      <c r="D43" s="315"/>
      <c r="E43" s="315"/>
      <c r="F43" s="316"/>
      <c r="G43" s="202" t="s">
        <v>635</v>
      </c>
      <c r="H43" s="314" t="s">
        <v>590</v>
      </c>
      <c r="I43" s="315"/>
      <c r="J43" s="315"/>
      <c r="K43" s="316"/>
      <c r="L43" s="203">
        <v>737</v>
      </c>
      <c r="M43" s="204">
        <f>L43+G43</f>
        <v>1473</v>
      </c>
    </row>
    <row r="44" spans="1:13" ht="30.75" thickBot="1" x14ac:dyDescent="0.3">
      <c r="A44" s="302" t="s">
        <v>591</v>
      </c>
      <c r="B44" s="75" t="s">
        <v>7</v>
      </c>
      <c r="C44" s="210" t="s">
        <v>634</v>
      </c>
      <c r="D44" s="210" t="s">
        <v>634</v>
      </c>
      <c r="E44" s="210" t="s">
        <v>634</v>
      </c>
      <c r="F44" s="210" t="s">
        <v>634</v>
      </c>
      <c r="G44" s="210" t="s">
        <v>634</v>
      </c>
      <c r="H44" s="126" t="s">
        <v>546</v>
      </c>
      <c r="I44" s="126" t="s">
        <v>547</v>
      </c>
      <c r="J44" s="126" t="s">
        <v>548</v>
      </c>
      <c r="K44" s="126" t="s">
        <v>549</v>
      </c>
      <c r="L44" s="127" t="s">
        <v>550</v>
      </c>
      <c r="M44" s="199" t="s">
        <v>540</v>
      </c>
    </row>
    <row r="45" spans="1:13" ht="45.75" thickBot="1" x14ac:dyDescent="0.3">
      <c r="A45" s="303"/>
      <c r="B45" s="71" t="s">
        <v>599</v>
      </c>
      <c r="C45" s="210" t="s">
        <v>634</v>
      </c>
      <c r="D45" s="210" t="s">
        <v>634</v>
      </c>
      <c r="E45" s="210" t="s">
        <v>634</v>
      </c>
      <c r="F45" s="210" t="s">
        <v>634</v>
      </c>
      <c r="G45" s="210" t="s">
        <v>634</v>
      </c>
      <c r="H45" s="151">
        <v>736</v>
      </c>
      <c r="I45" s="151">
        <f t="shared" ref="I45:K45" si="9">H45+1</f>
        <v>737</v>
      </c>
      <c r="J45" s="151">
        <f t="shared" si="9"/>
        <v>738</v>
      </c>
      <c r="K45" s="151">
        <f t="shared" si="9"/>
        <v>739</v>
      </c>
      <c r="L45" s="188">
        <f>SUM(H45:K45)</f>
        <v>2950</v>
      </c>
      <c r="M45" s="189">
        <v>2951</v>
      </c>
    </row>
    <row r="46" spans="1:13" ht="19.5" thickBot="1" x14ac:dyDescent="0.3">
      <c r="A46" s="303"/>
      <c r="B46" s="317" t="s">
        <v>600</v>
      </c>
      <c r="C46" s="292" t="s">
        <v>604</v>
      </c>
      <c r="D46" s="293"/>
      <c r="E46" s="293"/>
      <c r="F46" s="293"/>
      <c r="G46" s="293"/>
      <c r="H46" s="293"/>
      <c r="I46" s="293"/>
      <c r="J46" s="293"/>
      <c r="K46" s="293"/>
      <c r="L46" s="294"/>
      <c r="M46" s="177">
        <v>740</v>
      </c>
    </row>
    <row r="47" spans="1:13" ht="19.5" thickBot="1" x14ac:dyDescent="0.3">
      <c r="A47" s="303"/>
      <c r="B47" s="318"/>
      <c r="C47" s="185" t="s">
        <v>605</v>
      </c>
      <c r="D47" s="186"/>
      <c r="E47" s="186"/>
      <c r="F47" s="186"/>
      <c r="G47" s="186"/>
      <c r="H47" s="186"/>
      <c r="I47" s="186"/>
      <c r="J47" s="186"/>
      <c r="K47" s="186"/>
      <c r="L47" s="187"/>
      <c r="M47" s="177">
        <f>M46+1</f>
        <v>741</v>
      </c>
    </row>
    <row r="48" spans="1:13" ht="19.5" thickBot="1" x14ac:dyDescent="0.3">
      <c r="A48" s="303"/>
      <c r="B48" s="318"/>
      <c r="C48" s="185" t="s">
        <v>606</v>
      </c>
      <c r="D48" s="186"/>
      <c r="E48" s="186"/>
      <c r="F48" s="186"/>
      <c r="G48" s="186"/>
      <c r="H48" s="186"/>
      <c r="I48" s="186"/>
      <c r="J48" s="186"/>
      <c r="K48" s="186"/>
      <c r="L48" s="187"/>
      <c r="M48" s="177">
        <f t="shared" ref="M48:M49" si="10">M47+1</f>
        <v>742</v>
      </c>
    </row>
    <row r="49" spans="1:13" ht="19.5" thickBot="1" x14ac:dyDescent="0.3">
      <c r="A49" s="303"/>
      <c r="B49" s="318"/>
      <c r="C49" s="185" t="s">
        <v>607</v>
      </c>
      <c r="D49" s="186"/>
      <c r="E49" s="186"/>
      <c r="F49" s="186"/>
      <c r="G49" s="186"/>
      <c r="H49" s="186"/>
      <c r="I49" s="186"/>
      <c r="J49" s="186"/>
      <c r="K49" s="186"/>
      <c r="L49" s="187"/>
      <c r="M49" s="177">
        <f t="shared" si="10"/>
        <v>743</v>
      </c>
    </row>
    <row r="50" spans="1:13" ht="19.5" thickBot="1" x14ac:dyDescent="0.3">
      <c r="A50" s="304"/>
      <c r="B50" s="319"/>
      <c r="C50" s="311" t="s">
        <v>25</v>
      </c>
      <c r="D50" s="312"/>
      <c r="E50" s="312"/>
      <c r="F50" s="312"/>
      <c r="G50" s="312"/>
      <c r="H50" s="312"/>
      <c r="I50" s="312"/>
      <c r="J50" s="312"/>
      <c r="K50" s="312"/>
      <c r="L50" s="313"/>
      <c r="M50" s="177">
        <f>SUM(M46:M49)</f>
        <v>2966</v>
      </c>
    </row>
    <row r="51" spans="1:13" ht="30.75" thickBot="1" x14ac:dyDescent="0.3">
      <c r="A51" s="81" t="s">
        <v>593</v>
      </c>
      <c r="B51" s="205" t="s">
        <v>592</v>
      </c>
      <c r="C51" s="284" t="s">
        <v>565</v>
      </c>
      <c r="D51" s="285"/>
      <c r="E51" s="285"/>
      <c r="F51" s="286"/>
      <c r="G51" s="188">
        <v>744</v>
      </c>
      <c r="H51" s="206" t="s">
        <v>566</v>
      </c>
      <c r="I51" s="207">
        <v>746</v>
      </c>
      <c r="J51" s="208" t="s">
        <v>567</v>
      </c>
      <c r="K51" s="209"/>
      <c r="L51" s="188">
        <v>748</v>
      </c>
      <c r="M51" s="189">
        <f>L51+I51+G51</f>
        <v>2238</v>
      </c>
    </row>
    <row r="52" spans="1:13" ht="45.75" thickBot="1" x14ac:dyDescent="0.3">
      <c r="A52" s="81" t="s">
        <v>597</v>
      </c>
      <c r="B52" s="205" t="s">
        <v>594</v>
      </c>
      <c r="C52" s="284" t="s">
        <v>565</v>
      </c>
      <c r="D52" s="285"/>
      <c r="E52" s="285"/>
      <c r="F52" s="286"/>
      <c r="G52" s="188">
        <v>745</v>
      </c>
      <c r="H52" s="206" t="s">
        <v>566</v>
      </c>
      <c r="I52" s="207">
        <v>747</v>
      </c>
      <c r="J52" s="208" t="s">
        <v>567</v>
      </c>
      <c r="K52" s="209"/>
      <c r="L52" s="188">
        <v>749</v>
      </c>
      <c r="M52" s="189">
        <f>L52+I52+G52</f>
        <v>2241</v>
      </c>
    </row>
    <row r="53" spans="1:13" ht="30.75" thickBot="1" x14ac:dyDescent="0.3">
      <c r="A53" s="81" t="s">
        <v>601</v>
      </c>
      <c r="B53" s="205" t="s">
        <v>595</v>
      </c>
      <c r="C53" s="219" t="s">
        <v>634</v>
      </c>
      <c r="D53" s="219" t="s">
        <v>634</v>
      </c>
      <c r="E53" s="219" t="s">
        <v>634</v>
      </c>
      <c r="F53" s="219" t="s">
        <v>634</v>
      </c>
      <c r="G53" s="219" t="s">
        <v>634</v>
      </c>
      <c r="H53" s="219" t="s">
        <v>634</v>
      </c>
      <c r="I53" s="219" t="s">
        <v>634</v>
      </c>
      <c r="J53" s="219" t="s">
        <v>634</v>
      </c>
      <c r="K53" s="219" t="s">
        <v>634</v>
      </c>
      <c r="L53" s="219" t="s">
        <v>634</v>
      </c>
      <c r="M53" s="189">
        <v>2242</v>
      </c>
    </row>
    <row r="54" spans="1:13" ht="30.75" thickBot="1" x14ac:dyDescent="0.3">
      <c r="A54" s="81" t="s">
        <v>602</v>
      </c>
      <c r="B54" s="205" t="s">
        <v>596</v>
      </c>
      <c r="C54" s="219" t="s">
        <v>634</v>
      </c>
      <c r="D54" s="219" t="s">
        <v>634</v>
      </c>
      <c r="E54" s="219" t="s">
        <v>634</v>
      </c>
      <c r="F54" s="219" t="s">
        <v>634</v>
      </c>
      <c r="G54" s="188">
        <v>750</v>
      </c>
      <c r="H54" s="219" t="s">
        <v>634</v>
      </c>
      <c r="I54" s="219" t="s">
        <v>634</v>
      </c>
      <c r="J54" s="219" t="s">
        <v>634</v>
      </c>
      <c r="K54" s="219" t="s">
        <v>634</v>
      </c>
      <c r="L54" s="188">
        <v>751</v>
      </c>
      <c r="M54" s="189">
        <f>L54+G54</f>
        <v>1501</v>
      </c>
    </row>
    <row r="55" spans="1:13" ht="19.5" thickBot="1" x14ac:dyDescent="0.3">
      <c r="A55" s="81" t="s">
        <v>603</v>
      </c>
      <c r="B55" s="152" t="s">
        <v>598</v>
      </c>
      <c r="C55" s="219" t="s">
        <v>634</v>
      </c>
      <c r="D55" s="219" t="s">
        <v>634</v>
      </c>
      <c r="E55" s="219" t="s">
        <v>634</v>
      </c>
      <c r="F55" s="219" t="s">
        <v>634</v>
      </c>
      <c r="G55" s="219" t="s">
        <v>634</v>
      </c>
      <c r="H55" s="151">
        <v>752</v>
      </c>
      <c r="I55" s="151">
        <v>753</v>
      </c>
      <c r="J55" s="151">
        <v>754</v>
      </c>
      <c r="K55" s="151">
        <v>755</v>
      </c>
      <c r="L55" s="151">
        <v>756</v>
      </c>
      <c r="M55" s="189">
        <v>1502</v>
      </c>
    </row>
  </sheetData>
  <mergeCells count="32">
    <mergeCell ref="A44:A50"/>
    <mergeCell ref="C2:G2"/>
    <mergeCell ref="A26:A39"/>
    <mergeCell ref="A4:A25"/>
    <mergeCell ref="B5:B16"/>
    <mergeCell ref="C5:L5"/>
    <mergeCell ref="C6:L6"/>
    <mergeCell ref="C16:L16"/>
    <mergeCell ref="E23:F23"/>
    <mergeCell ref="E24:F24"/>
    <mergeCell ref="E22:F22"/>
    <mergeCell ref="C39:L39"/>
    <mergeCell ref="C43:F43"/>
    <mergeCell ref="H43:K43"/>
    <mergeCell ref="C50:L50"/>
    <mergeCell ref="B46:B50"/>
    <mergeCell ref="C51:F51"/>
    <mergeCell ref="C52:F52"/>
    <mergeCell ref="E21:F21"/>
    <mergeCell ref="A1:M1"/>
    <mergeCell ref="H2:L2"/>
    <mergeCell ref="M2:M3"/>
    <mergeCell ref="C46:L46"/>
    <mergeCell ref="E25:F25"/>
    <mergeCell ref="B17:B25"/>
    <mergeCell ref="E17:F17"/>
    <mergeCell ref="E18:F18"/>
    <mergeCell ref="E19:F19"/>
    <mergeCell ref="E20:F20"/>
    <mergeCell ref="B28:B39"/>
    <mergeCell ref="C28:L28"/>
    <mergeCell ref="C29:L29"/>
  </mergeCells>
  <pageMargins left="0.25" right="0.25" top="0.75" bottom="0.75" header="0.3" footer="0.3"/>
  <pageSetup paperSize="9" scale="9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view="pageBreakPreview" zoomScaleNormal="100" zoomScaleSheetLayoutView="100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D5" sqref="D5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5" width="9.140625" style="1"/>
    <col min="6" max="6" width="9.7109375" style="1" customWidth="1"/>
    <col min="7" max="7" width="11.140625" style="1" customWidth="1"/>
    <col min="8" max="8" width="9.140625" style="1"/>
    <col min="9" max="9" width="12.85546875" style="1" customWidth="1"/>
    <col min="10" max="16384" width="9.140625" style="1"/>
  </cols>
  <sheetData>
    <row r="1" spans="1:19" s="147" customFormat="1" ht="33" customHeight="1" thickBot="1" x14ac:dyDescent="0.3">
      <c r="A1" s="320" t="s">
        <v>490</v>
      </c>
      <c r="B1" s="321"/>
      <c r="C1" s="321"/>
      <c r="D1" s="321"/>
      <c r="E1" s="321"/>
      <c r="F1" s="321"/>
      <c r="G1" s="321"/>
      <c r="H1" s="321"/>
      <c r="I1" s="322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spans="1:19" ht="16.5" customHeight="1" thickBot="1" x14ac:dyDescent="0.3">
      <c r="A2" s="323" t="s">
        <v>16</v>
      </c>
      <c r="B2" s="323" t="s">
        <v>21</v>
      </c>
      <c r="C2" s="323" t="s">
        <v>8</v>
      </c>
      <c r="D2" s="323"/>
      <c r="E2" s="323"/>
      <c r="F2" s="323" t="s">
        <v>9</v>
      </c>
      <c r="G2" s="323"/>
      <c r="H2" s="323"/>
      <c r="I2" s="323" t="s">
        <v>37</v>
      </c>
    </row>
    <row r="3" spans="1:19" ht="42.75" customHeight="1" thickBot="1" x14ac:dyDescent="0.3">
      <c r="A3" s="323"/>
      <c r="B3" s="323"/>
      <c r="C3" s="146" t="s">
        <v>489</v>
      </c>
      <c r="D3" s="145" t="s">
        <v>11</v>
      </c>
      <c r="E3" s="145" t="s">
        <v>36</v>
      </c>
      <c r="F3" s="146" t="s">
        <v>489</v>
      </c>
      <c r="G3" s="145" t="s">
        <v>11</v>
      </c>
      <c r="H3" s="145" t="s">
        <v>457</v>
      </c>
      <c r="I3" s="324"/>
    </row>
    <row r="4" spans="1:19" ht="61.5" customHeight="1" thickBot="1" x14ac:dyDescent="0.3">
      <c r="A4" s="144" t="s">
        <v>488</v>
      </c>
      <c r="B4" s="144" t="s">
        <v>487</v>
      </c>
      <c r="C4" s="143">
        <v>1</v>
      </c>
      <c r="D4" s="142">
        <v>2</v>
      </c>
      <c r="E4" s="160">
        <f>C4+D4</f>
        <v>3</v>
      </c>
      <c r="F4" s="141">
        <v>20</v>
      </c>
      <c r="G4" s="140">
        <v>21</v>
      </c>
      <c r="H4" s="160">
        <f>F4+G4</f>
        <v>41</v>
      </c>
      <c r="I4" s="159">
        <f>E4+H4</f>
        <v>44</v>
      </c>
    </row>
    <row r="5" spans="1:19" ht="63" customHeight="1" thickBot="1" x14ac:dyDescent="0.3">
      <c r="A5" s="144" t="s">
        <v>486</v>
      </c>
      <c r="B5" s="144" t="s">
        <v>485</v>
      </c>
      <c r="C5" s="143">
        <v>4</v>
      </c>
      <c r="D5" s="142">
        <v>5</v>
      </c>
      <c r="E5" s="160">
        <f>C5+D5</f>
        <v>9</v>
      </c>
      <c r="F5" s="141">
        <v>22</v>
      </c>
      <c r="G5" s="140">
        <v>23</v>
      </c>
      <c r="H5" s="160">
        <f>F5+G5</f>
        <v>45</v>
      </c>
      <c r="I5" s="159">
        <f>E5+H5</f>
        <v>54</v>
      </c>
    </row>
    <row r="6" spans="1:19" ht="37.5" customHeight="1" thickBot="1" x14ac:dyDescent="0.3">
      <c r="A6" s="138" t="s">
        <v>484</v>
      </c>
      <c r="B6" s="137" t="s">
        <v>483</v>
      </c>
      <c r="C6" s="139">
        <v>7</v>
      </c>
      <c r="D6" s="139">
        <v>8</v>
      </c>
      <c r="E6" s="160">
        <f>C6+D6</f>
        <v>15</v>
      </c>
      <c r="F6" s="139">
        <v>24</v>
      </c>
      <c r="G6" s="139">
        <v>25</v>
      </c>
      <c r="H6" s="160">
        <f>F6+G6</f>
        <v>49</v>
      </c>
      <c r="I6" s="159">
        <f>E6+H6</f>
        <v>64</v>
      </c>
    </row>
    <row r="7" spans="1:19" ht="32.25" customHeight="1" thickBot="1" x14ac:dyDescent="0.3">
      <c r="A7" s="138" t="s">
        <v>482</v>
      </c>
      <c r="B7" s="137" t="s">
        <v>481</v>
      </c>
      <c r="C7" s="30">
        <v>9</v>
      </c>
      <c r="D7" s="30">
        <v>10</v>
      </c>
      <c r="E7" s="160">
        <f>C7+D7</f>
        <v>19</v>
      </c>
      <c r="F7" s="30">
        <v>26</v>
      </c>
      <c r="G7" s="30">
        <v>27</v>
      </c>
      <c r="H7" s="160">
        <f>F7+G7</f>
        <v>53</v>
      </c>
      <c r="I7" s="159">
        <f>E7+H7</f>
        <v>72</v>
      </c>
    </row>
    <row r="9" spans="1:19" x14ac:dyDescent="0.25">
      <c r="C9" s="136"/>
    </row>
  </sheetData>
  <sheetProtection selectLockedCells="1"/>
  <mergeCells count="6">
    <mergeCell ref="A1:I1"/>
    <mergeCell ref="A2:A3"/>
    <mergeCell ref="C2:E2"/>
    <mergeCell ref="B2:B3"/>
    <mergeCell ref="F2:H2"/>
    <mergeCell ref="I2:I3"/>
  </mergeCells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90"/>
  <sheetViews>
    <sheetView view="pageBreakPreview" zoomScaleNormal="90" zoomScaleSheetLayoutView="100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C7" sqref="C7:T7"/>
    </sheetView>
  </sheetViews>
  <sheetFormatPr defaultColWidth="8.140625" defaultRowHeight="15" x14ac:dyDescent="0.25"/>
  <cols>
    <col min="1" max="1" width="8.140625" style="29" customWidth="1"/>
    <col min="2" max="2" width="37.5703125" style="42" customWidth="1"/>
    <col min="3" max="16384" width="8.140625" style="29"/>
  </cols>
  <sheetData>
    <row r="1" spans="1:21" ht="16.5" thickBot="1" x14ac:dyDescent="0.3">
      <c r="A1" s="325" t="s">
        <v>135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</row>
    <row r="2" spans="1:21" ht="15.75" thickBot="1" x14ac:dyDescent="0.3">
      <c r="A2" s="327" t="s">
        <v>6</v>
      </c>
      <c r="B2" s="329" t="s">
        <v>134</v>
      </c>
      <c r="C2" s="326" t="s">
        <v>8</v>
      </c>
      <c r="D2" s="326"/>
      <c r="E2" s="326"/>
      <c r="F2" s="326"/>
      <c r="G2" s="326"/>
      <c r="H2" s="326"/>
      <c r="I2" s="326"/>
      <c r="J2" s="326"/>
      <c r="K2" s="326"/>
      <c r="L2" s="326" t="s">
        <v>9</v>
      </c>
      <c r="M2" s="326"/>
      <c r="N2" s="326"/>
      <c r="O2" s="326"/>
      <c r="P2" s="326"/>
      <c r="Q2" s="326"/>
      <c r="R2" s="326"/>
      <c r="S2" s="326"/>
      <c r="T2" s="326"/>
      <c r="U2" s="326" t="s">
        <v>37</v>
      </c>
    </row>
    <row r="3" spans="1:21" ht="30.75" thickBot="1" x14ac:dyDescent="0.3">
      <c r="A3" s="328"/>
      <c r="B3" s="330"/>
      <c r="C3" s="76" t="s">
        <v>18</v>
      </c>
      <c r="D3" s="76" t="s">
        <v>252</v>
      </c>
      <c r="E3" s="76" t="s">
        <v>225</v>
      </c>
      <c r="F3" s="76" t="s">
        <v>226</v>
      </c>
      <c r="G3" s="76" t="s">
        <v>227</v>
      </c>
      <c r="H3" s="76" t="s">
        <v>228</v>
      </c>
      <c r="I3" s="76" t="s">
        <v>229</v>
      </c>
      <c r="J3" s="78" t="s">
        <v>60</v>
      </c>
      <c r="K3" s="76" t="s">
        <v>36</v>
      </c>
      <c r="L3" s="76" t="s">
        <v>18</v>
      </c>
      <c r="M3" s="76" t="s">
        <v>252</v>
      </c>
      <c r="N3" s="76" t="s">
        <v>225</v>
      </c>
      <c r="O3" s="76" t="s">
        <v>226</v>
      </c>
      <c r="P3" s="76" t="s">
        <v>227</v>
      </c>
      <c r="Q3" s="76" t="s">
        <v>228</v>
      </c>
      <c r="R3" s="76" t="s">
        <v>229</v>
      </c>
      <c r="S3" s="78" t="s">
        <v>60</v>
      </c>
      <c r="T3" s="76" t="s">
        <v>380</v>
      </c>
      <c r="U3" s="326"/>
    </row>
    <row r="4" spans="1:21" s="82" customFormat="1" ht="90" customHeight="1" thickBot="1" x14ac:dyDescent="0.3">
      <c r="A4" s="79" t="s">
        <v>497</v>
      </c>
      <c r="B4" s="71" t="s">
        <v>496</v>
      </c>
      <c r="C4" s="83">
        <v>1</v>
      </c>
      <c r="D4" s="83">
        <f>C4+1</f>
        <v>2</v>
      </c>
      <c r="E4" s="83">
        <f t="shared" ref="E4:J4" si="0">D4+1</f>
        <v>3</v>
      </c>
      <c r="F4" s="83">
        <f t="shared" si="0"/>
        <v>4</v>
      </c>
      <c r="G4" s="83">
        <f t="shared" si="0"/>
        <v>5</v>
      </c>
      <c r="H4" s="83">
        <f t="shared" si="0"/>
        <v>6</v>
      </c>
      <c r="I4" s="83">
        <f t="shared" si="0"/>
        <v>7</v>
      </c>
      <c r="J4" s="83">
        <f t="shared" si="0"/>
        <v>8</v>
      </c>
      <c r="K4" s="155">
        <f t="shared" ref="K4:K21" si="1">SUM(C4:J4)</f>
        <v>36</v>
      </c>
      <c r="L4" s="83">
        <f>J4+1</f>
        <v>9</v>
      </c>
      <c r="M4" s="83">
        <f t="shared" ref="M4:S4" si="2">L4+2</f>
        <v>11</v>
      </c>
      <c r="N4" s="83">
        <f t="shared" si="2"/>
        <v>13</v>
      </c>
      <c r="O4" s="83">
        <f t="shared" si="2"/>
        <v>15</v>
      </c>
      <c r="P4" s="83">
        <f t="shared" si="2"/>
        <v>17</v>
      </c>
      <c r="Q4" s="83">
        <f t="shared" si="2"/>
        <v>19</v>
      </c>
      <c r="R4" s="83">
        <f t="shared" si="2"/>
        <v>21</v>
      </c>
      <c r="S4" s="83">
        <f t="shared" si="2"/>
        <v>23</v>
      </c>
      <c r="T4" s="154">
        <f>SUM(L4:S4)</f>
        <v>128</v>
      </c>
      <c r="U4" s="153">
        <f>T4+K4</f>
        <v>164</v>
      </c>
    </row>
    <row r="5" spans="1:21" ht="45.75" thickBot="1" x14ac:dyDescent="0.3">
      <c r="A5" s="79" t="s">
        <v>498</v>
      </c>
      <c r="B5" s="40" t="s">
        <v>499</v>
      </c>
      <c r="C5" s="80">
        <f>C4+25</f>
        <v>26</v>
      </c>
      <c r="D5" s="83">
        <f t="shared" ref="D5:J6" si="3">C5+1</f>
        <v>27</v>
      </c>
      <c r="E5" s="83">
        <f t="shared" si="3"/>
        <v>28</v>
      </c>
      <c r="F5" s="83">
        <f t="shared" si="3"/>
        <v>29</v>
      </c>
      <c r="G5" s="83">
        <f t="shared" si="3"/>
        <v>30</v>
      </c>
      <c r="H5" s="83">
        <f t="shared" si="3"/>
        <v>31</v>
      </c>
      <c r="I5" s="83">
        <f t="shared" si="3"/>
        <v>32</v>
      </c>
      <c r="J5" s="83">
        <f t="shared" si="3"/>
        <v>33</v>
      </c>
      <c r="K5" s="155">
        <f t="shared" si="1"/>
        <v>236</v>
      </c>
      <c r="L5" s="83">
        <v>34</v>
      </c>
      <c r="M5" s="83">
        <f t="shared" ref="M5:S5" si="4">L5+1</f>
        <v>35</v>
      </c>
      <c r="N5" s="83">
        <f t="shared" si="4"/>
        <v>36</v>
      </c>
      <c r="O5" s="83">
        <f t="shared" si="4"/>
        <v>37</v>
      </c>
      <c r="P5" s="83">
        <f t="shared" si="4"/>
        <v>38</v>
      </c>
      <c r="Q5" s="83">
        <f t="shared" si="4"/>
        <v>39</v>
      </c>
      <c r="R5" s="83">
        <f t="shared" si="4"/>
        <v>40</v>
      </c>
      <c r="S5" s="83">
        <f t="shared" si="4"/>
        <v>41</v>
      </c>
      <c r="T5" s="154">
        <f t="shared" ref="T5:T21" si="5">SUM(L5:S5)</f>
        <v>300</v>
      </c>
      <c r="U5" s="153">
        <f t="shared" ref="U5:U21" si="6">T5+K5</f>
        <v>536</v>
      </c>
    </row>
    <row r="6" spans="1:21" s="82" customFormat="1" ht="75.75" thickBot="1" x14ac:dyDescent="0.3">
      <c r="A6" s="79" t="s">
        <v>210</v>
      </c>
      <c r="B6" s="71" t="s">
        <v>500</v>
      </c>
      <c r="C6" s="80">
        <f t="shared" ref="C6:D9" si="7">C5+25</f>
        <v>51</v>
      </c>
      <c r="D6" s="83">
        <f t="shared" si="3"/>
        <v>52</v>
      </c>
      <c r="E6" s="83">
        <f t="shared" si="3"/>
        <v>53</v>
      </c>
      <c r="F6" s="83">
        <f t="shared" si="3"/>
        <v>54</v>
      </c>
      <c r="G6" s="83">
        <f t="shared" si="3"/>
        <v>55</v>
      </c>
      <c r="H6" s="83">
        <f t="shared" si="3"/>
        <v>56</v>
      </c>
      <c r="I6" s="83">
        <f t="shared" si="3"/>
        <v>57</v>
      </c>
      <c r="J6" s="83">
        <f t="shared" si="3"/>
        <v>58</v>
      </c>
      <c r="K6" s="155">
        <f>SUM(C6:J6)</f>
        <v>436</v>
      </c>
      <c r="L6" s="80">
        <f t="shared" ref="L6:L8" si="8">L5+25</f>
        <v>59</v>
      </c>
      <c r="M6" s="83">
        <f t="shared" ref="M6:S6" si="9">L6+1</f>
        <v>60</v>
      </c>
      <c r="N6" s="83">
        <f t="shared" si="9"/>
        <v>61</v>
      </c>
      <c r="O6" s="83">
        <f t="shared" si="9"/>
        <v>62</v>
      </c>
      <c r="P6" s="83">
        <f t="shared" si="9"/>
        <v>63</v>
      </c>
      <c r="Q6" s="83">
        <f t="shared" si="9"/>
        <v>64</v>
      </c>
      <c r="R6" s="83">
        <f t="shared" si="9"/>
        <v>65</v>
      </c>
      <c r="S6" s="83">
        <f t="shared" si="9"/>
        <v>66</v>
      </c>
      <c r="T6" s="154">
        <f t="shared" si="5"/>
        <v>500</v>
      </c>
      <c r="U6" s="153">
        <f t="shared" si="6"/>
        <v>936</v>
      </c>
    </row>
    <row r="7" spans="1:21" ht="90.75" thickBot="1" x14ac:dyDescent="0.3">
      <c r="A7" s="79" t="s">
        <v>282</v>
      </c>
      <c r="B7" s="86" t="s">
        <v>435</v>
      </c>
      <c r="C7" s="80">
        <f t="shared" si="7"/>
        <v>76</v>
      </c>
      <c r="D7" s="80">
        <f t="shared" si="7"/>
        <v>77</v>
      </c>
      <c r="E7" s="83">
        <f t="shared" ref="E7:J7" si="10">D7+1</f>
        <v>78</v>
      </c>
      <c r="F7" s="83">
        <f t="shared" si="10"/>
        <v>79</v>
      </c>
      <c r="G7" s="83">
        <f t="shared" si="10"/>
        <v>80</v>
      </c>
      <c r="H7" s="83">
        <f t="shared" si="10"/>
        <v>81</v>
      </c>
      <c r="I7" s="83">
        <f t="shared" si="10"/>
        <v>82</v>
      </c>
      <c r="J7" s="83">
        <f t="shared" si="10"/>
        <v>83</v>
      </c>
      <c r="K7" s="155">
        <f t="shared" si="1"/>
        <v>636</v>
      </c>
      <c r="L7" s="80">
        <f t="shared" si="8"/>
        <v>84</v>
      </c>
      <c r="M7" s="83">
        <f t="shared" ref="M7:S7" si="11">L7+1</f>
        <v>85</v>
      </c>
      <c r="N7" s="83">
        <f t="shared" si="11"/>
        <v>86</v>
      </c>
      <c r="O7" s="83">
        <f t="shared" si="11"/>
        <v>87</v>
      </c>
      <c r="P7" s="83">
        <f t="shared" si="11"/>
        <v>88</v>
      </c>
      <c r="Q7" s="83">
        <f t="shared" si="11"/>
        <v>89</v>
      </c>
      <c r="R7" s="83">
        <f t="shared" si="11"/>
        <v>90</v>
      </c>
      <c r="S7" s="83">
        <f t="shared" si="11"/>
        <v>91</v>
      </c>
      <c r="T7" s="154">
        <f t="shared" si="5"/>
        <v>700</v>
      </c>
      <c r="U7" s="153">
        <f t="shared" si="6"/>
        <v>1336</v>
      </c>
    </row>
    <row r="8" spans="1:21" ht="45.75" thickBot="1" x14ac:dyDescent="0.3">
      <c r="A8" s="84" t="s">
        <v>136</v>
      </c>
      <c r="B8" s="71" t="s">
        <v>209</v>
      </c>
      <c r="C8" s="80">
        <f t="shared" si="7"/>
        <v>101</v>
      </c>
      <c r="D8" s="83">
        <f t="shared" ref="D8:J9" si="12">C8+1</f>
        <v>102</v>
      </c>
      <c r="E8" s="83">
        <f t="shared" si="12"/>
        <v>103</v>
      </c>
      <c r="F8" s="83">
        <f t="shared" si="12"/>
        <v>104</v>
      </c>
      <c r="G8" s="83">
        <f t="shared" si="12"/>
        <v>105</v>
      </c>
      <c r="H8" s="83">
        <f t="shared" si="12"/>
        <v>106</v>
      </c>
      <c r="I8" s="83">
        <f t="shared" si="12"/>
        <v>107</v>
      </c>
      <c r="J8" s="83">
        <f t="shared" si="12"/>
        <v>108</v>
      </c>
      <c r="K8" s="155">
        <f>SUM(C8:J8)</f>
        <v>836</v>
      </c>
      <c r="L8" s="80">
        <f t="shared" si="8"/>
        <v>109</v>
      </c>
      <c r="M8" s="83">
        <f t="shared" ref="M8:S8" si="13">L8+1</f>
        <v>110</v>
      </c>
      <c r="N8" s="83">
        <f t="shared" si="13"/>
        <v>111</v>
      </c>
      <c r="O8" s="83">
        <f t="shared" si="13"/>
        <v>112</v>
      </c>
      <c r="P8" s="83">
        <f t="shared" si="13"/>
        <v>113</v>
      </c>
      <c r="Q8" s="83">
        <f t="shared" si="13"/>
        <v>114</v>
      </c>
      <c r="R8" s="83">
        <f t="shared" si="13"/>
        <v>115</v>
      </c>
      <c r="S8" s="83">
        <f t="shared" si="13"/>
        <v>116</v>
      </c>
      <c r="T8" s="154">
        <f>SUM(L8:S8)</f>
        <v>900</v>
      </c>
      <c r="U8" s="153">
        <f>T8+K8</f>
        <v>1736</v>
      </c>
    </row>
    <row r="9" spans="1:21" ht="60.75" customHeight="1" thickBot="1" x14ac:dyDescent="0.3">
      <c r="A9" s="84" t="s">
        <v>137</v>
      </c>
      <c r="B9" s="40" t="s">
        <v>102</v>
      </c>
      <c r="C9" s="80">
        <f t="shared" si="7"/>
        <v>126</v>
      </c>
      <c r="D9" s="83">
        <f t="shared" si="12"/>
        <v>127</v>
      </c>
      <c r="E9" s="128" t="s">
        <v>634</v>
      </c>
      <c r="F9" s="128" t="s">
        <v>634</v>
      </c>
      <c r="G9" s="128" t="s">
        <v>634</v>
      </c>
      <c r="H9" s="128" t="s">
        <v>634</v>
      </c>
      <c r="I9" s="128" t="s">
        <v>634</v>
      </c>
      <c r="J9" s="128" t="s">
        <v>634</v>
      </c>
      <c r="K9" s="80">
        <v>128</v>
      </c>
      <c r="L9" s="128" t="s">
        <v>634</v>
      </c>
      <c r="M9" s="128" t="s">
        <v>634</v>
      </c>
      <c r="N9" s="128" t="s">
        <v>634</v>
      </c>
      <c r="O9" s="128" t="s">
        <v>634</v>
      </c>
      <c r="P9" s="128" t="s">
        <v>634</v>
      </c>
      <c r="Q9" s="128" t="s">
        <v>634</v>
      </c>
      <c r="R9" s="128" t="s">
        <v>634</v>
      </c>
      <c r="S9" s="128" t="s">
        <v>634</v>
      </c>
      <c r="T9" s="80">
        <v>129</v>
      </c>
      <c r="U9" s="153">
        <f t="shared" si="6"/>
        <v>257</v>
      </c>
    </row>
    <row r="10" spans="1:21" s="85" customFormat="1" ht="45.75" thickBot="1" x14ac:dyDescent="0.3">
      <c r="A10" s="84" t="s">
        <v>138</v>
      </c>
      <c r="B10" s="71" t="s">
        <v>434</v>
      </c>
      <c r="C10" s="128" t="s">
        <v>634</v>
      </c>
      <c r="D10" s="128" t="s">
        <v>634</v>
      </c>
      <c r="E10" s="128" t="s">
        <v>634</v>
      </c>
      <c r="F10" s="128" t="s">
        <v>634</v>
      </c>
      <c r="G10" s="128" t="s">
        <v>634</v>
      </c>
      <c r="H10" s="128" t="s">
        <v>634</v>
      </c>
      <c r="I10" s="128" t="s">
        <v>634</v>
      </c>
      <c r="J10" s="128" t="s">
        <v>634</v>
      </c>
      <c r="K10" s="80">
        <v>130</v>
      </c>
      <c r="L10" s="128" t="s">
        <v>634</v>
      </c>
      <c r="M10" s="128" t="s">
        <v>634</v>
      </c>
      <c r="N10" s="128" t="s">
        <v>634</v>
      </c>
      <c r="O10" s="128" t="s">
        <v>634</v>
      </c>
      <c r="P10" s="128" t="s">
        <v>634</v>
      </c>
      <c r="Q10" s="128" t="s">
        <v>634</v>
      </c>
      <c r="R10" s="128" t="s">
        <v>634</v>
      </c>
      <c r="S10" s="128" t="s">
        <v>634</v>
      </c>
      <c r="T10" s="80">
        <v>131</v>
      </c>
      <c r="U10" s="153">
        <f t="shared" si="6"/>
        <v>261</v>
      </c>
    </row>
    <row r="11" spans="1:21" ht="45.75" thickBot="1" x14ac:dyDescent="0.3">
      <c r="A11" s="84" t="s">
        <v>139</v>
      </c>
      <c r="B11" s="86" t="s">
        <v>191</v>
      </c>
      <c r="C11" s="80">
        <v>132</v>
      </c>
      <c r="D11" s="83">
        <f t="shared" ref="D11:J11" si="14">C11+1</f>
        <v>133</v>
      </c>
      <c r="E11" s="83">
        <f t="shared" si="14"/>
        <v>134</v>
      </c>
      <c r="F11" s="83">
        <f t="shared" si="14"/>
        <v>135</v>
      </c>
      <c r="G11" s="83">
        <f t="shared" si="14"/>
        <v>136</v>
      </c>
      <c r="H11" s="83">
        <f t="shared" si="14"/>
        <v>137</v>
      </c>
      <c r="I11" s="83">
        <f t="shared" si="14"/>
        <v>138</v>
      </c>
      <c r="J11" s="83">
        <f t="shared" si="14"/>
        <v>139</v>
      </c>
      <c r="K11" s="155">
        <f t="shared" si="1"/>
        <v>1084</v>
      </c>
      <c r="L11" s="80">
        <v>140</v>
      </c>
      <c r="M11" s="83">
        <f t="shared" ref="M11:S11" si="15">L11+1</f>
        <v>141</v>
      </c>
      <c r="N11" s="83">
        <f t="shared" si="15"/>
        <v>142</v>
      </c>
      <c r="O11" s="83">
        <f t="shared" si="15"/>
        <v>143</v>
      </c>
      <c r="P11" s="83">
        <f t="shared" si="15"/>
        <v>144</v>
      </c>
      <c r="Q11" s="83">
        <f t="shared" si="15"/>
        <v>145</v>
      </c>
      <c r="R11" s="83">
        <f t="shared" si="15"/>
        <v>146</v>
      </c>
      <c r="S11" s="83">
        <f t="shared" si="15"/>
        <v>147</v>
      </c>
      <c r="T11" s="154">
        <f t="shared" si="5"/>
        <v>1148</v>
      </c>
      <c r="U11" s="153">
        <f t="shared" si="6"/>
        <v>2232</v>
      </c>
    </row>
    <row r="12" spans="1:21" ht="60.75" thickBot="1" x14ac:dyDescent="0.3">
      <c r="A12" s="79" t="s">
        <v>381</v>
      </c>
      <c r="B12" s="86" t="s">
        <v>283</v>
      </c>
      <c r="C12" s="80">
        <f t="shared" ref="C12:C21" si="16">C11+25</f>
        <v>157</v>
      </c>
      <c r="D12" s="83">
        <f t="shared" ref="D12:J12" si="17">C12+1</f>
        <v>158</v>
      </c>
      <c r="E12" s="83">
        <f t="shared" si="17"/>
        <v>159</v>
      </c>
      <c r="F12" s="83">
        <f t="shared" si="17"/>
        <v>160</v>
      </c>
      <c r="G12" s="83">
        <f t="shared" si="17"/>
        <v>161</v>
      </c>
      <c r="H12" s="83">
        <f t="shared" si="17"/>
        <v>162</v>
      </c>
      <c r="I12" s="83">
        <f t="shared" si="17"/>
        <v>163</v>
      </c>
      <c r="J12" s="83">
        <f t="shared" si="17"/>
        <v>164</v>
      </c>
      <c r="K12" s="155">
        <f t="shared" si="1"/>
        <v>1284</v>
      </c>
      <c r="L12" s="80">
        <f t="shared" ref="L12:L21" si="18">L11+25</f>
        <v>165</v>
      </c>
      <c r="M12" s="83">
        <f t="shared" ref="M12:S12" si="19">L12+1</f>
        <v>166</v>
      </c>
      <c r="N12" s="83">
        <f t="shared" si="19"/>
        <v>167</v>
      </c>
      <c r="O12" s="83">
        <f t="shared" si="19"/>
        <v>168</v>
      </c>
      <c r="P12" s="83">
        <f t="shared" si="19"/>
        <v>169</v>
      </c>
      <c r="Q12" s="83">
        <f t="shared" si="19"/>
        <v>170</v>
      </c>
      <c r="R12" s="83">
        <f t="shared" si="19"/>
        <v>171</v>
      </c>
      <c r="S12" s="83">
        <f t="shared" si="19"/>
        <v>172</v>
      </c>
      <c r="T12" s="154">
        <f t="shared" si="5"/>
        <v>1348</v>
      </c>
      <c r="U12" s="153">
        <f t="shared" si="6"/>
        <v>2632</v>
      </c>
    </row>
    <row r="13" spans="1:21" ht="60.75" thickBot="1" x14ac:dyDescent="0.3">
      <c r="A13" s="79" t="s">
        <v>382</v>
      </c>
      <c r="B13" s="86" t="s">
        <v>190</v>
      </c>
      <c r="C13" s="80">
        <f t="shared" si="16"/>
        <v>182</v>
      </c>
      <c r="D13" s="83">
        <f t="shared" ref="D13:J13" si="20">C13+1</f>
        <v>183</v>
      </c>
      <c r="E13" s="83">
        <f t="shared" si="20"/>
        <v>184</v>
      </c>
      <c r="F13" s="83">
        <f t="shared" si="20"/>
        <v>185</v>
      </c>
      <c r="G13" s="83">
        <f t="shared" si="20"/>
        <v>186</v>
      </c>
      <c r="H13" s="83">
        <f t="shared" si="20"/>
        <v>187</v>
      </c>
      <c r="I13" s="83">
        <f t="shared" si="20"/>
        <v>188</v>
      </c>
      <c r="J13" s="83">
        <f t="shared" si="20"/>
        <v>189</v>
      </c>
      <c r="K13" s="155">
        <f t="shared" si="1"/>
        <v>1484</v>
      </c>
      <c r="L13" s="80">
        <f t="shared" si="18"/>
        <v>190</v>
      </c>
      <c r="M13" s="83">
        <f t="shared" ref="M13:S13" si="21">L13+1</f>
        <v>191</v>
      </c>
      <c r="N13" s="83">
        <f t="shared" si="21"/>
        <v>192</v>
      </c>
      <c r="O13" s="83">
        <f t="shared" si="21"/>
        <v>193</v>
      </c>
      <c r="P13" s="83">
        <f t="shared" si="21"/>
        <v>194</v>
      </c>
      <c r="Q13" s="83">
        <f t="shared" si="21"/>
        <v>195</v>
      </c>
      <c r="R13" s="83">
        <f t="shared" si="21"/>
        <v>196</v>
      </c>
      <c r="S13" s="83">
        <f t="shared" si="21"/>
        <v>197</v>
      </c>
      <c r="T13" s="154">
        <f t="shared" si="5"/>
        <v>1548</v>
      </c>
      <c r="U13" s="153">
        <f t="shared" si="6"/>
        <v>3032</v>
      </c>
    </row>
    <row r="14" spans="1:21" ht="45.75" thickBot="1" x14ac:dyDescent="0.3">
      <c r="A14" s="79" t="s">
        <v>383</v>
      </c>
      <c r="B14" s="86" t="s">
        <v>284</v>
      </c>
      <c r="C14" s="80">
        <f t="shared" si="16"/>
        <v>207</v>
      </c>
      <c r="D14" s="83">
        <f t="shared" ref="D14:J14" si="22">C14+1</f>
        <v>208</v>
      </c>
      <c r="E14" s="83">
        <f t="shared" si="22"/>
        <v>209</v>
      </c>
      <c r="F14" s="83">
        <f t="shared" si="22"/>
        <v>210</v>
      </c>
      <c r="G14" s="83">
        <f t="shared" si="22"/>
        <v>211</v>
      </c>
      <c r="H14" s="83">
        <f t="shared" si="22"/>
        <v>212</v>
      </c>
      <c r="I14" s="83">
        <f t="shared" si="22"/>
        <v>213</v>
      </c>
      <c r="J14" s="83">
        <f t="shared" si="22"/>
        <v>214</v>
      </c>
      <c r="K14" s="155">
        <f t="shared" si="1"/>
        <v>1684</v>
      </c>
      <c r="L14" s="80">
        <f t="shared" si="18"/>
        <v>215</v>
      </c>
      <c r="M14" s="83">
        <f t="shared" ref="M14:S14" si="23">L14+1</f>
        <v>216</v>
      </c>
      <c r="N14" s="83">
        <f t="shared" si="23"/>
        <v>217</v>
      </c>
      <c r="O14" s="83">
        <f t="shared" si="23"/>
        <v>218</v>
      </c>
      <c r="P14" s="83">
        <f t="shared" si="23"/>
        <v>219</v>
      </c>
      <c r="Q14" s="83">
        <f t="shared" si="23"/>
        <v>220</v>
      </c>
      <c r="R14" s="83">
        <f t="shared" si="23"/>
        <v>221</v>
      </c>
      <c r="S14" s="83">
        <f t="shared" si="23"/>
        <v>222</v>
      </c>
      <c r="T14" s="154">
        <f t="shared" si="5"/>
        <v>1748</v>
      </c>
      <c r="U14" s="153">
        <f t="shared" si="6"/>
        <v>3432</v>
      </c>
    </row>
    <row r="15" spans="1:21" ht="30.75" thickBot="1" x14ac:dyDescent="0.3">
      <c r="A15" s="79" t="s">
        <v>384</v>
      </c>
      <c r="B15" s="87" t="s">
        <v>288</v>
      </c>
      <c r="C15" s="80">
        <f t="shared" si="16"/>
        <v>232</v>
      </c>
      <c r="D15" s="83">
        <f t="shared" ref="D15:J15" si="24">C15+1</f>
        <v>233</v>
      </c>
      <c r="E15" s="83">
        <f t="shared" si="24"/>
        <v>234</v>
      </c>
      <c r="F15" s="83">
        <f t="shared" si="24"/>
        <v>235</v>
      </c>
      <c r="G15" s="83">
        <f t="shared" si="24"/>
        <v>236</v>
      </c>
      <c r="H15" s="83">
        <f t="shared" si="24"/>
        <v>237</v>
      </c>
      <c r="I15" s="83">
        <f t="shared" si="24"/>
        <v>238</v>
      </c>
      <c r="J15" s="83">
        <f t="shared" si="24"/>
        <v>239</v>
      </c>
      <c r="K15" s="155">
        <f t="shared" si="1"/>
        <v>1884</v>
      </c>
      <c r="L15" s="80">
        <f t="shared" si="18"/>
        <v>240</v>
      </c>
      <c r="M15" s="83">
        <f t="shared" ref="M15:S15" si="25">L15+1</f>
        <v>241</v>
      </c>
      <c r="N15" s="83">
        <f t="shared" si="25"/>
        <v>242</v>
      </c>
      <c r="O15" s="83">
        <f t="shared" si="25"/>
        <v>243</v>
      </c>
      <c r="P15" s="83">
        <f t="shared" si="25"/>
        <v>244</v>
      </c>
      <c r="Q15" s="83">
        <f t="shared" si="25"/>
        <v>245</v>
      </c>
      <c r="R15" s="83">
        <f t="shared" si="25"/>
        <v>246</v>
      </c>
      <c r="S15" s="83">
        <f t="shared" si="25"/>
        <v>247</v>
      </c>
      <c r="T15" s="154">
        <f t="shared" si="5"/>
        <v>1948</v>
      </c>
      <c r="U15" s="153">
        <f t="shared" si="6"/>
        <v>3832</v>
      </c>
    </row>
    <row r="16" spans="1:21" ht="30.75" thickBot="1" x14ac:dyDescent="0.3">
      <c r="A16" s="79" t="s">
        <v>385</v>
      </c>
      <c r="B16" s="71" t="s">
        <v>516</v>
      </c>
      <c r="C16" s="80">
        <f t="shared" si="16"/>
        <v>257</v>
      </c>
      <c r="D16" s="83">
        <f t="shared" ref="D16:J16" si="26">C16+1</f>
        <v>258</v>
      </c>
      <c r="E16" s="83">
        <f t="shared" si="26"/>
        <v>259</v>
      </c>
      <c r="F16" s="83">
        <f t="shared" si="26"/>
        <v>260</v>
      </c>
      <c r="G16" s="83">
        <f t="shared" si="26"/>
        <v>261</v>
      </c>
      <c r="H16" s="83">
        <f t="shared" si="26"/>
        <v>262</v>
      </c>
      <c r="I16" s="83">
        <f t="shared" si="26"/>
        <v>263</v>
      </c>
      <c r="J16" s="83">
        <f t="shared" si="26"/>
        <v>264</v>
      </c>
      <c r="K16" s="155">
        <f t="shared" si="1"/>
        <v>2084</v>
      </c>
      <c r="L16" s="80">
        <f t="shared" si="18"/>
        <v>265</v>
      </c>
      <c r="M16" s="83">
        <f t="shared" ref="M16:S16" si="27">L16+1</f>
        <v>266</v>
      </c>
      <c r="N16" s="83">
        <f t="shared" si="27"/>
        <v>267</v>
      </c>
      <c r="O16" s="83">
        <f t="shared" si="27"/>
        <v>268</v>
      </c>
      <c r="P16" s="83">
        <f t="shared" si="27"/>
        <v>269</v>
      </c>
      <c r="Q16" s="83">
        <f t="shared" si="27"/>
        <v>270</v>
      </c>
      <c r="R16" s="83">
        <f t="shared" si="27"/>
        <v>271</v>
      </c>
      <c r="S16" s="83">
        <f t="shared" si="27"/>
        <v>272</v>
      </c>
      <c r="T16" s="154">
        <f t="shared" si="5"/>
        <v>2148</v>
      </c>
      <c r="U16" s="153">
        <f t="shared" si="6"/>
        <v>4232</v>
      </c>
    </row>
    <row r="17" spans="1:21" ht="45.75" thickBot="1" x14ac:dyDescent="0.3">
      <c r="A17" s="79" t="s">
        <v>518</v>
      </c>
      <c r="B17" s="88" t="s">
        <v>517</v>
      </c>
      <c r="C17" s="80">
        <f t="shared" si="16"/>
        <v>282</v>
      </c>
      <c r="D17" s="83">
        <f t="shared" ref="D17:J17" si="28">C17+1</f>
        <v>283</v>
      </c>
      <c r="E17" s="83">
        <f t="shared" si="28"/>
        <v>284</v>
      </c>
      <c r="F17" s="83">
        <f t="shared" si="28"/>
        <v>285</v>
      </c>
      <c r="G17" s="83">
        <f t="shared" si="28"/>
        <v>286</v>
      </c>
      <c r="H17" s="83">
        <f t="shared" si="28"/>
        <v>287</v>
      </c>
      <c r="I17" s="83">
        <f t="shared" si="28"/>
        <v>288</v>
      </c>
      <c r="J17" s="83">
        <f t="shared" si="28"/>
        <v>289</v>
      </c>
      <c r="K17" s="155">
        <f t="shared" si="1"/>
        <v>2284</v>
      </c>
      <c r="L17" s="80">
        <f t="shared" si="18"/>
        <v>290</v>
      </c>
      <c r="M17" s="83">
        <f t="shared" ref="M17:S17" si="29">L17+1</f>
        <v>291</v>
      </c>
      <c r="N17" s="83">
        <f t="shared" si="29"/>
        <v>292</v>
      </c>
      <c r="O17" s="83">
        <f t="shared" si="29"/>
        <v>293</v>
      </c>
      <c r="P17" s="83">
        <f t="shared" si="29"/>
        <v>294</v>
      </c>
      <c r="Q17" s="83">
        <f t="shared" si="29"/>
        <v>295</v>
      </c>
      <c r="R17" s="83">
        <f t="shared" si="29"/>
        <v>296</v>
      </c>
      <c r="S17" s="83">
        <f t="shared" si="29"/>
        <v>297</v>
      </c>
      <c r="T17" s="154">
        <f t="shared" si="5"/>
        <v>2348</v>
      </c>
      <c r="U17" s="153">
        <f t="shared" si="6"/>
        <v>4632</v>
      </c>
    </row>
    <row r="18" spans="1:21" ht="45.75" thickBot="1" x14ac:dyDescent="0.3">
      <c r="A18" s="79" t="s">
        <v>519</v>
      </c>
      <c r="B18" s="88" t="s">
        <v>436</v>
      </c>
      <c r="C18" s="80">
        <f t="shared" si="16"/>
        <v>307</v>
      </c>
      <c r="D18" s="83">
        <f t="shared" ref="D18:J18" si="30">C18+1</f>
        <v>308</v>
      </c>
      <c r="E18" s="83">
        <f t="shared" si="30"/>
        <v>309</v>
      </c>
      <c r="F18" s="83">
        <f t="shared" si="30"/>
        <v>310</v>
      </c>
      <c r="G18" s="83">
        <f t="shared" si="30"/>
        <v>311</v>
      </c>
      <c r="H18" s="83">
        <f t="shared" si="30"/>
        <v>312</v>
      </c>
      <c r="I18" s="83">
        <f t="shared" si="30"/>
        <v>313</v>
      </c>
      <c r="J18" s="83">
        <f t="shared" si="30"/>
        <v>314</v>
      </c>
      <c r="K18" s="155">
        <f t="shared" si="1"/>
        <v>2484</v>
      </c>
      <c r="L18" s="80">
        <f t="shared" si="18"/>
        <v>315</v>
      </c>
      <c r="M18" s="83">
        <f t="shared" ref="M18:S18" si="31">L18+1</f>
        <v>316</v>
      </c>
      <c r="N18" s="83">
        <f t="shared" si="31"/>
        <v>317</v>
      </c>
      <c r="O18" s="83">
        <f t="shared" si="31"/>
        <v>318</v>
      </c>
      <c r="P18" s="83">
        <f t="shared" si="31"/>
        <v>319</v>
      </c>
      <c r="Q18" s="83">
        <f t="shared" si="31"/>
        <v>320</v>
      </c>
      <c r="R18" s="83">
        <f t="shared" si="31"/>
        <v>321</v>
      </c>
      <c r="S18" s="83">
        <f t="shared" si="31"/>
        <v>322</v>
      </c>
      <c r="T18" s="154">
        <f t="shared" si="5"/>
        <v>2548</v>
      </c>
      <c r="U18" s="153">
        <f t="shared" si="6"/>
        <v>5032</v>
      </c>
    </row>
    <row r="19" spans="1:21" s="158" customFormat="1" ht="45.75" thickBot="1" x14ac:dyDescent="0.3">
      <c r="A19" s="156" t="s">
        <v>140</v>
      </c>
      <c r="B19" s="157" t="s">
        <v>249</v>
      </c>
      <c r="C19" s="80">
        <f t="shared" si="16"/>
        <v>332</v>
      </c>
      <c r="D19" s="83">
        <f t="shared" ref="D19:J19" si="32">C19+1</f>
        <v>333</v>
      </c>
      <c r="E19" s="83">
        <f t="shared" si="32"/>
        <v>334</v>
      </c>
      <c r="F19" s="83">
        <f t="shared" si="32"/>
        <v>335</v>
      </c>
      <c r="G19" s="83">
        <f t="shared" si="32"/>
        <v>336</v>
      </c>
      <c r="H19" s="83">
        <f t="shared" si="32"/>
        <v>337</v>
      </c>
      <c r="I19" s="83">
        <f t="shared" si="32"/>
        <v>338</v>
      </c>
      <c r="J19" s="83">
        <f t="shared" si="32"/>
        <v>339</v>
      </c>
      <c r="K19" s="155">
        <f t="shared" si="1"/>
        <v>2684</v>
      </c>
      <c r="L19" s="80">
        <f t="shared" si="18"/>
        <v>340</v>
      </c>
      <c r="M19" s="83">
        <f t="shared" ref="M19:S19" si="33">L19+1</f>
        <v>341</v>
      </c>
      <c r="N19" s="83">
        <f t="shared" si="33"/>
        <v>342</v>
      </c>
      <c r="O19" s="83">
        <f t="shared" si="33"/>
        <v>343</v>
      </c>
      <c r="P19" s="83">
        <f t="shared" si="33"/>
        <v>344</v>
      </c>
      <c r="Q19" s="83">
        <f t="shared" si="33"/>
        <v>345</v>
      </c>
      <c r="R19" s="83">
        <f t="shared" si="33"/>
        <v>346</v>
      </c>
      <c r="S19" s="83">
        <f t="shared" si="33"/>
        <v>347</v>
      </c>
      <c r="T19" s="154">
        <f>SUM(L19:S19)</f>
        <v>2748</v>
      </c>
      <c r="U19" s="153">
        <f>T19+K19</f>
        <v>5432</v>
      </c>
    </row>
    <row r="20" spans="1:21" s="158" customFormat="1" ht="30.75" thickBot="1" x14ac:dyDescent="0.3">
      <c r="A20" s="156" t="s">
        <v>211</v>
      </c>
      <c r="B20" s="157" t="s">
        <v>289</v>
      </c>
      <c r="C20" s="80">
        <f t="shared" si="16"/>
        <v>357</v>
      </c>
      <c r="D20" s="83">
        <f t="shared" ref="D20:J20" si="34">C20+1</f>
        <v>358</v>
      </c>
      <c r="E20" s="83">
        <f t="shared" si="34"/>
        <v>359</v>
      </c>
      <c r="F20" s="83">
        <f t="shared" si="34"/>
        <v>360</v>
      </c>
      <c r="G20" s="83">
        <f t="shared" si="34"/>
        <v>361</v>
      </c>
      <c r="H20" s="83">
        <f t="shared" si="34"/>
        <v>362</v>
      </c>
      <c r="I20" s="83">
        <f t="shared" si="34"/>
        <v>363</v>
      </c>
      <c r="J20" s="83">
        <f t="shared" si="34"/>
        <v>364</v>
      </c>
      <c r="K20" s="155">
        <f t="shared" si="1"/>
        <v>2884</v>
      </c>
      <c r="L20" s="80">
        <f t="shared" si="18"/>
        <v>365</v>
      </c>
      <c r="M20" s="83">
        <f t="shared" ref="M20:S20" si="35">L20+1</f>
        <v>366</v>
      </c>
      <c r="N20" s="83">
        <f t="shared" si="35"/>
        <v>367</v>
      </c>
      <c r="O20" s="83">
        <f t="shared" si="35"/>
        <v>368</v>
      </c>
      <c r="P20" s="83">
        <f t="shared" si="35"/>
        <v>369</v>
      </c>
      <c r="Q20" s="83">
        <f t="shared" si="35"/>
        <v>370</v>
      </c>
      <c r="R20" s="83">
        <f t="shared" si="35"/>
        <v>371</v>
      </c>
      <c r="S20" s="83">
        <f t="shared" si="35"/>
        <v>372</v>
      </c>
      <c r="T20" s="154">
        <f>SUM(L20:S20)</f>
        <v>2948</v>
      </c>
      <c r="U20" s="153">
        <f>T20+K20</f>
        <v>5832</v>
      </c>
    </row>
    <row r="21" spans="1:21" ht="45.75" thickBot="1" x14ac:dyDescent="0.3">
      <c r="A21" s="79" t="s">
        <v>386</v>
      </c>
      <c r="B21" s="88" t="s">
        <v>251</v>
      </c>
      <c r="C21" s="80">
        <f t="shared" si="16"/>
        <v>382</v>
      </c>
      <c r="D21" s="83">
        <f t="shared" ref="D21:J21" si="36">C21+1</f>
        <v>383</v>
      </c>
      <c r="E21" s="83">
        <f t="shared" si="36"/>
        <v>384</v>
      </c>
      <c r="F21" s="83">
        <f t="shared" si="36"/>
        <v>385</v>
      </c>
      <c r="G21" s="83">
        <f t="shared" si="36"/>
        <v>386</v>
      </c>
      <c r="H21" s="83">
        <f t="shared" si="36"/>
        <v>387</v>
      </c>
      <c r="I21" s="83">
        <f t="shared" si="36"/>
        <v>388</v>
      </c>
      <c r="J21" s="83">
        <f t="shared" si="36"/>
        <v>389</v>
      </c>
      <c r="K21" s="155">
        <f t="shared" si="1"/>
        <v>3084</v>
      </c>
      <c r="L21" s="80">
        <f t="shared" si="18"/>
        <v>390</v>
      </c>
      <c r="M21" s="83">
        <f t="shared" ref="M21:S21" si="37">L21+1</f>
        <v>391</v>
      </c>
      <c r="N21" s="83">
        <f t="shared" si="37"/>
        <v>392</v>
      </c>
      <c r="O21" s="83">
        <f t="shared" si="37"/>
        <v>393</v>
      </c>
      <c r="P21" s="83">
        <f t="shared" si="37"/>
        <v>394</v>
      </c>
      <c r="Q21" s="83">
        <f t="shared" si="37"/>
        <v>395</v>
      </c>
      <c r="R21" s="83">
        <f t="shared" si="37"/>
        <v>396</v>
      </c>
      <c r="S21" s="83">
        <f t="shared" si="37"/>
        <v>397</v>
      </c>
      <c r="T21" s="154">
        <f t="shared" si="5"/>
        <v>3148</v>
      </c>
      <c r="U21" s="153">
        <f t="shared" si="6"/>
        <v>6232</v>
      </c>
    </row>
    <row r="22" spans="1:21" s="89" customFormat="1" x14ac:dyDescent="0.25">
      <c r="B22" s="41"/>
    </row>
    <row r="23" spans="1:21" s="89" customFormat="1" x14ac:dyDescent="0.25">
      <c r="B23" s="41"/>
    </row>
    <row r="24" spans="1:21" x14ac:dyDescent="0.25">
      <c r="A24" s="89"/>
      <c r="B24" s="41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</row>
    <row r="25" spans="1:21" x14ac:dyDescent="0.25">
      <c r="A25" s="89"/>
      <c r="B25" s="41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</row>
    <row r="26" spans="1:21" x14ac:dyDescent="0.25">
      <c r="A26" s="89"/>
      <c r="B26" s="41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</row>
    <row r="27" spans="1:21" x14ac:dyDescent="0.25">
      <c r="A27" s="89"/>
      <c r="B27" s="41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1:21" x14ac:dyDescent="0.25">
      <c r="A28" s="89"/>
      <c r="B28" s="41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</row>
    <row r="29" spans="1:21" x14ac:dyDescent="0.25">
      <c r="A29" s="89"/>
      <c r="B29" s="41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</row>
    <row r="30" spans="1:21" x14ac:dyDescent="0.25">
      <c r="A30" s="89"/>
      <c r="B30" s="41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</row>
    <row r="31" spans="1:21" x14ac:dyDescent="0.25">
      <c r="A31" s="89"/>
      <c r="B31" s="41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</row>
    <row r="32" spans="1:21" x14ac:dyDescent="0.25">
      <c r="A32" s="89"/>
      <c r="B32" s="41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</row>
    <row r="33" spans="1:21" x14ac:dyDescent="0.25">
      <c r="A33" s="89"/>
      <c r="B33" s="41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</row>
    <row r="34" spans="1:21" x14ac:dyDescent="0.25">
      <c r="A34" s="89"/>
      <c r="B34" s="41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</row>
    <row r="35" spans="1:21" x14ac:dyDescent="0.25">
      <c r="A35" s="89"/>
      <c r="B35" s="41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6" spans="1:21" x14ac:dyDescent="0.25">
      <c r="A36" s="89"/>
      <c r="B36" s="41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</row>
    <row r="37" spans="1:21" x14ac:dyDescent="0.25">
      <c r="A37" s="89"/>
      <c r="B37" s="41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</row>
    <row r="38" spans="1:21" x14ac:dyDescent="0.25">
      <c r="A38" s="89"/>
      <c r="B38" s="41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 spans="1:21" x14ac:dyDescent="0.25">
      <c r="A39" s="89"/>
      <c r="B39" s="41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</row>
    <row r="40" spans="1:21" x14ac:dyDescent="0.25">
      <c r="A40" s="89"/>
      <c r="B40" s="41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</row>
    <row r="41" spans="1:21" x14ac:dyDescent="0.25">
      <c r="A41" s="89"/>
      <c r="B41" s="41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 spans="1:21" x14ac:dyDescent="0.25">
      <c r="A42" s="89"/>
      <c r="B42" s="41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 spans="1:21" x14ac:dyDescent="0.25">
      <c r="A43" s="89"/>
      <c r="B43" s="41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</row>
    <row r="44" spans="1:21" x14ac:dyDescent="0.25">
      <c r="A44" s="89"/>
      <c r="B44" s="41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</row>
    <row r="45" spans="1:21" x14ac:dyDescent="0.25">
      <c r="A45" s="89"/>
      <c r="B45" s="41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</row>
    <row r="46" spans="1:21" x14ac:dyDescent="0.25">
      <c r="A46" s="89"/>
      <c r="B46" s="41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</row>
    <row r="47" spans="1:21" x14ac:dyDescent="0.25">
      <c r="A47" s="89"/>
      <c r="B47" s="41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</row>
    <row r="48" spans="1:21" x14ac:dyDescent="0.25">
      <c r="A48" s="89"/>
      <c r="B48" s="41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</row>
    <row r="49" spans="1:21" x14ac:dyDescent="0.25">
      <c r="A49" s="89"/>
      <c r="B49" s="41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 spans="1:21" x14ac:dyDescent="0.25">
      <c r="A50" s="89"/>
      <c r="B50" s="41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 spans="1:21" x14ac:dyDescent="0.25">
      <c r="A51" s="89"/>
      <c r="B51" s="41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1:21" x14ac:dyDescent="0.25">
      <c r="A52" s="89"/>
      <c r="B52" s="41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 spans="1:21" x14ac:dyDescent="0.25">
      <c r="A53" s="89"/>
      <c r="B53" s="41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 spans="1:21" x14ac:dyDescent="0.25">
      <c r="A54" s="89"/>
      <c r="B54" s="41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1:21" x14ac:dyDescent="0.25">
      <c r="A55" s="89"/>
      <c r="B55" s="41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 spans="1:21" x14ac:dyDescent="0.25">
      <c r="A56" s="89"/>
      <c r="B56" s="41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</row>
    <row r="57" spans="1:21" x14ac:dyDescent="0.25">
      <c r="A57" s="89"/>
      <c r="B57" s="41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 spans="1:21" x14ac:dyDescent="0.25">
      <c r="A58" s="89"/>
      <c r="B58" s="41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 spans="1:21" x14ac:dyDescent="0.25">
      <c r="A59" s="89"/>
      <c r="B59" s="41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 spans="1:21" x14ac:dyDescent="0.25">
      <c r="A60" s="89"/>
      <c r="B60" s="41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</row>
    <row r="61" spans="1:21" x14ac:dyDescent="0.25">
      <c r="A61" s="89"/>
      <c r="B61" s="41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</row>
    <row r="62" spans="1:21" x14ac:dyDescent="0.25">
      <c r="A62" s="89"/>
      <c r="B62" s="41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</row>
    <row r="63" spans="1:21" x14ac:dyDescent="0.25">
      <c r="A63" s="89"/>
      <c r="B63" s="41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</row>
    <row r="64" spans="1:21" x14ac:dyDescent="0.25">
      <c r="A64" s="89"/>
      <c r="B64" s="41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</row>
    <row r="65" spans="1:21" x14ac:dyDescent="0.25">
      <c r="A65" s="89"/>
      <c r="B65" s="41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</row>
    <row r="66" spans="1:21" x14ac:dyDescent="0.25">
      <c r="A66" s="89"/>
      <c r="B66" s="41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</row>
    <row r="67" spans="1:21" x14ac:dyDescent="0.25">
      <c r="A67" s="89"/>
      <c r="B67" s="41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</row>
    <row r="68" spans="1:21" x14ac:dyDescent="0.25">
      <c r="A68" s="89"/>
      <c r="B68" s="41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</row>
    <row r="69" spans="1:21" x14ac:dyDescent="0.25">
      <c r="A69" s="89"/>
      <c r="B69" s="41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</row>
    <row r="70" spans="1:21" x14ac:dyDescent="0.25">
      <c r="A70" s="89"/>
      <c r="B70" s="41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1:21" x14ac:dyDescent="0.25">
      <c r="A71" s="89"/>
      <c r="B71" s="41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1:21" x14ac:dyDescent="0.25">
      <c r="A72" s="89"/>
      <c r="B72" s="41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1:21" x14ac:dyDescent="0.25">
      <c r="A73" s="89"/>
      <c r="B73" s="41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</row>
    <row r="74" spans="1:21" x14ac:dyDescent="0.25">
      <c r="A74" s="89"/>
      <c r="B74" s="41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</row>
    <row r="75" spans="1:21" x14ac:dyDescent="0.25">
      <c r="A75" s="89"/>
      <c r="B75" s="41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1:21" x14ac:dyDescent="0.25">
      <c r="A76" s="89"/>
      <c r="B76" s="41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1:21" x14ac:dyDescent="0.25">
      <c r="A77" s="89"/>
      <c r="B77" s="41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1:21" x14ac:dyDescent="0.25">
      <c r="A78" s="89"/>
      <c r="B78" s="41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1:21" x14ac:dyDescent="0.25">
      <c r="A79" s="89"/>
      <c r="B79" s="41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</row>
    <row r="80" spans="1:21" x14ac:dyDescent="0.25">
      <c r="A80" s="89"/>
      <c r="B80" s="41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1:21" x14ac:dyDescent="0.25">
      <c r="A81" s="89"/>
      <c r="B81" s="41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</row>
    <row r="82" spans="1:21" x14ac:dyDescent="0.25">
      <c r="A82" s="89"/>
      <c r="B82" s="41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</row>
    <row r="83" spans="1:21" x14ac:dyDescent="0.25">
      <c r="A83" s="89"/>
      <c r="B83" s="41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</row>
    <row r="84" spans="1:21" x14ac:dyDescent="0.25">
      <c r="A84" s="89"/>
      <c r="B84" s="41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</row>
    <row r="85" spans="1:21" x14ac:dyDescent="0.25">
      <c r="A85" s="89"/>
      <c r="B85" s="41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</row>
    <row r="86" spans="1:21" x14ac:dyDescent="0.25">
      <c r="A86" s="89"/>
      <c r="B86" s="41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</row>
    <row r="87" spans="1:21" x14ac:dyDescent="0.25">
      <c r="A87" s="89"/>
      <c r="B87" s="41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</row>
    <row r="88" spans="1:21" x14ac:dyDescent="0.25">
      <c r="A88" s="89"/>
      <c r="B88" s="41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</row>
    <row r="89" spans="1:21" x14ac:dyDescent="0.25">
      <c r="A89" s="89"/>
      <c r="B89" s="41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</row>
    <row r="90" spans="1:21" x14ac:dyDescent="0.25">
      <c r="A90" s="89"/>
      <c r="B90" s="41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</row>
  </sheetData>
  <sheetProtection selectLockedCells="1"/>
  <mergeCells count="6">
    <mergeCell ref="A1:U1"/>
    <mergeCell ref="C2:K2"/>
    <mergeCell ref="L2:T2"/>
    <mergeCell ref="U2:U3"/>
    <mergeCell ref="A2:A3"/>
    <mergeCell ref="B2:B3"/>
  </mergeCells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2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F5" sqref="F5"/>
    </sheetView>
  </sheetViews>
  <sheetFormatPr defaultRowHeight="15" x14ac:dyDescent="0.25"/>
  <cols>
    <col min="1" max="1" width="11.42578125" style="22" customWidth="1"/>
    <col min="2" max="2" width="21.140625" style="22" customWidth="1"/>
    <col min="3" max="3" width="7" style="22" customWidth="1"/>
    <col min="4" max="4" width="6.85546875" style="22" customWidth="1"/>
    <col min="5" max="5" width="8" style="22" customWidth="1"/>
    <col min="6" max="6" width="8.7109375" style="22" customWidth="1"/>
    <col min="7" max="7" width="8.85546875" style="22" customWidth="1"/>
    <col min="8" max="9" width="9.140625" style="22"/>
    <col min="10" max="10" width="8.28515625" style="22" customWidth="1"/>
    <col min="11" max="11" width="7.5703125" style="22" customWidth="1"/>
    <col min="12" max="12" width="7.85546875" style="22" customWidth="1"/>
    <col min="13" max="15" width="8" style="22" customWidth="1"/>
    <col min="16" max="16" width="9.140625" style="22"/>
    <col min="17" max="17" width="8.85546875" style="22" customWidth="1"/>
    <col min="18" max="16384" width="9.140625" style="22"/>
  </cols>
  <sheetData>
    <row r="1" spans="1:17" ht="16.5" thickBot="1" x14ac:dyDescent="0.3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15.75" thickBot="1" x14ac:dyDescent="0.3">
      <c r="A2" s="331" t="s">
        <v>6</v>
      </c>
      <c r="B2" s="331" t="s">
        <v>7</v>
      </c>
      <c r="C2" s="333" t="s">
        <v>8</v>
      </c>
      <c r="D2" s="333"/>
      <c r="E2" s="333"/>
      <c r="F2" s="333"/>
      <c r="G2" s="333"/>
      <c r="H2" s="333"/>
      <c r="I2" s="333" t="s">
        <v>255</v>
      </c>
      <c r="J2" s="333" t="s">
        <v>13</v>
      </c>
      <c r="K2" s="333"/>
      <c r="L2" s="333"/>
      <c r="M2" s="333"/>
      <c r="N2" s="333"/>
      <c r="O2" s="333"/>
      <c r="P2" s="333" t="s">
        <v>331</v>
      </c>
      <c r="Q2" s="334" t="s">
        <v>23</v>
      </c>
    </row>
    <row r="3" spans="1:17" ht="15.75" thickBot="1" x14ac:dyDescent="0.3">
      <c r="A3" s="332"/>
      <c r="B3" s="332"/>
      <c r="C3" s="58" t="s">
        <v>18</v>
      </c>
      <c r="D3" s="59" t="s">
        <v>332</v>
      </c>
      <c r="E3" s="59" t="s">
        <v>333</v>
      </c>
      <c r="F3" s="59" t="s">
        <v>38</v>
      </c>
      <c r="G3" s="59" t="s">
        <v>334</v>
      </c>
      <c r="H3" s="59" t="s">
        <v>22</v>
      </c>
      <c r="I3" s="333"/>
      <c r="J3" s="59" t="s">
        <v>18</v>
      </c>
      <c r="K3" s="59" t="s">
        <v>332</v>
      </c>
      <c r="L3" s="59" t="s">
        <v>333</v>
      </c>
      <c r="M3" s="59" t="s">
        <v>38</v>
      </c>
      <c r="N3" s="59" t="s">
        <v>334</v>
      </c>
      <c r="O3" s="59" t="s">
        <v>22</v>
      </c>
      <c r="P3" s="333"/>
      <c r="Q3" s="334"/>
    </row>
    <row r="4" spans="1:17" ht="90.75" thickBot="1" x14ac:dyDescent="0.3">
      <c r="A4" s="28" t="s">
        <v>141</v>
      </c>
      <c r="B4" s="35" t="s">
        <v>394</v>
      </c>
      <c r="C4" s="34">
        <v>5</v>
      </c>
      <c r="D4" s="34">
        <v>11</v>
      </c>
      <c r="E4" s="34">
        <v>17</v>
      </c>
      <c r="F4" s="34">
        <v>23</v>
      </c>
      <c r="G4" s="34">
        <v>29</v>
      </c>
      <c r="H4" s="34">
        <v>35</v>
      </c>
      <c r="I4" s="34">
        <v>41</v>
      </c>
      <c r="J4" s="34">
        <v>47</v>
      </c>
      <c r="K4" s="34">
        <v>53</v>
      </c>
      <c r="L4" s="34">
        <v>59</v>
      </c>
      <c r="M4" s="34">
        <v>65</v>
      </c>
      <c r="N4" s="34">
        <v>71</v>
      </c>
      <c r="O4" s="34">
        <v>77</v>
      </c>
      <c r="P4" s="34">
        <v>83</v>
      </c>
      <c r="Q4" s="166">
        <f>P4+I4</f>
        <v>124</v>
      </c>
    </row>
    <row r="5" spans="1:17" ht="90.75" thickBot="1" x14ac:dyDescent="0.3">
      <c r="A5" s="28" t="s">
        <v>142</v>
      </c>
      <c r="B5" s="35" t="s">
        <v>444</v>
      </c>
      <c r="C5" s="34">
        <f>C4+3</f>
        <v>8</v>
      </c>
      <c r="D5" s="34">
        <f t="shared" ref="D5:P5" si="0">D4+3</f>
        <v>14</v>
      </c>
      <c r="E5" s="34">
        <f t="shared" si="0"/>
        <v>20</v>
      </c>
      <c r="F5" s="34">
        <f t="shared" si="0"/>
        <v>26</v>
      </c>
      <c r="G5" s="34">
        <f t="shared" si="0"/>
        <v>32</v>
      </c>
      <c r="H5" s="34">
        <f t="shared" si="0"/>
        <v>38</v>
      </c>
      <c r="I5" s="34">
        <f t="shared" si="0"/>
        <v>44</v>
      </c>
      <c r="J5" s="34">
        <f t="shared" si="0"/>
        <v>50</v>
      </c>
      <c r="K5" s="34">
        <f t="shared" si="0"/>
        <v>56</v>
      </c>
      <c r="L5" s="34">
        <f t="shared" si="0"/>
        <v>62</v>
      </c>
      <c r="M5" s="34">
        <f t="shared" si="0"/>
        <v>68</v>
      </c>
      <c r="N5" s="34">
        <f t="shared" si="0"/>
        <v>74</v>
      </c>
      <c r="O5" s="34">
        <f t="shared" si="0"/>
        <v>80</v>
      </c>
      <c r="P5" s="34">
        <f t="shared" si="0"/>
        <v>86</v>
      </c>
      <c r="Q5" s="166">
        <f t="shared" ref="Q5:Q10" si="1">P5+I5</f>
        <v>130</v>
      </c>
    </row>
    <row r="6" spans="1:17" ht="165.75" thickBot="1" x14ac:dyDescent="0.3">
      <c r="A6" s="28" t="s">
        <v>143</v>
      </c>
      <c r="B6" s="35" t="s">
        <v>445</v>
      </c>
      <c r="C6" s="34">
        <f>C5+3</f>
        <v>11</v>
      </c>
      <c r="D6" s="34">
        <f t="shared" ref="D6:D7" si="2">D5+3</f>
        <v>17</v>
      </c>
      <c r="E6" s="34">
        <f t="shared" ref="E6:E7" si="3">E5+3</f>
        <v>23</v>
      </c>
      <c r="F6" s="34">
        <f t="shared" ref="F6:F7" si="4">F5+3</f>
        <v>29</v>
      </c>
      <c r="G6" s="34">
        <f t="shared" ref="G6:G7" si="5">G5+3</f>
        <v>35</v>
      </c>
      <c r="H6" s="34">
        <f t="shared" ref="H6:H7" si="6">H5+3</f>
        <v>41</v>
      </c>
      <c r="I6" s="34">
        <f t="shared" ref="I6:I7" si="7">I5+3</f>
        <v>47</v>
      </c>
      <c r="J6" s="34">
        <f t="shared" ref="J6:J7" si="8">J5+3</f>
        <v>53</v>
      </c>
      <c r="K6" s="34">
        <f t="shared" ref="K6:K7" si="9">K5+3</f>
        <v>59</v>
      </c>
      <c r="L6" s="34">
        <f t="shared" ref="L6:L7" si="10">L5+3</f>
        <v>65</v>
      </c>
      <c r="M6" s="34">
        <f t="shared" ref="M6:M7" si="11">M5+3</f>
        <v>71</v>
      </c>
      <c r="N6" s="34">
        <f t="shared" ref="N6:N7" si="12">N5+3</f>
        <v>77</v>
      </c>
      <c r="O6" s="34">
        <f t="shared" ref="O6:O7" si="13">O5+3</f>
        <v>83</v>
      </c>
      <c r="P6" s="34">
        <f t="shared" ref="P6:P7" si="14">P5+3</f>
        <v>89</v>
      </c>
      <c r="Q6" s="166">
        <f t="shared" si="1"/>
        <v>136</v>
      </c>
    </row>
    <row r="7" spans="1:17" ht="60.75" thickBot="1" x14ac:dyDescent="0.3">
      <c r="A7" s="28" t="s">
        <v>144</v>
      </c>
      <c r="B7" s="35" t="s">
        <v>83</v>
      </c>
      <c r="C7" s="34">
        <f t="shared" ref="C7:C10" si="15">C6+3</f>
        <v>14</v>
      </c>
      <c r="D7" s="34">
        <f t="shared" si="2"/>
        <v>20</v>
      </c>
      <c r="E7" s="34">
        <f t="shared" si="3"/>
        <v>26</v>
      </c>
      <c r="F7" s="34">
        <f t="shared" si="4"/>
        <v>32</v>
      </c>
      <c r="G7" s="34">
        <f t="shared" si="5"/>
        <v>38</v>
      </c>
      <c r="H7" s="34">
        <f t="shared" si="6"/>
        <v>44</v>
      </c>
      <c r="I7" s="34">
        <f t="shared" si="7"/>
        <v>50</v>
      </c>
      <c r="J7" s="34">
        <f t="shared" si="8"/>
        <v>56</v>
      </c>
      <c r="K7" s="34">
        <f t="shared" si="9"/>
        <v>62</v>
      </c>
      <c r="L7" s="34">
        <f t="shared" si="10"/>
        <v>68</v>
      </c>
      <c r="M7" s="34">
        <f t="shared" si="11"/>
        <v>74</v>
      </c>
      <c r="N7" s="34">
        <f t="shared" si="12"/>
        <v>80</v>
      </c>
      <c r="O7" s="34">
        <f t="shared" si="13"/>
        <v>86</v>
      </c>
      <c r="P7" s="34">
        <f t="shared" si="14"/>
        <v>92</v>
      </c>
      <c r="Q7" s="166">
        <f t="shared" si="1"/>
        <v>142</v>
      </c>
    </row>
    <row r="8" spans="1:17" ht="75.75" thickBot="1" x14ac:dyDescent="0.3">
      <c r="A8" s="28" t="s">
        <v>145</v>
      </c>
      <c r="B8" s="35" t="s">
        <v>100</v>
      </c>
      <c r="C8" s="34">
        <f t="shared" si="15"/>
        <v>17</v>
      </c>
      <c r="D8" s="34">
        <f t="shared" ref="D8:D10" si="16">D7+3</f>
        <v>23</v>
      </c>
      <c r="E8" s="34">
        <f t="shared" ref="E8:E10" si="17">E7+3</f>
        <v>29</v>
      </c>
      <c r="F8" s="34">
        <f t="shared" ref="F8:F10" si="18">F7+3</f>
        <v>35</v>
      </c>
      <c r="G8" s="34">
        <f t="shared" ref="G8:G10" si="19">G7+3</f>
        <v>41</v>
      </c>
      <c r="H8" s="34">
        <f t="shared" ref="H8:H10" si="20">H7+3</f>
        <v>47</v>
      </c>
      <c r="I8" s="34">
        <f t="shared" ref="I8:I10" si="21">I7+3</f>
        <v>53</v>
      </c>
      <c r="J8" s="34">
        <f t="shared" ref="J8:J10" si="22">J7+3</f>
        <v>59</v>
      </c>
      <c r="K8" s="34">
        <f t="shared" ref="K8:K10" si="23">K7+3</f>
        <v>65</v>
      </c>
      <c r="L8" s="34">
        <f t="shared" ref="L8:L10" si="24">L7+3</f>
        <v>71</v>
      </c>
      <c r="M8" s="34">
        <f t="shared" ref="M8:M10" si="25">M7+3</f>
        <v>77</v>
      </c>
      <c r="N8" s="34">
        <f t="shared" ref="N8:N10" si="26">N7+3</f>
        <v>83</v>
      </c>
      <c r="O8" s="34">
        <f t="shared" ref="O8:O10" si="27">O7+3</f>
        <v>89</v>
      </c>
      <c r="P8" s="34">
        <f t="shared" ref="P8:P10" si="28">P7+3</f>
        <v>95</v>
      </c>
      <c r="Q8" s="166">
        <f t="shared" si="1"/>
        <v>148</v>
      </c>
    </row>
    <row r="9" spans="1:17" ht="90.75" thickBot="1" x14ac:dyDescent="0.3">
      <c r="A9" s="28" t="s">
        <v>146</v>
      </c>
      <c r="B9" s="35" t="s">
        <v>101</v>
      </c>
      <c r="C9" s="34">
        <f t="shared" si="15"/>
        <v>20</v>
      </c>
      <c r="D9" s="34">
        <f t="shared" si="16"/>
        <v>26</v>
      </c>
      <c r="E9" s="34">
        <f t="shared" si="17"/>
        <v>32</v>
      </c>
      <c r="F9" s="34">
        <f t="shared" si="18"/>
        <v>38</v>
      </c>
      <c r="G9" s="34">
        <f t="shared" si="19"/>
        <v>44</v>
      </c>
      <c r="H9" s="34">
        <f t="shared" si="20"/>
        <v>50</v>
      </c>
      <c r="I9" s="34">
        <f t="shared" si="21"/>
        <v>56</v>
      </c>
      <c r="J9" s="34">
        <f t="shared" si="22"/>
        <v>62</v>
      </c>
      <c r="K9" s="34">
        <f t="shared" si="23"/>
        <v>68</v>
      </c>
      <c r="L9" s="34">
        <f t="shared" si="24"/>
        <v>74</v>
      </c>
      <c r="M9" s="34">
        <f t="shared" si="25"/>
        <v>80</v>
      </c>
      <c r="N9" s="34">
        <f t="shared" si="26"/>
        <v>86</v>
      </c>
      <c r="O9" s="34">
        <f t="shared" si="27"/>
        <v>92</v>
      </c>
      <c r="P9" s="34">
        <f t="shared" si="28"/>
        <v>98</v>
      </c>
      <c r="Q9" s="166">
        <f t="shared" si="1"/>
        <v>154</v>
      </c>
    </row>
    <row r="10" spans="1:17" ht="90.75" thickBot="1" x14ac:dyDescent="0.3">
      <c r="A10" s="28" t="s">
        <v>147</v>
      </c>
      <c r="B10" s="35" t="s">
        <v>189</v>
      </c>
      <c r="C10" s="34">
        <f t="shared" si="15"/>
        <v>23</v>
      </c>
      <c r="D10" s="34">
        <f t="shared" si="16"/>
        <v>29</v>
      </c>
      <c r="E10" s="34">
        <f t="shared" si="17"/>
        <v>35</v>
      </c>
      <c r="F10" s="34">
        <f t="shared" si="18"/>
        <v>41</v>
      </c>
      <c r="G10" s="34">
        <f t="shared" si="19"/>
        <v>47</v>
      </c>
      <c r="H10" s="34">
        <f t="shared" si="20"/>
        <v>53</v>
      </c>
      <c r="I10" s="34">
        <f t="shared" si="21"/>
        <v>59</v>
      </c>
      <c r="J10" s="34">
        <f t="shared" si="22"/>
        <v>65</v>
      </c>
      <c r="K10" s="34">
        <f t="shared" si="23"/>
        <v>71</v>
      </c>
      <c r="L10" s="34">
        <f t="shared" si="24"/>
        <v>77</v>
      </c>
      <c r="M10" s="34">
        <f t="shared" si="25"/>
        <v>83</v>
      </c>
      <c r="N10" s="34">
        <f t="shared" si="26"/>
        <v>89</v>
      </c>
      <c r="O10" s="34">
        <f t="shared" si="27"/>
        <v>95</v>
      </c>
      <c r="P10" s="34">
        <f t="shared" si="28"/>
        <v>101</v>
      </c>
      <c r="Q10" s="166">
        <f t="shared" si="1"/>
        <v>160</v>
      </c>
    </row>
    <row r="11" spans="1:17" ht="105.75" thickBot="1" x14ac:dyDescent="0.3">
      <c r="A11" s="28" t="s">
        <v>183</v>
      </c>
      <c r="B11" s="35" t="s">
        <v>335</v>
      </c>
      <c r="C11" s="60" t="s">
        <v>634</v>
      </c>
      <c r="D11" s="60" t="s">
        <v>634</v>
      </c>
      <c r="E11" s="60" t="s">
        <v>634</v>
      </c>
      <c r="F11" s="60" t="s">
        <v>634</v>
      </c>
      <c r="G11" s="60" t="s">
        <v>634</v>
      </c>
      <c r="H11" s="60" t="s">
        <v>634</v>
      </c>
      <c r="I11" s="60" t="s">
        <v>634</v>
      </c>
      <c r="J11" s="60" t="s">
        <v>634</v>
      </c>
      <c r="K11" s="60" t="s">
        <v>634</v>
      </c>
      <c r="L11" s="60" t="s">
        <v>634</v>
      </c>
      <c r="M11" s="60" t="s">
        <v>634</v>
      </c>
      <c r="N11" s="60" t="s">
        <v>634</v>
      </c>
      <c r="O11" s="60" t="s">
        <v>634</v>
      </c>
      <c r="P11" s="60" t="s">
        <v>634</v>
      </c>
      <c r="Q11" s="26">
        <v>107</v>
      </c>
    </row>
    <row r="12" spans="1:17" ht="90.75" thickBot="1" x14ac:dyDescent="0.3">
      <c r="A12" s="28" t="s">
        <v>184</v>
      </c>
      <c r="B12" s="35" t="s">
        <v>336</v>
      </c>
      <c r="C12" s="34">
        <v>110</v>
      </c>
      <c r="D12" s="34">
        <f>C12+6</f>
        <v>116</v>
      </c>
      <c r="E12" s="34">
        <f t="shared" ref="E12:P12" si="29">D12+6</f>
        <v>122</v>
      </c>
      <c r="F12" s="34">
        <f t="shared" si="29"/>
        <v>128</v>
      </c>
      <c r="G12" s="34">
        <f t="shared" si="29"/>
        <v>134</v>
      </c>
      <c r="H12" s="34">
        <f t="shared" si="29"/>
        <v>140</v>
      </c>
      <c r="I12" s="34">
        <f t="shared" si="29"/>
        <v>146</v>
      </c>
      <c r="J12" s="34">
        <f t="shared" si="29"/>
        <v>152</v>
      </c>
      <c r="K12" s="34">
        <f t="shared" si="29"/>
        <v>158</v>
      </c>
      <c r="L12" s="34">
        <f t="shared" si="29"/>
        <v>164</v>
      </c>
      <c r="M12" s="34">
        <f t="shared" si="29"/>
        <v>170</v>
      </c>
      <c r="N12" s="34">
        <f t="shared" si="29"/>
        <v>176</v>
      </c>
      <c r="O12" s="34">
        <f t="shared" si="29"/>
        <v>182</v>
      </c>
      <c r="P12" s="34">
        <f t="shared" si="29"/>
        <v>188</v>
      </c>
      <c r="Q12" s="166">
        <f>P12+I12</f>
        <v>334</v>
      </c>
    </row>
  </sheetData>
  <sheetProtection selectLockedCells="1"/>
  <mergeCells count="8">
    <mergeCell ref="A1:Q1"/>
    <mergeCell ref="A2:A3"/>
    <mergeCell ref="B2:B3"/>
    <mergeCell ref="I2:I3"/>
    <mergeCell ref="C2:H2"/>
    <mergeCell ref="J2:O2"/>
    <mergeCell ref="P2:P3"/>
    <mergeCell ref="Q2:Q3"/>
  </mergeCells>
  <pageMargins left="0.25" right="0.25" top="0.75" bottom="0.75" header="0.3" footer="0.3"/>
  <pageSetup scale="83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27</vt:i4>
      </vt:variant>
    </vt:vector>
  </HeadingPairs>
  <TitlesOfParts>
    <vt:vector size="47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Support Care </vt:lpstr>
      <vt:lpstr>Cancer</vt:lpstr>
      <vt:lpstr>Prevention-MC</vt:lpstr>
      <vt:lpstr>Prevention-BCC</vt:lpstr>
      <vt:lpstr>Lab</vt:lpstr>
      <vt:lpstr>PEP</vt:lpstr>
      <vt:lpstr>Gender</vt:lpstr>
      <vt:lpstr>SMGL</vt:lpstr>
      <vt:lpstr>Strategic Information (SI)</vt:lpstr>
      <vt:lpstr>Pharmacy</vt:lpstr>
      <vt:lpstr>Narrative</vt:lpstr>
      <vt:lpstr>Appendix 1</vt:lpstr>
      <vt:lpstr>'Appendix 1'!Print_Area</vt:lpstr>
      <vt:lpstr>ART!Print_Area</vt:lpstr>
      <vt:lpstr>Cancer!Print_Area</vt:lpstr>
      <vt:lpstr>'Clinical Care'!Print_Area</vt:lpstr>
      <vt:lpstr>Gender!Print_Area</vt:lpstr>
      <vt:lpstr>Lab!Print_Area</vt:lpstr>
      <vt:lpstr>Narrative!Print_Area</vt:lpstr>
      <vt:lpstr>PEP!Print_Area</vt:lpstr>
      <vt:lpstr>'Prevention - PWP'!Print_Area</vt:lpstr>
      <vt:lpstr>'Prevention-BCC'!Print_Area</vt:lpstr>
      <vt:lpstr>'Prevention-MC'!Print_Area</vt:lpstr>
      <vt:lpstr>STI!Print_Area</vt:lpstr>
      <vt:lpstr>'Support Care '!Print_Area</vt:lpstr>
      <vt:lpstr>TB!Print_Area</vt:lpstr>
      <vt:lpstr>ART!Print_Titles</vt:lpstr>
      <vt:lpstr>Cancer!Print_Titles</vt:lpstr>
      <vt:lpstr>'Clinical Care'!Print_Titles</vt:lpstr>
      <vt:lpstr>'Family Planning'!Print_Titles</vt:lpstr>
      <vt:lpstr>Gender!Print_Titles</vt:lpstr>
      <vt:lpstr>PEP!Print_Titles</vt:lpstr>
      <vt:lpstr>PMTCT!Print_Titles</vt:lpstr>
      <vt:lpstr>'Prevention-BCC'!Print_Titles</vt:lpstr>
      <vt:lpstr>'Prevention-MC'!Print_Titles</vt:lpstr>
      <vt:lpstr>SMGL!Print_Titles</vt:lpstr>
      <vt:lpstr>STI!Print_Titles</vt:lpstr>
      <vt:lpstr>'Support Care '!Print_Titles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2015-12-07T13:45:27Z</dcterms:modified>
</cp:coreProperties>
</file>