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Coursera\exceltomysqlcoursera\Data Sets\"/>
    </mc:Choice>
  </mc:AlternateContent>
  <bookViews>
    <workbookView xWindow="0" yWindow="0" windowWidth="16457" windowHeight="6429" tabRatio="500" firstSheet="5" activeTab="7"/>
  </bookViews>
  <sheets>
    <sheet name="2S-1, 2S-2 Cell Refs and Charts" sheetId="1" r:id="rId1"/>
    <sheet name="2S-3 Arithmetic in Excel" sheetId="7" r:id="rId2"/>
    <sheet name="2S-4 Functions on Cells" sheetId="2" r:id="rId3"/>
    <sheet name="2S-5, 2S-6 Functions on Arrays" sheetId="3" r:id="rId4"/>
    <sheet name="2S-7 Sorting Data" sheetId="6" r:id="rId5"/>
    <sheet name="2S-8 Solver Plugin" sheetId="4" r:id="rId6"/>
    <sheet name="2S-9 Solver Challenge" sheetId="5" r:id="rId7"/>
    <sheet name="2S-10 rsp vs spy" sheetId="10" r:id="rId8"/>
    <sheet name="copyright" sheetId="8" r:id="rId9"/>
  </sheets>
  <definedNames>
    <definedName name="_xlnm._FilterDatabase" localSheetId="7" hidden="1">'2S-10 rsp vs spy'!$A$1:$I$146</definedName>
    <definedName name="solver_adj" localSheetId="7" hidden="1">'2S-10 rsp vs spy'!$M$26</definedName>
    <definedName name="solver_adj" localSheetId="5" hidden="1">'2S-8 Solver Plugin'!$C$4</definedName>
    <definedName name="solver_adj" localSheetId="6" hidden="1">'2S-9 Solver Challenge'!$G$8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eng" localSheetId="7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st" localSheetId="7" hidden="1">1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lhs1" localSheetId="7" hidden="1">'2S-10 rsp vs spy'!$M$26</definedName>
    <definedName name="solver_lhs2" localSheetId="7" hidden="1">'2S-10 rsp vs spy'!$M$26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7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7" hidden="1">2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wt" localSheetId="7" hidden="1">1</definedName>
    <definedName name="solver_opt" localSheetId="7" hidden="1">'2S-10 rsp vs spy'!$M$28</definedName>
    <definedName name="solver_opt" localSheetId="3" hidden="1">'2S-5, 2S-6 Functions on Arrays'!$G$1</definedName>
    <definedName name="solver_opt" localSheetId="5" hidden="1">'2S-8 Solver Plugin'!$B$17</definedName>
    <definedName name="solver_opt" localSheetId="6" hidden="1">'2S-9 Solver Challenge'!$E$12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el1" localSheetId="7" hidden="1">1</definedName>
    <definedName name="solver_rel2" localSheetId="7" hidden="1">3</definedName>
    <definedName name="solver_rhs1" localSheetId="7" hidden="1">'2S-10 rsp vs spy'!$M$25</definedName>
    <definedName name="solver_rhs2" localSheetId="7" hidden="1">'2S-10 rsp vs spy'!$M$24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yp" localSheetId="7" hidden="1">1</definedName>
    <definedName name="solver_typ" localSheetId="3" hidden="1">1</definedName>
    <definedName name="solver_typ" localSheetId="5" hidden="1">3</definedName>
    <definedName name="solver_typ" localSheetId="6" hidden="1">3</definedName>
    <definedName name="solver_val" localSheetId="7" hidden="1">0</definedName>
    <definedName name="solver_val" localSheetId="3" hidden="1">0</definedName>
    <definedName name="solver_val" localSheetId="5" hidden="1">5000</definedName>
    <definedName name="solver_val" localSheetId="6" hidden="1">5000</definedName>
    <definedName name="solver_ver" localSheetId="7" hidden="1">3</definedName>
    <definedName name="solver_ver" localSheetId="3" hidden="1">2</definedName>
    <definedName name="solver_ver" localSheetId="5" hidden="1">2</definedName>
    <definedName name="solver_ver" localSheetId="6" hidden="1">2</definedName>
  </definedNames>
  <calcPr calcId="152511" concurrentCalc="0"/>
  <extLst>
    <ext xmlns:mx="http://schemas.microsoft.com/office/mac/excel/2008/main" uri="{7523E5D3-25F3-A5E0-1632-64F254C22452}">
      <mx:CRTarget Flags="2048"/>
      <mx:ArchID Flags="2"/>
    </ext>
  </extLst>
</workbook>
</file>

<file path=xl/calcChain.xml><?xml version="1.0" encoding="utf-8"?>
<calcChain xmlns="http://schemas.openxmlformats.org/spreadsheetml/2006/main">
  <c r="M27" i="10" l="1"/>
  <c r="M28" i="10"/>
  <c r="N20" i="10"/>
  <c r="M20" i="10"/>
  <c r="L18" i="10"/>
  <c r="L17" i="10"/>
  <c r="L16" i="10"/>
  <c r="B7" i="1"/>
  <c r="A13" i="7"/>
  <c r="C3" i="2"/>
  <c r="B3" i="2"/>
  <c r="B14" i="2"/>
  <c r="B13" i="2"/>
  <c r="E12" i="5"/>
  <c r="B8" i="4"/>
  <c r="B9" i="4"/>
  <c r="A16" i="7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H16" i="3"/>
  <c r="H1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G16" i="3"/>
  <c r="G14" i="3"/>
  <c r="H10" i="3"/>
  <c r="H12" i="3"/>
  <c r="G10" i="3"/>
  <c r="G12" i="3"/>
  <c r="H6" i="3"/>
  <c r="H8" i="3"/>
  <c r="G6" i="3"/>
  <c r="G8" i="3"/>
  <c r="E179" i="3"/>
  <c r="D179" i="3"/>
  <c r="B12" i="2"/>
  <c r="B9" i="2"/>
  <c r="B6" i="2"/>
  <c r="B8" i="1"/>
  <c r="B9" i="1"/>
  <c r="B10" i="1"/>
  <c r="B11" i="1"/>
  <c r="B12" i="1"/>
  <c r="B13" i="1"/>
  <c r="B14" i="1"/>
  <c r="B15" i="1"/>
  <c r="B16" i="1"/>
  <c r="B10" i="4"/>
  <c r="B11" i="4"/>
  <c r="B12" i="4"/>
  <c r="B13" i="4"/>
  <c r="B14" i="4"/>
  <c r="B15" i="4"/>
  <c r="B16" i="4"/>
  <c r="B17" i="4"/>
  <c r="B8" i="5"/>
  <c r="B9" i="5"/>
  <c r="B10" i="5"/>
  <c r="B11" i="5"/>
  <c r="B12" i="5"/>
  <c r="B13" i="5"/>
  <c r="B14" i="5"/>
  <c r="B15" i="5"/>
  <c r="B16" i="5"/>
  <c r="B17" i="5"/>
  <c r="H21" i="3"/>
  <c r="H25" i="3"/>
  <c r="H27" i="3"/>
  <c r="H23" i="3"/>
</calcChain>
</file>

<file path=xl/sharedStrings.xml><?xml version="1.0" encoding="utf-8"?>
<sst xmlns="http://schemas.openxmlformats.org/spreadsheetml/2006/main" count="125" uniqueCount="108">
  <si>
    <t>Discrete Annual Compound Interest</t>
  </si>
  <si>
    <t>Interest Rate</t>
  </si>
  <si>
    <t xml:space="preserve">Year </t>
  </si>
  <si>
    <t>Cash Balance</t>
  </si>
  <si>
    <t>Date</t>
  </si>
  <si>
    <t>S&amp;P 500 Index</t>
  </si>
  <si>
    <t xml:space="preserve"> S&amp;P 500 Index</t>
  </si>
  <si>
    <t xml:space="preserve">number of years </t>
  </si>
  <si>
    <t xml:space="preserve">restated formula </t>
  </si>
  <si>
    <t>(3) Challenge problem</t>
  </si>
  <si>
    <t>Oxford University Press (2011) pp. 683-693</t>
  </si>
  <si>
    <r>
      <t xml:space="preserve">Note: This discrete annual compound interest example is from Simon Benninga, </t>
    </r>
    <r>
      <rPr>
        <i/>
        <sz val="10"/>
        <color theme="1"/>
        <rFont val="Calibri"/>
        <family val="2"/>
        <scheme val="minor"/>
      </rPr>
      <t>Principles of Finance with Excel, Second Edition</t>
    </r>
  </si>
  <si>
    <t>Assume we want (6-3)(4+2) = 18</t>
  </si>
  <si>
    <t>"Parentheses, Exponents, Multiplication and Division, and Addition and Subtraction"</t>
  </si>
  <si>
    <t>"/"</t>
  </si>
  <si>
    <t>"*"</t>
  </si>
  <si>
    <t>Parentheses</t>
  </si>
  <si>
    <t xml:space="preserve">"(6-3)" </t>
  </si>
  <si>
    <t>Exponents - use caret</t>
  </si>
  <si>
    <t>Multiplication - use asterisk</t>
  </si>
  <si>
    <t xml:space="preserve">Addition </t>
  </si>
  <si>
    <t>"+"</t>
  </si>
  <si>
    <t xml:space="preserve">Subtraction </t>
  </si>
  <si>
    <t xml:space="preserve">"-" </t>
  </si>
  <si>
    <t xml:space="preserve">"^" </t>
  </si>
  <si>
    <t>log to the base 2</t>
  </si>
  <si>
    <t>Example</t>
  </si>
  <si>
    <t>log to the base "e" of 1.5</t>
  </si>
  <si>
    <t>log to the base 2 of 1.5</t>
  </si>
  <si>
    <t>1 divided by the square root of pi</t>
  </si>
  <si>
    <t>random number between 0 and 1</t>
  </si>
  <si>
    <t xml:space="preserve">Excel uses standard "PEMDAS" order of operations for arithmetic </t>
  </si>
  <si>
    <t>Division - use slash</t>
  </si>
  <si>
    <t>average monthly return</t>
  </si>
  <si>
    <t>Monthly continuously compounded (log) returns</t>
  </si>
  <si>
    <t>Duke Energy Stock</t>
  </si>
  <si>
    <t xml:space="preserve">average annual return </t>
  </si>
  <si>
    <t>standard deviation of monthly returns</t>
  </si>
  <si>
    <t>176 months - 175 returns</t>
  </si>
  <si>
    <t>Functions on one column at a time</t>
  </si>
  <si>
    <t>annualized standard deviation of returns</t>
  </si>
  <si>
    <t>Description of best-fit  (regression) line - Duke on S&amp;P 500</t>
  </si>
  <si>
    <t>R-squared</t>
  </si>
  <si>
    <t xml:space="preserve">Duke Energy Stock </t>
  </si>
  <si>
    <t>S&amp;P 500 Index - x axis</t>
  </si>
  <si>
    <t>Duke Energy Stock - y axis</t>
  </si>
  <si>
    <t xml:space="preserve">minimum </t>
  </si>
  <si>
    <t xml:space="preserve">maximum </t>
  </si>
  <si>
    <t xml:space="preserve">Functions on two columns at the same time (ordered pairs) </t>
  </si>
  <si>
    <t>use Solver to calculate</t>
  </si>
  <si>
    <t>After how many years will $1000 at 7% be worth $5,000?</t>
  </si>
  <si>
    <t xml:space="preserve">S&amp;P 500 Index </t>
  </si>
  <si>
    <t>Assume we want (3/5) squared</t>
  </si>
  <si>
    <t>"ln"</t>
  </si>
  <si>
    <t>"log(number, base)"</t>
  </si>
  <si>
    <t>"pi()"</t>
  </si>
  <si>
    <t>"=rand()"</t>
  </si>
  <si>
    <t>slope</t>
  </si>
  <si>
    <t>y-intercept</t>
  </si>
  <si>
    <t>correlation</t>
  </si>
  <si>
    <t>return data located rows 4 - 178</t>
  </si>
  <si>
    <t xml:space="preserve">(for example, "six squared" is "6^2"; </t>
  </si>
  <si>
    <t>"square root of six" is "6^(.5)")</t>
  </si>
  <si>
    <t xml:space="preserve">Adjusted monthly closing prices (from Yahoo Finance) </t>
  </si>
  <si>
    <t xml:space="preserve">(1) What discrete annual interest rate, at an initial balance of $1,000, </t>
  </si>
  <si>
    <t>results in $5,000  after 10 years?</t>
  </si>
  <si>
    <t xml:space="preserve">y has a target value, or is at a maximum  or minimum. </t>
  </si>
  <si>
    <t xml:space="preserve">and you want to find x so that </t>
  </si>
  <si>
    <t>Use Solver when you have a function F(x) = y</t>
  </si>
  <si>
    <t>you can also place contraints on range of x</t>
  </si>
  <si>
    <t xml:space="preserve">you can also solve when the function is on </t>
  </si>
  <si>
    <t>more than one variable: F(x1, x2) = y.</t>
  </si>
  <si>
    <t xml:space="preserve">(2) What initial balance, at an interest rate of 10%,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</si>
  <si>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</si>
  <si>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</si>
  <si>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</si>
  <si>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</si>
  <si>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>(1+C4)^$G$8</t>
  </si>
  <si>
    <t xml:space="preserve">Answer: </t>
  </si>
  <si>
    <t xml:space="preserve">See solution next sheet </t>
  </si>
  <si>
    <t>note - general practice throughout the course is to round answers to two decimal places</t>
  </si>
  <si>
    <t xml:space="preserve">pi function </t>
  </si>
  <si>
    <t xml:space="preserve">natural log function </t>
  </si>
  <si>
    <t>Copyright Daniel Egger/ Attribution 4.0 International (CC BY 4.0)</t>
  </si>
  <si>
    <t>results in $5,000 after 10 years?</t>
  </si>
  <si>
    <t>Duke Energy</t>
  </si>
  <si>
    <t xml:space="preserve">Amazon </t>
  </si>
  <si>
    <t>SPY</t>
  </si>
  <si>
    <t xml:space="preserve">RSP </t>
  </si>
  <si>
    <t xml:space="preserve">Adj Close - Duke energy </t>
  </si>
  <si>
    <t xml:space="preserve">Adj Close - Amazon </t>
  </si>
  <si>
    <t>Adj Close - SPY</t>
  </si>
  <si>
    <t xml:space="preserve">Adj Close - RSP </t>
  </si>
  <si>
    <t>Questions 1 - 3</t>
  </si>
  <si>
    <t>Slope of the best fit line</t>
  </si>
  <si>
    <t>R-squared value</t>
  </si>
  <si>
    <t>Y-Intercept</t>
  </si>
  <si>
    <t>Questions 4-5</t>
  </si>
  <si>
    <t>Sharpe Ratio</t>
  </si>
  <si>
    <t>RSP</t>
  </si>
  <si>
    <t>Repaste returns as values, Sort Amazon by decreasing value</t>
  </si>
  <si>
    <t>Questions 9-10</t>
  </si>
  <si>
    <t>Questions 6-8</t>
  </si>
  <si>
    <t>Max Price ($)</t>
  </si>
  <si>
    <t>Min Price ($)</t>
  </si>
  <si>
    <t>Revenue ($)</t>
  </si>
  <si>
    <t>Quantity (lbs)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</si>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</sst>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36"/>
      <color theme="1"/>
      <name val="Cambria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79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1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Border="1"/>
    <xf numFmtId="4" fontId="0" fillId="0" borderId="0" xfId="0" quotePrefix="1" applyNumberFormat="1"/>
    <xf numFmtId="2" fontId="0" fillId="0" borderId="0" xfId="0" quotePrefix="1" applyNumberFormat="1" applyBorder="1"/>
    <xf numFmtId="2" fontId="0" fillId="0" borderId="0" xfId="0" applyNumberFormat="1" applyBorder="1"/>
    <xf numFmtId="0" fontId="6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9" fillId="0" borderId="0" xfId="0" quotePrefix="1" applyFont="1"/>
    <xf numFmtId="0" fontId="0" fillId="0" borderId="0" xfId="0" quotePrefix="1" applyBorder="1"/>
    <xf numFmtId="0" fontId="0" fillId="0" borderId="0" xfId="0" quotePrefix="1" applyFill="1" applyBorder="1"/>
    <xf numFmtId="10" fontId="0" fillId="0" borderId="0" xfId="0" quotePrefix="1" applyNumberFormat="1" applyBorder="1"/>
    <xf numFmtId="167" fontId="0" fillId="0" borderId="0" xfId="0" applyNumberFormat="1" applyBorder="1"/>
    <xf numFmtId="168" fontId="0" fillId="0" borderId="0" xfId="0" quotePrefix="1" applyNumberFormat="1" applyBorder="1"/>
    <xf numFmtId="0" fontId="5" fillId="0" borderId="0" xfId="0" applyFont="1" applyBorder="1"/>
    <xf numFmtId="0" fontId="5" fillId="0" borderId="0" xfId="0" applyFont="1"/>
    <xf numFmtId="166" fontId="0" fillId="0" borderId="0" xfId="0" applyNumberFormat="1" applyBorder="1"/>
    <xf numFmtId="0" fontId="4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0" fontId="11" fillId="0" borderId="0" xfId="0" quotePrefix="1" applyNumberFormat="1" applyFont="1" applyBorder="1"/>
    <xf numFmtId="10" fontId="9" fillId="0" borderId="0" xfId="0" applyNumberFormat="1" applyFont="1"/>
    <xf numFmtId="164" fontId="9" fillId="0" borderId="0" xfId="0" applyNumberFormat="1" applyFont="1"/>
    <xf numFmtId="164" fontId="9" fillId="0" borderId="1" xfId="0" applyNumberFormat="1" applyFont="1" applyBorder="1"/>
    <xf numFmtId="10" fontId="9" fillId="0" borderId="1" xfId="0" applyNumberFormat="1" applyFont="1" applyBorder="1"/>
    <xf numFmtId="165" fontId="9" fillId="0" borderId="0" xfId="0" applyNumberFormat="1" applyFont="1"/>
    <xf numFmtId="14" fontId="9" fillId="0" borderId="0" xfId="0" applyNumberFormat="1" applyFont="1"/>
    <xf numFmtId="0" fontId="13" fillId="0" borderId="0" xfId="0" applyFont="1"/>
    <xf numFmtId="10" fontId="0" fillId="0" borderId="3" xfId="0" applyNumberFormat="1" applyBorder="1"/>
    <xf numFmtId="0" fontId="9" fillId="0" borderId="0" xfId="0" applyFont="1" applyBorder="1"/>
    <xf numFmtId="164" fontId="9" fillId="0" borderId="0" xfId="0" quotePrefix="1" applyNumberFormat="1" applyFont="1" applyBorder="1"/>
    <xf numFmtId="164" fontId="9" fillId="0" borderId="0" xfId="0" applyNumberFormat="1" applyFont="1" applyBorder="1"/>
    <xf numFmtId="10" fontId="9" fillId="0" borderId="0" xfId="0" applyNumberFormat="1" applyFont="1" applyBorder="1"/>
    <xf numFmtId="164" fontId="0" fillId="0" borderId="0" xfId="0" applyNumberFormat="1"/>
    <xf numFmtId="10" fontId="0" fillId="0" borderId="0" xfId="0" applyNumberFormat="1"/>
    <xf numFmtId="0" fontId="5" fillId="3" borderId="0" xfId="0" applyFont="1" applyFill="1" applyBorder="1"/>
    <xf numFmtId="0" fontId="14" fillId="2" borderId="0" xfId="137"/>
    <xf numFmtId="10" fontId="15" fillId="2" borderId="0" xfId="137" applyNumberFormat="1" applyFont="1"/>
    <xf numFmtId="164" fontId="15" fillId="2" borderId="1" xfId="137" applyNumberFormat="1" applyFont="1" applyBorder="1"/>
    <xf numFmtId="0" fontId="15" fillId="2" borderId="0" xfId="137" applyFont="1" applyBorder="1"/>
    <xf numFmtId="0" fontId="15" fillId="2" borderId="0" xfId="137" applyFont="1"/>
    <xf numFmtId="0" fontId="15" fillId="2" borderId="1" xfId="137" applyFont="1" applyBorder="1"/>
    <xf numFmtId="2" fontId="16" fillId="0" borderId="1" xfId="0" quotePrefix="1" applyNumberFormat="1" applyFont="1" applyBorder="1"/>
    <xf numFmtId="168" fontId="16" fillId="3" borderId="1" xfId="0" applyNumberFormat="1" applyFont="1" applyFill="1" applyBorder="1"/>
    <xf numFmtId="166" fontId="16" fillId="0" borderId="1" xfId="0" applyNumberFormat="1" applyFont="1" applyBorder="1"/>
    <xf numFmtId="10" fontId="16" fillId="0" borderId="2" xfId="0" quotePrefix="1" applyNumberFormat="1" applyFont="1" applyBorder="1"/>
    <xf numFmtId="10" fontId="16" fillId="0" borderId="2" xfId="0" applyNumberFormat="1" applyFont="1" applyBorder="1"/>
    <xf numFmtId="2" fontId="14" fillId="2" borderId="1" xfId="137" applyNumberFormat="1" applyBorder="1"/>
    <xf numFmtId="2" fontId="0" fillId="0" borderId="0" xfId="0" applyNumberFormat="1"/>
    <xf numFmtId="2" fontId="0" fillId="0" borderId="0" xfId="0" quotePrefix="1" applyNumberFormat="1"/>
    <xf numFmtId="0" fontId="4" fillId="0" borderId="0" xfId="0" applyFont="1"/>
    <xf numFmtId="0" fontId="17" fillId="2" borderId="0" xfId="137" quotePrefix="1" applyFont="1"/>
    <xf numFmtId="164" fontId="14" fillId="2" borderId="0" xfId="137" quotePrefix="1" applyNumberFormat="1" applyFont="1"/>
    <xf numFmtId="0" fontId="18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10" xfId="140" applyNumberFormat="1" applyFont="1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2" fontId="0" fillId="0" borderId="10" xfId="0" applyNumberForma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Fill="1" applyBorder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Good" xfId="13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Normal" xfId="0" builtinId="0"/>
    <cellStyle name="Percent" xfId="14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'2S-1, 2S-2 Cell Refs and Charts'!$A$6:$A$16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'2S-1, 2S-2 Cell Refs and Charts'!$B$6:$B$16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2488.3199999999997</c:v>
                </c:pt>
                <c:pt idx="6">
                  <c:v>2985.9839999999995</c:v>
                </c:pt>
                <c:pt idx="7">
                  <c:v>3583.1807999999992</c:v>
                </c:pt>
                <c:pt idx="8">
                  <c:v>4299.8169599999992</c:v>
                </c:pt>
                <c:pt idx="9">
                  <c:v>5159.7803519999989</c:v>
                </c:pt>
                <c:pt idx="10">
                  <c:v>6191.7364223999984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27120"/>
        <c:axId val="1868924944"/>
      </c:scatterChart>
      <c:valAx>
        <c:axId val="18689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924944"/>
        <c:crosses val="autoZero"/>
        <c:crossBetween val="midCat"/>
      </c:valAx>
      <c:valAx>
        <c:axId val="186892494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86892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'2S-5, 2S-6 Functions on Arrays'!$D$4:$D$178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'2S-5, 2S-6 Functions on Arrays'!$E$4:$E$178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22224"/>
        <c:axId val="1868928208"/>
      </c:scatterChart>
      <c:valAx>
        <c:axId val="1868922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868928208"/>
        <c:crosses val="autoZero"/>
        <c:crossBetween val="midCat"/>
      </c:valAx>
      <c:valAx>
        <c:axId val="1868928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6892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vs. Amazon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23598442489607"/>
                  <c:y val="-5.5391510638967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'2S-10 rsp vs spy'!$H$2:$H$145</c:f>
              <c:numCache>
                <c:formatCode>0.00%</c:formatCode>
                <c:ptCount val="144"/>
                <c:pt idx="0">
                  <c:v>0.43265350267758029</c:v>
                </c:pt>
                <c:pt idx="1">
                  <c:v>0.31075920222626102</c:v>
                </c:pt>
                <c:pt idx="2">
                  <c:v>0.24106256294707012</c:v>
                </c:pt>
                <c:pt idx="3">
                  <c:v>0.22967505752799244</c:v>
                </c:pt>
                <c:pt idx="4">
                  <c:v>0.19536535488034826</c:v>
                </c:pt>
                <c:pt idx="5">
                  <c:v>0.18310184945785199</c:v>
                </c:pt>
                <c:pt idx="6">
                  <c:v>0.17047292254520272</c:v>
                </c:pt>
                <c:pt idx="7">
                  <c:v>0.15331006707565981</c:v>
                </c:pt>
                <c:pt idx="8">
                  <c:v>0.15218386224306715</c:v>
                </c:pt>
                <c:pt idx="9">
                  <c:v>0.15067049019832046</c:v>
                </c:pt>
                <c:pt idx="10">
                  <c:v>0.13967088718159545</c:v>
                </c:pt>
                <c:pt idx="11">
                  <c:v>0.13808899063834054</c:v>
                </c:pt>
                <c:pt idx="12">
                  <c:v>0.13718114001421472</c:v>
                </c:pt>
                <c:pt idx="13">
                  <c:v>0.13689356773198175</c:v>
                </c:pt>
                <c:pt idx="14">
                  <c:v>0.13673380880583219</c:v>
                </c:pt>
                <c:pt idx="15">
                  <c:v>0.13669266599830546</c:v>
                </c:pt>
                <c:pt idx="16">
                  <c:v>0.13551697503504648</c:v>
                </c:pt>
                <c:pt idx="17">
                  <c:v>0.1344673697619008</c:v>
                </c:pt>
                <c:pt idx="18">
                  <c:v>0.13309225361240848</c:v>
                </c:pt>
                <c:pt idx="19">
                  <c:v>0.12532119723543961</c:v>
                </c:pt>
                <c:pt idx="20">
                  <c:v>0.12531748764900372</c:v>
                </c:pt>
                <c:pt idx="21">
                  <c:v>0.11986426778171101</c:v>
                </c:pt>
                <c:pt idx="22">
                  <c:v>0.11955608828457578</c:v>
                </c:pt>
                <c:pt idx="23">
                  <c:v>0.11679601603097095</c:v>
                </c:pt>
                <c:pt idx="24">
                  <c:v>0.116254145618996</c:v>
                </c:pt>
                <c:pt idx="25">
                  <c:v>0.11480039268316473</c:v>
                </c:pt>
                <c:pt idx="26">
                  <c:v>0.11117998404445786</c:v>
                </c:pt>
                <c:pt idx="27">
                  <c:v>0.10991165809689461</c:v>
                </c:pt>
                <c:pt idx="28">
                  <c:v>0.10676888526072402</c:v>
                </c:pt>
                <c:pt idx="29">
                  <c:v>0.10651261353334168</c:v>
                </c:pt>
                <c:pt idx="30">
                  <c:v>0.10650669346000964</c:v>
                </c:pt>
                <c:pt idx="31">
                  <c:v>0.10311883282895394</c:v>
                </c:pt>
                <c:pt idx="32">
                  <c:v>0.1006963546623668</c:v>
                </c:pt>
                <c:pt idx="33">
                  <c:v>9.7856898354061653E-2</c:v>
                </c:pt>
                <c:pt idx="34">
                  <c:v>9.6669352770497416E-2</c:v>
                </c:pt>
                <c:pt idx="35">
                  <c:v>9.2891167540193401E-2</c:v>
                </c:pt>
                <c:pt idx="36">
                  <c:v>9.2036789968415619E-2</c:v>
                </c:pt>
                <c:pt idx="37">
                  <c:v>8.4497904200208307E-2</c:v>
                </c:pt>
                <c:pt idx="38">
                  <c:v>8.3465950908055545E-2</c:v>
                </c:pt>
                <c:pt idx="39">
                  <c:v>8.1335507319707442E-2</c:v>
                </c:pt>
                <c:pt idx="40">
                  <c:v>7.994691186744439E-2</c:v>
                </c:pt>
                <c:pt idx="41">
                  <c:v>7.9061257639214164E-2</c:v>
                </c:pt>
                <c:pt idx="42">
                  <c:v>7.8149685116695136E-2</c:v>
                </c:pt>
                <c:pt idx="43">
                  <c:v>7.6021596549020243E-2</c:v>
                </c:pt>
                <c:pt idx="44">
                  <c:v>7.0180426128533063E-2</c:v>
                </c:pt>
                <c:pt idx="45">
                  <c:v>7.0010005914180093E-2</c:v>
                </c:pt>
                <c:pt idx="46">
                  <c:v>6.979926145102977E-2</c:v>
                </c:pt>
                <c:pt idx="47">
                  <c:v>6.8888039910208351E-2</c:v>
                </c:pt>
                <c:pt idx="48">
                  <c:v>6.2191687852942192E-2</c:v>
                </c:pt>
                <c:pt idx="49">
                  <c:v>5.9730627276336011E-2</c:v>
                </c:pt>
                <c:pt idx="50">
                  <c:v>5.9108066760150631E-2</c:v>
                </c:pt>
                <c:pt idx="51">
                  <c:v>5.8868694619689875E-2</c:v>
                </c:pt>
                <c:pt idx="52">
                  <c:v>5.7391752035553016E-2</c:v>
                </c:pt>
                <c:pt idx="53">
                  <c:v>5.720084986319663E-2</c:v>
                </c:pt>
                <c:pt idx="54">
                  <c:v>5.6903700576031835E-2</c:v>
                </c:pt>
                <c:pt idx="55">
                  <c:v>5.6679983938888269E-2</c:v>
                </c:pt>
                <c:pt idx="56">
                  <c:v>5.071053324147877E-2</c:v>
                </c:pt>
                <c:pt idx="57">
                  <c:v>4.4545623150398048E-2</c:v>
                </c:pt>
                <c:pt idx="58">
                  <c:v>4.099061604725119E-2</c:v>
                </c:pt>
                <c:pt idx="59">
                  <c:v>4.022716554023701E-2</c:v>
                </c:pt>
                <c:pt idx="60">
                  <c:v>3.8890203552710001E-2</c:v>
                </c:pt>
                <c:pt idx="61">
                  <c:v>3.8712388935758041E-2</c:v>
                </c:pt>
                <c:pt idx="62">
                  <c:v>3.8383608973970564E-2</c:v>
                </c:pt>
                <c:pt idx="63">
                  <c:v>3.8280967807318177E-2</c:v>
                </c:pt>
                <c:pt idx="64">
                  <c:v>3.7321098883308555E-2</c:v>
                </c:pt>
                <c:pt idx="65">
                  <c:v>3.1050748436733205E-2</c:v>
                </c:pt>
                <c:pt idx="66">
                  <c:v>2.7309159966781946E-2</c:v>
                </c:pt>
                <c:pt idx="67">
                  <c:v>2.5887805159653894E-2</c:v>
                </c:pt>
                <c:pt idx="68">
                  <c:v>2.4791706816761242E-2</c:v>
                </c:pt>
                <c:pt idx="69">
                  <c:v>2.407646438761947E-2</c:v>
                </c:pt>
                <c:pt idx="70">
                  <c:v>2.2708410660145045E-2</c:v>
                </c:pt>
                <c:pt idx="71">
                  <c:v>2.1445625979902128E-2</c:v>
                </c:pt>
                <c:pt idx="72">
                  <c:v>2.1287912545885374E-2</c:v>
                </c:pt>
                <c:pt idx="73">
                  <c:v>1.750908271209033E-2</c:v>
                </c:pt>
                <c:pt idx="74">
                  <c:v>1.7292989560454254E-2</c:v>
                </c:pt>
                <c:pt idx="75">
                  <c:v>1.6470713152159852E-2</c:v>
                </c:pt>
                <c:pt idx="76">
                  <c:v>1.5692225626817789E-2</c:v>
                </c:pt>
                <c:pt idx="77">
                  <c:v>1.3049020923201645E-2</c:v>
                </c:pt>
                <c:pt idx="78">
                  <c:v>1.1909876436491402E-2</c:v>
                </c:pt>
                <c:pt idx="79">
                  <c:v>9.7483232581650359E-3</c:v>
                </c:pt>
                <c:pt idx="80">
                  <c:v>9.4619220660906861E-3</c:v>
                </c:pt>
                <c:pt idx="81">
                  <c:v>8.3654157591417852E-3</c:v>
                </c:pt>
                <c:pt idx="82">
                  <c:v>7.3664930505626868E-3</c:v>
                </c:pt>
                <c:pt idx="83">
                  <c:v>6.2580111380351727E-3</c:v>
                </c:pt>
                <c:pt idx="84">
                  <c:v>4.6354322956649058E-3</c:v>
                </c:pt>
                <c:pt idx="85">
                  <c:v>4.484104328833503E-3</c:v>
                </c:pt>
                <c:pt idx="86">
                  <c:v>-4.6435745162769024E-3</c:v>
                </c:pt>
                <c:pt idx="87">
                  <c:v>-4.6926356879349301E-3</c:v>
                </c:pt>
                <c:pt idx="88">
                  <c:v>-8.4871172867450571E-3</c:v>
                </c:pt>
                <c:pt idx="89">
                  <c:v>-1.0280014791072935E-2</c:v>
                </c:pt>
                <c:pt idx="90">
                  <c:v>-1.0614348786182099E-2</c:v>
                </c:pt>
                <c:pt idx="91">
                  <c:v>-1.2658990925800463E-2</c:v>
                </c:pt>
                <c:pt idx="92">
                  <c:v>-1.7187418225302623E-2</c:v>
                </c:pt>
                <c:pt idx="93">
                  <c:v>-2.0244631977261271E-2</c:v>
                </c:pt>
                <c:pt idx="94">
                  <c:v>-2.1429575778836519E-2</c:v>
                </c:pt>
                <c:pt idx="95">
                  <c:v>-2.2056057273715363E-2</c:v>
                </c:pt>
                <c:pt idx="96">
                  <c:v>-2.4455566297390523E-2</c:v>
                </c:pt>
                <c:pt idx="97">
                  <c:v>-2.4605811467559031E-2</c:v>
                </c:pt>
                <c:pt idx="98">
                  <c:v>-2.5332098551398032E-2</c:v>
                </c:pt>
                <c:pt idx="99">
                  <c:v>-2.6207403422894505E-2</c:v>
                </c:pt>
                <c:pt idx="100">
                  <c:v>-2.7404643255522707E-2</c:v>
                </c:pt>
                <c:pt idx="101">
                  <c:v>-3.1924975815672989E-2</c:v>
                </c:pt>
                <c:pt idx="102">
                  <c:v>-3.3309797991686721E-2</c:v>
                </c:pt>
                <c:pt idx="103">
                  <c:v>-3.6803708666491783E-2</c:v>
                </c:pt>
                <c:pt idx="104">
                  <c:v>-3.697681775984954E-2</c:v>
                </c:pt>
                <c:pt idx="105">
                  <c:v>-4.3105041848103681E-2</c:v>
                </c:pt>
                <c:pt idx="106">
                  <c:v>-4.3890751775094348E-2</c:v>
                </c:pt>
                <c:pt idx="107">
                  <c:v>-4.6423506641048828E-2</c:v>
                </c:pt>
                <c:pt idx="108">
                  <c:v>-4.8750734197453377E-2</c:v>
                </c:pt>
                <c:pt idx="109">
                  <c:v>-5.0201042447424411E-2</c:v>
                </c:pt>
                <c:pt idx="110">
                  <c:v>-5.0679583124500098E-2</c:v>
                </c:pt>
                <c:pt idx="111">
                  <c:v>-5.4098270939564909E-2</c:v>
                </c:pt>
                <c:pt idx="112">
                  <c:v>-5.4760609135456627E-2</c:v>
                </c:pt>
                <c:pt idx="113">
                  <c:v>-5.5791380505999563E-2</c:v>
                </c:pt>
                <c:pt idx="114">
                  <c:v>-5.7347212793878569E-2</c:v>
                </c:pt>
                <c:pt idx="115">
                  <c:v>-5.7519662389543924E-2</c:v>
                </c:pt>
                <c:pt idx="116">
                  <c:v>-5.9278312178656596E-2</c:v>
                </c:pt>
                <c:pt idx="117">
                  <c:v>-6.9557366531336831E-2</c:v>
                </c:pt>
                <c:pt idx="118">
                  <c:v>-7.0124514876082733E-2</c:v>
                </c:pt>
                <c:pt idx="119">
                  <c:v>-7.0583168699311361E-2</c:v>
                </c:pt>
                <c:pt idx="120">
                  <c:v>-7.3708703632283726E-2</c:v>
                </c:pt>
                <c:pt idx="121">
                  <c:v>-7.8890487394561892E-2</c:v>
                </c:pt>
                <c:pt idx="122">
                  <c:v>-8.5436658395982357E-2</c:v>
                </c:pt>
                <c:pt idx="123">
                  <c:v>-8.7236928314820938E-2</c:v>
                </c:pt>
                <c:pt idx="124">
                  <c:v>-8.8027109335099621E-2</c:v>
                </c:pt>
                <c:pt idx="125">
                  <c:v>-8.8723655634014797E-2</c:v>
                </c:pt>
                <c:pt idx="126">
                  <c:v>-0.10075647169213836</c:v>
                </c:pt>
                <c:pt idx="127">
                  <c:v>-0.10467903380203618</c:v>
                </c:pt>
                <c:pt idx="128">
                  <c:v>-0.10493431435839204</c:v>
                </c:pt>
                <c:pt idx="129">
                  <c:v>-0.10513511591493806</c:v>
                </c:pt>
                <c:pt idx="130">
                  <c:v>-0.10597647384037338</c:v>
                </c:pt>
                <c:pt idx="131">
                  <c:v>-0.10710453735368142</c:v>
                </c:pt>
                <c:pt idx="132">
                  <c:v>-0.12793367054147736</c:v>
                </c:pt>
                <c:pt idx="133">
                  <c:v>-0.13825659342539715</c:v>
                </c:pt>
                <c:pt idx="134">
                  <c:v>-0.15855861446503172</c:v>
                </c:pt>
                <c:pt idx="135">
                  <c:v>-0.17586578426664953</c:v>
                </c:pt>
                <c:pt idx="136">
                  <c:v>-0.17991484347279166</c:v>
                </c:pt>
                <c:pt idx="137">
                  <c:v>-0.17997482164493714</c:v>
                </c:pt>
                <c:pt idx="138">
                  <c:v>-0.18665520392994331</c:v>
                </c:pt>
                <c:pt idx="139">
                  <c:v>-0.205825634906764</c:v>
                </c:pt>
                <c:pt idx="140">
                  <c:v>-0.23991339150870125</c:v>
                </c:pt>
                <c:pt idx="141">
                  <c:v>-0.29305404597506818</c:v>
                </c:pt>
                <c:pt idx="142">
                  <c:v>-0.33485598469626071</c:v>
                </c:pt>
                <c:pt idx="143">
                  <c:v>-0.36356823749286699</c:v>
                </c:pt>
              </c:numCache>
            </c:numRef>
          </c:xVal>
          <c:yVal>
            <c:numRef>
              <c:f>'2S-10 rsp vs spy'!$G$2:$G$145</c:f>
              <c:numCache>
                <c:formatCode>0.00%</c:formatCode>
                <c:ptCount val="144"/>
                <c:pt idx="0">
                  <c:v>4.3342697091520117E-2</c:v>
                </c:pt>
                <c:pt idx="1">
                  <c:v>3.7547591147656635E-2</c:v>
                </c:pt>
                <c:pt idx="2">
                  <c:v>-1.9412448667137473E-2</c:v>
                </c:pt>
                <c:pt idx="3">
                  <c:v>8.5769155278037759E-2</c:v>
                </c:pt>
                <c:pt idx="4">
                  <c:v>4.3013911377910358E-2</c:v>
                </c:pt>
                <c:pt idx="5">
                  <c:v>9.7486084956249844E-3</c:v>
                </c:pt>
                <c:pt idx="6">
                  <c:v>3.1030125959364451E-2</c:v>
                </c:pt>
                <c:pt idx="7">
                  <c:v>3.798369335399665E-2</c:v>
                </c:pt>
                <c:pt idx="8">
                  <c:v>4.5266569618837217E-2</c:v>
                </c:pt>
                <c:pt idx="9">
                  <c:v>4.3555051358004117E-2</c:v>
                </c:pt>
                <c:pt idx="10">
                  <c:v>3.4843036616703474E-2</c:v>
                </c:pt>
                <c:pt idx="11">
                  <c:v>-3.1810879031810742E-2</c:v>
                </c:pt>
                <c:pt idx="12">
                  <c:v>-8.5682434716729414E-2</c:v>
                </c:pt>
                <c:pt idx="13">
                  <c:v>5.9098424098614682E-2</c:v>
                </c:pt>
                <c:pt idx="14">
                  <c:v>2.1587788174774157E-2</c:v>
                </c:pt>
                <c:pt idx="15">
                  <c:v>1.7866773601808543E-2</c:v>
                </c:pt>
                <c:pt idx="16">
                  <c:v>-6.6980631559501987E-3</c:v>
                </c:pt>
                <c:pt idx="17">
                  <c:v>5.9783623175315256E-2</c:v>
                </c:pt>
                <c:pt idx="18">
                  <c:v>-3.0077071150812113E-2</c:v>
                </c:pt>
                <c:pt idx="19">
                  <c:v>9.7858755287205963E-3</c:v>
                </c:pt>
                <c:pt idx="20">
                  <c:v>8.0021896568959819E-2</c:v>
                </c:pt>
                <c:pt idx="21">
                  <c:v>3.3357489727422814E-2</c:v>
                </c:pt>
                <c:pt idx="22">
                  <c:v>3.1657363449198596E-2</c:v>
                </c:pt>
                <c:pt idx="23">
                  <c:v>5.2143409029793107E-2</c:v>
                </c:pt>
                <c:pt idx="24">
                  <c:v>4.5331380822734219E-2</c:v>
                </c:pt>
                <c:pt idx="25">
                  <c:v>1.8332349415293221E-2</c:v>
                </c:pt>
                <c:pt idx="26">
                  <c:v>2.6048922488572084E-3</c:v>
                </c:pt>
                <c:pt idx="27">
                  <c:v>2.9676235130273482E-2</c:v>
                </c:pt>
                <c:pt idx="28">
                  <c:v>3.1156004809768406E-2</c:v>
                </c:pt>
                <c:pt idx="29">
                  <c:v>2.0416015104060357E-2</c:v>
                </c:pt>
                <c:pt idx="30">
                  <c:v>1.6978312765250546E-2</c:v>
                </c:pt>
                <c:pt idx="31">
                  <c:v>2.7101409971414199E-2</c:v>
                </c:pt>
                <c:pt idx="32">
                  <c:v>-8.9824869557546521E-3</c:v>
                </c:pt>
                <c:pt idx="33">
                  <c:v>4.656127745448959E-2</c:v>
                </c:pt>
                <c:pt idx="34">
                  <c:v>-0.1136716861239926</c:v>
                </c:pt>
                <c:pt idx="35">
                  <c:v>3.1716346362713026E-2</c:v>
                </c:pt>
                <c:pt idx="36">
                  <c:v>9.4715594494524741E-2</c:v>
                </c:pt>
                <c:pt idx="37">
                  <c:v>-2.0207357169555899E-2</c:v>
                </c:pt>
                <c:pt idx="38">
                  <c:v>2.854995590303545E-2</c:v>
                </c:pt>
                <c:pt idx="39">
                  <c:v>5.0385972639474141E-2</c:v>
                </c:pt>
                <c:pt idx="40">
                  <c:v>3.8704731933979893E-2</c:v>
                </c:pt>
                <c:pt idx="41">
                  <c:v>5.6437618941851475E-3</c:v>
                </c:pt>
                <c:pt idx="42">
                  <c:v>2.9207001999444825E-2</c:v>
                </c:pt>
                <c:pt idx="43">
                  <c:v>6.6069251774409754E-2</c:v>
                </c:pt>
                <c:pt idx="44">
                  <c:v>-6.5516494834495364E-4</c:v>
                </c:pt>
                <c:pt idx="45">
                  <c:v>3.9779310889968535E-2</c:v>
                </c:pt>
                <c:pt idx="46">
                  <c:v>5.4681943582539846E-2</c:v>
                </c:pt>
                <c:pt idx="47">
                  <c:v>9.9869242401697447E-3</c:v>
                </c:pt>
                <c:pt idx="48">
                  <c:v>2.4743975624642152E-2</c:v>
                </c:pt>
                <c:pt idx="49">
                  <c:v>0</c:v>
                </c:pt>
                <c:pt idx="50">
                  <c:v>7.9934002685142988E-3</c:v>
                </c:pt>
                <c:pt idx="51">
                  <c:v>2.3335319295158877E-2</c:v>
                </c:pt>
                <c:pt idx="52">
                  <c:v>1.9690294712547463E-2</c:v>
                </c:pt>
                <c:pt idx="53">
                  <c:v>-4.6023562952466422E-2</c:v>
                </c:pt>
                <c:pt idx="54">
                  <c:v>1.5335479076230533E-2</c:v>
                </c:pt>
                <c:pt idx="55">
                  <c:v>4.9923052617220777E-2</c:v>
                </c:pt>
                <c:pt idx="56">
                  <c:v>3.7490384855192689E-2</c:v>
                </c:pt>
                <c:pt idx="57">
                  <c:v>-1.0966127339909532E-2</c:v>
                </c:pt>
                <c:pt idx="58">
                  <c:v>2.6643493658448487E-2</c:v>
                </c:pt>
                <c:pt idx="59">
                  <c:v>-9.026388202573973E-3</c:v>
                </c:pt>
                <c:pt idx="60">
                  <c:v>-1.7013675940047122E-2</c:v>
                </c:pt>
                <c:pt idx="61">
                  <c:v>1.2014408272459896E-4</c:v>
                </c:pt>
                <c:pt idx="62">
                  <c:v>2.0434637998097274E-2</c:v>
                </c:pt>
                <c:pt idx="63">
                  <c:v>-1.9812467237878908E-2</c:v>
                </c:pt>
                <c:pt idx="64">
                  <c:v>1.5003396942142509E-2</c:v>
                </c:pt>
                <c:pt idx="65">
                  <c:v>-1.3434381104958582E-2</c:v>
                </c:pt>
                <c:pt idx="66">
                  <c:v>2.2941218624519789E-2</c:v>
                </c:pt>
                <c:pt idx="67">
                  <c:v>6.4712481419638923E-2</c:v>
                </c:pt>
                <c:pt idx="68">
                  <c:v>7.1953892992132173E-2</c:v>
                </c:pt>
                <c:pt idx="69">
                  <c:v>2.5034814329133185E-2</c:v>
                </c:pt>
                <c:pt idx="70">
                  <c:v>-1.1324622466619257E-2</c:v>
                </c:pt>
                <c:pt idx="71">
                  <c:v>1.1760142527197349E-2</c:v>
                </c:pt>
                <c:pt idx="72">
                  <c:v>3.414766431700228E-2</c:v>
                </c:pt>
                <c:pt idx="73">
                  <c:v>1.2774181945188895E-2</c:v>
                </c:pt>
                <c:pt idx="74">
                  <c:v>1.2751194984834957E-2</c:v>
                </c:pt>
                <c:pt idx="75">
                  <c:v>1.1522251097445429E-2</c:v>
                </c:pt>
                <c:pt idx="76">
                  <c:v>-3.9502608892886197E-2</c:v>
                </c:pt>
                <c:pt idx="77">
                  <c:v>2.5596071451469561E-2</c:v>
                </c:pt>
                <c:pt idx="78">
                  <c:v>1.0595129759866278E-2</c:v>
                </c:pt>
                <c:pt idx="79">
                  <c:v>1.5351626288934196E-2</c:v>
                </c:pt>
                <c:pt idx="80">
                  <c:v>4.4510411359098785E-2</c:v>
                </c:pt>
                <c:pt idx="81">
                  <c:v>3.7268059847075867E-2</c:v>
                </c:pt>
                <c:pt idx="82">
                  <c:v>-1.9102593431848613E-2</c:v>
                </c:pt>
                <c:pt idx="83">
                  <c:v>-1.3334152765331423E-2</c:v>
                </c:pt>
                <c:pt idx="84">
                  <c:v>-7.19479788516625E-2</c:v>
                </c:pt>
                <c:pt idx="85">
                  <c:v>-1.1277861128726693E-2</c:v>
                </c:pt>
                <c:pt idx="86">
                  <c:v>1.2678157639248911E-2</c:v>
                </c:pt>
                <c:pt idx="87">
                  <c:v>8.8947964803497703E-3</c:v>
                </c:pt>
                <c:pt idx="88">
                  <c:v>1.0861963701492085E-2</c:v>
                </c:pt>
                <c:pt idx="89">
                  <c:v>1.8920771064741448E-2</c:v>
                </c:pt>
                <c:pt idx="90">
                  <c:v>-1.4728620046447982E-2</c:v>
                </c:pt>
                <c:pt idx="91">
                  <c:v>0.10359133483019209</c:v>
                </c:pt>
                <c:pt idx="92">
                  <c:v>-3.058388943736871E-2</c:v>
                </c:pt>
                <c:pt idx="93">
                  <c:v>2.4330159726134808E-3</c:v>
                </c:pt>
                <c:pt idx="94">
                  <c:v>-1.5830276695438517E-2</c:v>
                </c:pt>
                <c:pt idx="95">
                  <c:v>1.3282586483731427E-2</c:v>
                </c:pt>
                <c:pt idx="96">
                  <c:v>-2.2675964960808301E-2</c:v>
                </c:pt>
                <c:pt idx="97">
                  <c:v>1.63691864667341E-2</c:v>
                </c:pt>
                <c:pt idx="98">
                  <c:v>4.9088199923371358E-2</c:v>
                </c:pt>
                <c:pt idx="99">
                  <c:v>-1.8462211781093474E-2</c:v>
                </c:pt>
                <c:pt idx="100">
                  <c:v>-1.9152976526256148E-3</c:v>
                </c:pt>
                <c:pt idx="101">
                  <c:v>5.6808818913923601E-2</c:v>
                </c:pt>
                <c:pt idx="102">
                  <c:v>-5.6544585763782927E-2</c:v>
                </c:pt>
                <c:pt idx="103">
                  <c:v>1.2552730778161441E-2</c:v>
                </c:pt>
                <c:pt idx="104">
                  <c:v>-1.3528664318540259E-2</c:v>
                </c:pt>
                <c:pt idx="105">
                  <c:v>1.9577046768660469E-2</c:v>
                </c:pt>
                <c:pt idx="106">
                  <c:v>1.3475389762626406E-2</c:v>
                </c:pt>
                <c:pt idx="107">
                  <c:v>1.4928326519118424E-2</c:v>
                </c:pt>
                <c:pt idx="108">
                  <c:v>1.9030096886512297E-2</c:v>
                </c:pt>
                <c:pt idx="109">
                  <c:v>-1.389234178636862E-2</c:v>
                </c:pt>
                <c:pt idx="110">
                  <c:v>2.3730334964105811E-2</c:v>
                </c:pt>
                <c:pt idx="111">
                  <c:v>2.3277841790234479E-2</c:v>
                </c:pt>
                <c:pt idx="112">
                  <c:v>3.6273655794086139E-2</c:v>
                </c:pt>
                <c:pt idx="113">
                  <c:v>-9.4186651886649306E-3</c:v>
                </c:pt>
                <c:pt idx="114">
                  <c:v>-1.8912878591838787E-2</c:v>
                </c:pt>
                <c:pt idx="115">
                  <c:v>3.071802318974946E-2</c:v>
                </c:pt>
                <c:pt idx="116">
                  <c:v>2.3032788840973911E-2</c:v>
                </c:pt>
                <c:pt idx="117">
                  <c:v>-3.0451387421544629E-2</c:v>
                </c:pt>
                <c:pt idx="118">
                  <c:v>-3.7019267853603773E-2</c:v>
                </c:pt>
                <c:pt idx="119">
                  <c:v>1.5138104767194263E-3</c:v>
                </c:pt>
                <c:pt idx="120">
                  <c:v>8.261293946850384E-3</c:v>
                </c:pt>
                <c:pt idx="121">
                  <c:v>4.2489784147072662E-2</c:v>
                </c:pt>
                <c:pt idx="122">
                  <c:v>-6.1934747112178078E-2</c:v>
                </c:pt>
                <c:pt idx="123">
                  <c:v>-2.5398461034260604E-3</c:v>
                </c:pt>
                <c:pt idx="124">
                  <c:v>-1.8365885878462971E-2</c:v>
                </c:pt>
                <c:pt idx="125">
                  <c:v>-8.2788919363234167E-2</c:v>
                </c:pt>
                <c:pt idx="126">
                  <c:v>6.9274475263261586E-3</c:v>
                </c:pt>
                <c:pt idx="127">
                  <c:v>-4.0720035506282152E-3</c:v>
                </c:pt>
                <c:pt idx="128">
                  <c:v>-9.8907560191803551E-2</c:v>
                </c:pt>
                <c:pt idx="129">
                  <c:v>1.0394182791142173E-2</c:v>
                </c:pt>
                <c:pt idx="130">
                  <c:v>-3.5884555597445633E-2</c:v>
                </c:pt>
                <c:pt idx="131">
                  <c:v>-8.7275972691045423E-2</c:v>
                </c:pt>
                <c:pt idx="132">
                  <c:v>-2.3935061129420003E-2</c:v>
                </c:pt>
                <c:pt idx="133">
                  <c:v>-5.31275638830788E-2</c:v>
                </c:pt>
                <c:pt idx="134">
                  <c:v>1.3479405809287994E-2</c:v>
                </c:pt>
                <c:pt idx="135">
                  <c:v>-6.2366046107406481E-2</c:v>
                </c:pt>
                <c:pt idx="136">
                  <c:v>5.709101079921626E-3</c:v>
                </c:pt>
                <c:pt idx="137">
                  <c:v>1.2802426689482364E-2</c:v>
                </c:pt>
                <c:pt idx="138">
                  <c:v>-2.618230087754515E-2</c:v>
                </c:pt>
                <c:pt idx="139">
                  <c:v>2.0688348789244682E-2</c:v>
                </c:pt>
                <c:pt idx="140">
                  <c:v>-0.18054709172612926</c:v>
                </c:pt>
                <c:pt idx="141">
                  <c:v>-7.2147666420154993E-2</c:v>
                </c:pt>
                <c:pt idx="142">
                  <c:v>-3.2749083219376043E-2</c:v>
                </c:pt>
                <c:pt idx="143">
                  <c:v>4.4683162350140021E-3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51232"/>
        <c:axId val="1868934736"/>
      </c:scatterChart>
      <c:valAx>
        <c:axId val="15616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Amazon 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34736"/>
        <c:crosses val="autoZero"/>
        <c:crossBetween val="midCat"/>
      </c:valAx>
      <c:valAx>
        <c:axId val="1868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SPY</a:t>
                </a:r>
                <a:r>
                  <a:rPr lang="en-US" baseline="0"/>
                  <a:t> Monthyly Returns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033333333333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15550</xdr:colOff>
      <xdr:row>1</xdr:row>
      <xdr:rowOff>14772</xdr:rowOff>
    </xdr:from>
    <xdr:to>
      <xdr:col>16</xdr:col>
      <xdr:colOff>610376</xdr:colOff>
      <xdr:row>14</xdr:row>
      <xdr:rowOff>129072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A14" sqref="A14"/>
    </sheetView>
  </sheetViews>
  <sheetFormatPr defaultColWidth="10.85546875" defaultRowHeight="15.9" x14ac:dyDescent="0.45"/>
  <cols>
    <col min="1" max="1" width="40.85546875" customWidth="1"/>
    <col min="2" max="2" width="12.5" bestFit="1" customWidth="1"/>
  </cols>
  <sheetData>
    <row r="1" spans="1:17" x14ac:dyDescent="0.45">
      <c r="A1" t="s">
        <v>0</v>
      </c>
    </row>
    <row r="2" spans="1:17" x14ac:dyDescent="0.45">
      <c r="C2" t="s">
        <v>1</v>
      </c>
    </row>
    <row r="3" spans="1:17" x14ac:dyDescent="0.45">
      <c r="C3" s="1">
        <v>0.2</v>
      </c>
    </row>
    <row r="5" spans="1:17" x14ac:dyDescent="0.45">
      <c r="A5" t="s">
        <v>2</v>
      </c>
      <c r="B5" t="s">
        <v>3</v>
      </c>
    </row>
    <row r="6" spans="1:17" x14ac:dyDescent="0.45">
      <c r="A6">
        <v>0</v>
      </c>
      <c r="B6" s="40">
        <v>1000</v>
      </c>
      <c r="E6" s="2"/>
    </row>
    <row r="7" spans="1:17" x14ac:dyDescent="0.45">
      <c r="A7">
        <v>1</v>
      </c>
      <c r="B7" s="59">
        <f>B6*(1+$C$3)</f>
        <v>1200</v>
      </c>
      <c r="E7" s="7"/>
      <c r="G7" s="2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45">
      <c r="A8">
        <v>2</v>
      </c>
      <c r="B8" s="59">
        <f t="shared" ref="B8:B16" si="0">B7*(1+$C$3)</f>
        <v>1440</v>
      </c>
      <c r="E8" s="7"/>
    </row>
    <row r="9" spans="1:17" x14ac:dyDescent="0.45">
      <c r="A9">
        <v>3</v>
      </c>
      <c r="B9" s="59">
        <f t="shared" si="0"/>
        <v>1728</v>
      </c>
      <c r="E9" s="7"/>
    </row>
    <row r="10" spans="1:17" x14ac:dyDescent="0.45">
      <c r="A10">
        <v>4</v>
      </c>
      <c r="B10" s="59">
        <f t="shared" si="0"/>
        <v>2073.6</v>
      </c>
      <c r="E10" s="7"/>
    </row>
    <row r="11" spans="1:17" x14ac:dyDescent="0.45">
      <c r="A11">
        <v>5</v>
      </c>
      <c r="B11" s="59">
        <f t="shared" si="0"/>
        <v>2488.3199999999997</v>
      </c>
      <c r="E11" s="7"/>
    </row>
    <row r="12" spans="1:17" x14ac:dyDescent="0.45">
      <c r="A12">
        <v>6</v>
      </c>
      <c r="B12" s="59">
        <f t="shared" si="0"/>
        <v>2985.9839999999995</v>
      </c>
      <c r="E12" s="7"/>
    </row>
    <row r="13" spans="1:17" x14ac:dyDescent="0.45">
      <c r="A13">
        <v>7</v>
      </c>
      <c r="B13" s="59">
        <f t="shared" si="0"/>
        <v>3583.1807999999992</v>
      </c>
      <c r="E13" s="7"/>
    </row>
    <row r="14" spans="1:17" x14ac:dyDescent="0.45">
      <c r="A14">
        <v>8</v>
      </c>
      <c r="B14" s="59">
        <f t="shared" si="0"/>
        <v>4299.8169599999992</v>
      </c>
      <c r="E14" s="7"/>
    </row>
    <row r="15" spans="1:17" x14ac:dyDescent="0.45">
      <c r="A15">
        <v>9</v>
      </c>
      <c r="B15" s="59">
        <f t="shared" si="0"/>
        <v>5159.7803519999989</v>
      </c>
      <c r="E15" s="7"/>
    </row>
    <row r="16" spans="1:17" x14ac:dyDescent="0.45">
      <c r="A16">
        <v>10</v>
      </c>
      <c r="B16" s="59">
        <f t="shared" si="0"/>
        <v>6191.7364223999984</v>
      </c>
      <c r="E16" s="7"/>
    </row>
    <row r="18" spans="1:7" x14ac:dyDescent="0.45">
      <c r="A18" s="10" t="s">
        <v>11</v>
      </c>
      <c r="B18" s="10"/>
      <c r="C18" s="10"/>
      <c r="D18" s="10"/>
      <c r="E18" s="10"/>
      <c r="F18" s="11"/>
      <c r="G18" s="10"/>
    </row>
    <row r="19" spans="1:7" x14ac:dyDescent="0.45">
      <c r="A19" s="10" t="s">
        <v>10</v>
      </c>
      <c r="B19" s="10"/>
      <c r="C19" s="10"/>
      <c r="D19" s="10"/>
      <c r="E19" s="10"/>
      <c r="F19" s="11"/>
      <c r="G19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25" zoomScaleNormal="125" zoomScalePageLayoutView="125" workbookViewId="0">
      <selection activeCell="B19" sqref="B19"/>
    </sheetView>
  </sheetViews>
  <sheetFormatPr defaultColWidth="10.85546875" defaultRowHeight="15.9" x14ac:dyDescent="0.45"/>
  <cols>
    <col min="1" max="1" width="36.35546875" customWidth="1"/>
  </cols>
  <sheetData>
    <row r="2" spans="1:7" ht="20.6" x14ac:dyDescent="0.55000000000000004">
      <c r="A2" s="13" t="s">
        <v>31</v>
      </c>
      <c r="B2" s="13"/>
      <c r="C2" s="13"/>
      <c r="D2" s="13"/>
      <c r="E2" s="13"/>
      <c r="F2" s="13"/>
    </row>
    <row r="3" spans="1:7" ht="20.6" x14ac:dyDescent="0.55000000000000004">
      <c r="A3" s="14" t="s">
        <v>13</v>
      </c>
      <c r="B3" s="13"/>
      <c r="C3" s="13"/>
      <c r="D3" s="13"/>
      <c r="E3" s="13"/>
      <c r="F3" s="13"/>
    </row>
    <row r="4" spans="1:7" ht="20.6" x14ac:dyDescent="0.55000000000000004">
      <c r="A4" s="13"/>
      <c r="B4" s="13"/>
      <c r="C4" s="13"/>
      <c r="D4" s="13"/>
      <c r="E4" s="13"/>
      <c r="F4" s="13"/>
      <c r="G4" s="12"/>
    </row>
    <row r="5" spans="1:7" ht="20.6" x14ac:dyDescent="0.55000000000000004">
      <c r="A5" s="13" t="s">
        <v>16</v>
      </c>
      <c r="B5" s="13" t="s">
        <v>17</v>
      </c>
      <c r="C5" s="13"/>
      <c r="D5" s="13"/>
      <c r="E5" s="13"/>
      <c r="F5" s="13"/>
    </row>
    <row r="6" spans="1:7" ht="20.6" x14ac:dyDescent="0.55000000000000004">
      <c r="A6" s="13" t="s">
        <v>18</v>
      </c>
      <c r="B6" s="15" t="s">
        <v>24</v>
      </c>
      <c r="C6" s="13" t="s">
        <v>61</v>
      </c>
      <c r="D6" s="13"/>
      <c r="E6" s="13"/>
      <c r="F6" s="13"/>
    </row>
    <row r="7" spans="1:7" ht="20.6" x14ac:dyDescent="0.55000000000000004">
      <c r="A7" s="13" t="s">
        <v>19</v>
      </c>
      <c r="B7" s="15" t="s">
        <v>15</v>
      </c>
      <c r="C7" s="13" t="s">
        <v>62</v>
      </c>
      <c r="D7" s="13"/>
      <c r="E7" s="13"/>
      <c r="F7" s="13"/>
    </row>
    <row r="8" spans="1:7" ht="20.6" x14ac:dyDescent="0.55000000000000004">
      <c r="A8" s="13" t="s">
        <v>32</v>
      </c>
      <c r="B8" s="13" t="s">
        <v>14</v>
      </c>
      <c r="C8" s="13"/>
      <c r="D8" s="13"/>
      <c r="E8" s="13"/>
      <c r="F8" s="13"/>
    </row>
    <row r="9" spans="1:7" ht="20.6" x14ac:dyDescent="0.55000000000000004">
      <c r="A9" s="13" t="s">
        <v>20</v>
      </c>
      <c r="B9" s="13" t="s">
        <v>21</v>
      </c>
      <c r="C9" s="13"/>
      <c r="D9" s="13"/>
      <c r="E9" s="13"/>
      <c r="F9" s="13"/>
    </row>
    <row r="10" spans="1:7" ht="20.6" x14ac:dyDescent="0.55000000000000004">
      <c r="A10" s="13" t="s">
        <v>22</v>
      </c>
      <c r="B10" s="13" t="s">
        <v>23</v>
      </c>
      <c r="C10" s="13"/>
      <c r="D10" s="13"/>
      <c r="E10" s="13"/>
      <c r="F10" s="13"/>
    </row>
    <row r="11" spans="1:7" ht="20.6" x14ac:dyDescent="0.55000000000000004">
      <c r="A11" s="13"/>
      <c r="B11" s="13"/>
      <c r="C11" s="13"/>
      <c r="D11" s="13"/>
      <c r="E11" s="13"/>
      <c r="F11" s="13"/>
    </row>
    <row r="12" spans="1:7" ht="20.6" x14ac:dyDescent="0.55000000000000004">
      <c r="A12" s="14" t="s">
        <v>12</v>
      </c>
      <c r="B12" s="13"/>
      <c r="C12" s="13"/>
      <c r="D12" s="13"/>
      <c r="E12" s="13"/>
      <c r="F12" s="13"/>
    </row>
    <row r="13" spans="1:7" ht="20.6" x14ac:dyDescent="0.55000000000000004">
      <c r="A13" s="58">
        <f>(6-3)*(4+2)</f>
        <v>18</v>
      </c>
      <c r="B13" s="13"/>
      <c r="C13" s="13"/>
      <c r="D13" s="13"/>
      <c r="E13" s="13"/>
      <c r="F13" s="13"/>
    </row>
    <row r="14" spans="1:7" ht="20.6" x14ac:dyDescent="0.55000000000000004">
      <c r="A14" s="13"/>
      <c r="B14" s="13"/>
      <c r="C14" s="13"/>
      <c r="D14" s="13"/>
      <c r="E14" s="13"/>
      <c r="F14" s="13"/>
    </row>
    <row r="15" spans="1:7" ht="20.6" x14ac:dyDescent="0.55000000000000004">
      <c r="A15" s="13" t="s">
        <v>52</v>
      </c>
      <c r="B15" s="13"/>
      <c r="C15" s="13"/>
      <c r="D15" s="13"/>
      <c r="E15" s="13"/>
      <c r="F15" s="13"/>
    </row>
    <row r="16" spans="1:7" ht="20.6" x14ac:dyDescent="0.55000000000000004">
      <c r="A16" s="58">
        <f>(3/5)^2</f>
        <v>0.36</v>
      </c>
      <c r="B16" s="13"/>
      <c r="C16" s="13"/>
      <c r="D16" s="13"/>
      <c r="E16" s="13"/>
      <c r="F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A3" sqref="A3"/>
    </sheetView>
  </sheetViews>
  <sheetFormatPr defaultColWidth="10.85546875" defaultRowHeight="15.9" x14ac:dyDescent="0.45"/>
  <cols>
    <col min="1" max="1" width="17.5" customWidth="1"/>
  </cols>
  <sheetData>
    <row r="1" spans="1:4" x14ac:dyDescent="0.45">
      <c r="A1" s="4"/>
      <c r="B1" t="s">
        <v>26</v>
      </c>
      <c r="C1" s="57" t="s">
        <v>80</v>
      </c>
    </row>
    <row r="2" spans="1:4" x14ac:dyDescent="0.45">
      <c r="A2" s="4" t="s">
        <v>82</v>
      </c>
      <c r="B2" t="s">
        <v>27</v>
      </c>
      <c r="D2">
        <v>1.5</v>
      </c>
    </row>
    <row r="3" spans="1:4" x14ac:dyDescent="0.45">
      <c r="A3" s="4" t="s">
        <v>53</v>
      </c>
      <c r="B3" s="54">
        <f>LN(1.5)</f>
        <v>0.40546510810816438</v>
      </c>
      <c r="C3" s="55">
        <f>LN(D2)</f>
        <v>0.40546510810816438</v>
      </c>
    </row>
    <row r="4" spans="1:4" x14ac:dyDescent="0.45">
      <c r="A4" s="4"/>
      <c r="B4" s="9"/>
    </row>
    <row r="5" spans="1:4" x14ac:dyDescent="0.45">
      <c r="A5" s="4" t="s">
        <v>25</v>
      </c>
      <c r="B5" s="55" t="s">
        <v>28</v>
      </c>
    </row>
    <row r="6" spans="1:4" x14ac:dyDescent="0.45">
      <c r="A6" s="17" t="s">
        <v>54</v>
      </c>
      <c r="B6" s="54">
        <f>LOG(1.5, 2)</f>
        <v>0.58496250072115619</v>
      </c>
    </row>
    <row r="7" spans="1:4" x14ac:dyDescent="0.45">
      <c r="A7" s="16"/>
      <c r="B7" s="9"/>
    </row>
    <row r="8" spans="1:4" x14ac:dyDescent="0.45">
      <c r="A8" s="16" t="s">
        <v>81</v>
      </c>
      <c r="B8" s="56" t="s">
        <v>29</v>
      </c>
    </row>
    <row r="9" spans="1:4" x14ac:dyDescent="0.45">
      <c r="A9" s="4" t="s">
        <v>55</v>
      </c>
      <c r="B9" s="54">
        <f>1/(PI()^0.5)</f>
        <v>0.56418958354775628</v>
      </c>
    </row>
    <row r="10" spans="1:4" x14ac:dyDescent="0.45">
      <c r="B10" s="16"/>
    </row>
    <row r="11" spans="1:4" x14ac:dyDescent="0.45">
      <c r="A11" s="16" t="s">
        <v>30</v>
      </c>
      <c r="C11" s="16"/>
    </row>
    <row r="12" spans="1:4" x14ac:dyDescent="0.45">
      <c r="A12" s="17" t="s">
        <v>56</v>
      </c>
      <c r="B12" s="54">
        <f ca="1">RAND()</f>
        <v>8.1800480050543189E-2</v>
      </c>
    </row>
    <row r="13" spans="1:4" x14ac:dyDescent="0.45">
      <c r="B13" s="54">
        <f ca="1">RAND()</f>
        <v>0.39211172763787006</v>
      </c>
    </row>
    <row r="14" spans="1:4" x14ac:dyDescent="0.45">
      <c r="A14" s="16"/>
      <c r="B14" s="54">
        <f ca="1">RAND()</f>
        <v>0.9993654243728326</v>
      </c>
    </row>
    <row r="15" spans="1:4" x14ac:dyDescent="0.45">
      <c r="A15" s="16"/>
    </row>
    <row r="16" spans="1:4" x14ac:dyDescent="0.45">
      <c r="A16" s="6"/>
    </row>
    <row r="17" spans="1:9" x14ac:dyDescent="0.45">
      <c r="A17" s="16"/>
    </row>
    <row r="18" spans="1:9" x14ac:dyDescent="0.45">
      <c r="A18" s="16"/>
    </row>
    <row r="19" spans="1:9" x14ac:dyDescent="0.45">
      <c r="A19" s="6"/>
    </row>
    <row r="20" spans="1:9" x14ac:dyDescent="0.45">
      <c r="A20" s="16"/>
    </row>
    <row r="21" spans="1:9" x14ac:dyDescent="0.45">
      <c r="A21" s="6"/>
    </row>
    <row r="22" spans="1:9" x14ac:dyDescent="0.45">
      <c r="H22" s="6"/>
      <c r="I22" s="6"/>
    </row>
    <row r="23" spans="1:9" x14ac:dyDescent="0.45">
      <c r="H23" s="6"/>
      <c r="I23" s="6"/>
    </row>
    <row r="24" spans="1:9" x14ac:dyDescent="0.45">
      <c r="A24" s="6"/>
      <c r="C24" s="6"/>
      <c r="D24" s="6"/>
      <c r="E24" s="6"/>
      <c r="F24" s="6"/>
      <c r="G24" s="6"/>
      <c r="H24" s="6"/>
      <c r="I24" s="6"/>
    </row>
    <row r="25" spans="1:9" x14ac:dyDescent="0.45">
      <c r="A25" s="6"/>
      <c r="C25" s="6"/>
      <c r="E25" s="6"/>
      <c r="F25" s="6"/>
      <c r="G25" s="6"/>
      <c r="H25" s="6"/>
      <c r="I25" s="6"/>
    </row>
    <row r="26" spans="1:9" x14ac:dyDescent="0.45">
      <c r="A26" s="8"/>
      <c r="C26" s="9"/>
      <c r="D26" s="8"/>
      <c r="E26" s="6"/>
      <c r="F26" s="6"/>
      <c r="G26" s="6"/>
      <c r="H26" s="6"/>
      <c r="I26" s="6"/>
    </row>
    <row r="27" spans="1:9" x14ac:dyDescent="0.45">
      <c r="A27" s="6"/>
      <c r="C27" s="6"/>
      <c r="D27" s="6"/>
      <c r="E27" s="6"/>
      <c r="F27" s="6"/>
      <c r="G27" s="6"/>
      <c r="H27" s="6"/>
      <c r="I27" s="6"/>
    </row>
  </sheetData>
  <phoneticPr fontId="3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zoomScale="75" zoomScaleNormal="75" zoomScalePageLayoutView="75" workbookViewId="0">
      <selection activeCell="H10" sqref="H10"/>
    </sheetView>
  </sheetViews>
  <sheetFormatPr defaultColWidth="10.85546875" defaultRowHeight="15.9" x14ac:dyDescent="0.45"/>
  <cols>
    <col min="2" max="2" width="25.35546875" customWidth="1"/>
    <col min="3" max="3" width="22.35546875" customWidth="1"/>
    <col min="4" max="4" width="16.5" customWidth="1"/>
    <col min="5" max="5" width="29.35546875" customWidth="1"/>
    <col min="6" max="6" width="4.640625" customWidth="1"/>
    <col min="7" max="7" width="28.85546875" customWidth="1"/>
    <col min="8" max="8" width="24.140625" customWidth="1"/>
    <col min="9" max="9" width="11.85546875" customWidth="1"/>
    <col min="11" max="11" width="26.85546875" customWidth="1"/>
    <col min="12" max="12" width="15.140625" customWidth="1"/>
  </cols>
  <sheetData>
    <row r="1" spans="1:14" x14ac:dyDescent="0.45">
      <c r="B1" t="s">
        <v>63</v>
      </c>
      <c r="D1" t="s">
        <v>34</v>
      </c>
      <c r="G1" s="6" t="s">
        <v>38</v>
      </c>
      <c r="H1" s="6"/>
      <c r="I1" s="9"/>
      <c r="J1" s="6"/>
      <c r="K1" s="23"/>
      <c r="L1" s="6"/>
      <c r="M1" s="6"/>
      <c r="N1" s="6"/>
    </row>
    <row r="2" spans="1:14" x14ac:dyDescent="0.45">
      <c r="G2" t="s">
        <v>60</v>
      </c>
      <c r="H2" s="6"/>
      <c r="I2" s="6"/>
      <c r="J2" s="6"/>
      <c r="K2" s="19"/>
      <c r="L2" s="6"/>
      <c r="M2" s="6"/>
      <c r="N2" s="6"/>
    </row>
    <row r="3" spans="1:14" x14ac:dyDescent="0.45">
      <c r="A3" t="s">
        <v>4</v>
      </c>
      <c r="B3" s="22" t="s">
        <v>6</v>
      </c>
      <c r="C3" s="22" t="s">
        <v>35</v>
      </c>
      <c r="D3" s="22" t="s">
        <v>5</v>
      </c>
      <c r="E3" s="22" t="s">
        <v>43</v>
      </c>
      <c r="G3" s="27" t="s">
        <v>39</v>
      </c>
      <c r="H3" s="27"/>
      <c r="I3" s="6"/>
      <c r="J3" s="6"/>
      <c r="K3" s="6"/>
      <c r="L3" s="6"/>
      <c r="M3" s="6"/>
      <c r="N3" s="6"/>
    </row>
    <row r="4" spans="1:14" x14ac:dyDescent="0.45">
      <c r="A4" s="5">
        <v>41852</v>
      </c>
      <c r="B4">
        <v>1925.15</v>
      </c>
      <c r="C4">
        <v>72.94</v>
      </c>
      <c r="D4" s="35">
        <f>LN(B4/B5)</f>
        <v>-2.8632061512498972E-3</v>
      </c>
      <c r="E4" s="35">
        <f>LN(C4/C5)</f>
        <v>1.1167138864952873E-2</v>
      </c>
      <c r="G4" s="22" t="s">
        <v>5</v>
      </c>
      <c r="H4" s="22" t="s">
        <v>43</v>
      </c>
      <c r="I4" s="6"/>
      <c r="J4" s="6"/>
      <c r="K4" s="6"/>
      <c r="L4" s="6"/>
      <c r="M4" s="6"/>
      <c r="N4" s="6"/>
    </row>
    <row r="5" spans="1:14" x14ac:dyDescent="0.45">
      <c r="A5" s="3">
        <v>41821</v>
      </c>
      <c r="B5">
        <v>1930.67</v>
      </c>
      <c r="C5">
        <v>72.13</v>
      </c>
      <c r="D5" s="35">
        <f t="shared" ref="D5:D68" si="0">LN(B5/B6)</f>
        <v>-1.5194720363435775E-2</v>
      </c>
      <c r="E5" s="35">
        <f t="shared" ref="E5:E68" si="1">LN(C5/C6)</f>
        <v>-2.8159323685853343E-2</v>
      </c>
      <c r="G5" s="6" t="s">
        <v>33</v>
      </c>
      <c r="H5" s="6"/>
      <c r="I5" s="6"/>
      <c r="J5" s="6"/>
      <c r="K5" s="6"/>
      <c r="L5" s="6"/>
      <c r="M5" s="6"/>
      <c r="N5" s="6"/>
    </row>
    <row r="6" spans="1:14" x14ac:dyDescent="0.45">
      <c r="A6" s="3">
        <v>41792</v>
      </c>
      <c r="B6">
        <v>1960.23</v>
      </c>
      <c r="C6">
        <v>74.19</v>
      </c>
      <c r="D6" s="35">
        <f t="shared" si="0"/>
        <v>1.8878978754786419E-2</v>
      </c>
      <c r="E6" s="35">
        <f t="shared" si="1"/>
        <v>4.2823366914983882E-2</v>
      </c>
      <c r="G6" s="52">
        <f>AVERAGE(D4:D178)</f>
        <v>1.842837961280356E-3</v>
      </c>
      <c r="H6" s="52">
        <f>AVERAGE(E4:E178)</f>
        <v>5.9497289044045153E-3</v>
      </c>
      <c r="I6" s="6"/>
      <c r="J6" s="6"/>
      <c r="K6" s="18"/>
      <c r="L6" s="18"/>
      <c r="M6" s="6"/>
      <c r="N6" s="6"/>
    </row>
    <row r="7" spans="1:14" x14ac:dyDescent="0.45">
      <c r="A7" s="5">
        <v>41760</v>
      </c>
      <c r="B7">
        <v>1923.57</v>
      </c>
      <c r="C7">
        <v>71.08</v>
      </c>
      <c r="D7" s="35">
        <f t="shared" si="0"/>
        <v>2.0812198017934665E-2</v>
      </c>
      <c r="E7" s="35">
        <f t="shared" si="1"/>
        <v>-3.5925388660600951E-2</v>
      </c>
      <c r="G7" s="18" t="s">
        <v>36</v>
      </c>
      <c r="H7" s="18"/>
      <c r="I7" s="6"/>
      <c r="J7" s="6"/>
      <c r="K7" s="6"/>
      <c r="L7" s="6"/>
      <c r="M7" s="6"/>
      <c r="N7" s="6"/>
    </row>
    <row r="8" spans="1:14" x14ac:dyDescent="0.45">
      <c r="A8" s="3">
        <v>41730</v>
      </c>
      <c r="B8">
        <v>1883.95</v>
      </c>
      <c r="C8">
        <v>73.680000000000007</v>
      </c>
      <c r="D8" s="35">
        <f t="shared" si="0"/>
        <v>6.1816510284721333E-3</v>
      </c>
      <c r="E8" s="35">
        <f t="shared" si="1"/>
        <v>4.4828153602362211E-2</v>
      </c>
      <c r="G8" s="52">
        <f>G6*12</f>
        <v>2.2114055535364274E-2</v>
      </c>
      <c r="H8" s="52">
        <f>H6*12</f>
        <v>7.1396746852854187E-2</v>
      </c>
      <c r="I8" s="6"/>
      <c r="J8" s="6"/>
      <c r="K8" s="6"/>
      <c r="L8" s="6"/>
      <c r="M8" s="6"/>
      <c r="N8" s="6"/>
    </row>
    <row r="9" spans="1:14" x14ac:dyDescent="0.45">
      <c r="A9" s="3">
        <v>41701</v>
      </c>
      <c r="B9">
        <v>1872.34</v>
      </c>
      <c r="C9">
        <v>70.45</v>
      </c>
      <c r="D9" s="35">
        <f t="shared" si="0"/>
        <v>6.9082404225633224E-3</v>
      </c>
      <c r="E9" s="35">
        <f t="shared" si="1"/>
        <v>4.8378011258130875E-3</v>
      </c>
      <c r="G9" s="18" t="s">
        <v>37</v>
      </c>
      <c r="H9" s="18"/>
      <c r="I9" s="6"/>
      <c r="J9" s="6"/>
      <c r="K9" s="18"/>
      <c r="L9" s="18"/>
      <c r="M9" s="6"/>
      <c r="N9" s="6"/>
    </row>
    <row r="10" spans="1:14" x14ac:dyDescent="0.45">
      <c r="A10" s="3">
        <v>41673</v>
      </c>
      <c r="B10">
        <v>1859.45</v>
      </c>
      <c r="C10">
        <v>70.11</v>
      </c>
      <c r="D10" s="35">
        <f t="shared" si="0"/>
        <v>4.2213382157548759E-2</v>
      </c>
      <c r="E10" s="35">
        <f t="shared" si="1"/>
        <v>1.4655434718172784E-2</v>
      </c>
      <c r="G10" s="53">
        <f>_xlfn.STDEV.P(D4:D178)</f>
        <v>4.4747157669505856E-2</v>
      </c>
      <c r="H10" s="53">
        <f>_xlfn.STDEV.P(E4:E178)</f>
        <v>6.5238099573124403E-2</v>
      </c>
      <c r="I10" s="6"/>
      <c r="J10" s="6"/>
      <c r="K10" s="6"/>
      <c r="L10" s="6"/>
      <c r="M10" s="6"/>
      <c r="N10" s="6"/>
    </row>
    <row r="11" spans="1:14" x14ac:dyDescent="0.45">
      <c r="A11" s="3">
        <v>41641</v>
      </c>
      <c r="B11">
        <v>1782.59</v>
      </c>
      <c r="C11">
        <v>69.09</v>
      </c>
      <c r="D11" s="35">
        <f t="shared" si="0"/>
        <v>-3.6231396526946812E-2</v>
      </c>
      <c r="E11" s="35">
        <f t="shared" si="1"/>
        <v>2.3134267446924487E-2</v>
      </c>
      <c r="G11" s="6" t="s">
        <v>40</v>
      </c>
      <c r="H11" s="6"/>
      <c r="I11" s="6"/>
      <c r="J11" s="6"/>
      <c r="K11" s="6"/>
      <c r="L11" s="6"/>
      <c r="M11" s="6"/>
      <c r="N11" s="6"/>
    </row>
    <row r="12" spans="1:14" x14ac:dyDescent="0.45">
      <c r="A12" s="3">
        <v>41610</v>
      </c>
      <c r="B12">
        <v>1848.36</v>
      </c>
      <c r="C12">
        <v>67.510000000000005</v>
      </c>
      <c r="D12" s="35">
        <f t="shared" si="0"/>
        <v>2.328951485450324E-2</v>
      </c>
      <c r="E12" s="35">
        <f t="shared" si="1"/>
        <v>-1.3681713970213486E-2</v>
      </c>
      <c r="G12" s="52">
        <f>G10*SQRT(12)</f>
        <v>0.15500870115575899</v>
      </c>
      <c r="H12" s="52">
        <f>H10*SQRT(12)</f>
        <v>0.22599140609977789</v>
      </c>
      <c r="I12" s="6"/>
      <c r="J12" s="6"/>
      <c r="K12" s="20"/>
      <c r="L12" s="6"/>
      <c r="M12" s="6"/>
      <c r="N12" s="6"/>
    </row>
    <row r="13" spans="1:14" x14ac:dyDescent="0.45">
      <c r="A13" s="3">
        <v>41579</v>
      </c>
      <c r="B13">
        <v>1805.81</v>
      </c>
      <c r="C13">
        <v>68.44</v>
      </c>
      <c r="D13" s="35">
        <f t="shared" si="0"/>
        <v>2.7663279564206007E-2</v>
      </c>
      <c r="E13" s="35">
        <f t="shared" si="1"/>
        <v>-1.4073500327499622E-2</v>
      </c>
      <c r="G13" s="18" t="s">
        <v>46</v>
      </c>
      <c r="H13" s="18"/>
      <c r="I13" s="6"/>
      <c r="J13" s="6"/>
      <c r="K13" s="20"/>
      <c r="L13" s="6"/>
      <c r="M13" s="6"/>
      <c r="N13" s="6"/>
    </row>
    <row r="14" spans="1:14" x14ac:dyDescent="0.45">
      <c r="A14" s="3">
        <v>41548</v>
      </c>
      <c r="B14">
        <v>1756.54</v>
      </c>
      <c r="C14">
        <v>69.41</v>
      </c>
      <c r="D14" s="35">
        <f t="shared" si="0"/>
        <v>4.3629977912082465E-2</v>
      </c>
      <c r="E14" s="35">
        <f t="shared" si="1"/>
        <v>7.1506988955139961E-2</v>
      </c>
      <c r="G14" s="52">
        <f>MIN(D4:D178)</f>
        <v>-0.18563648644598751</v>
      </c>
      <c r="H14" s="52">
        <f>MIN(E4:E178)</f>
        <v>-0.31644425721140351</v>
      </c>
      <c r="I14" s="6"/>
      <c r="J14" s="6"/>
      <c r="K14" s="20"/>
      <c r="L14" s="6"/>
      <c r="M14" s="6"/>
      <c r="N14" s="6"/>
    </row>
    <row r="15" spans="1:14" x14ac:dyDescent="0.45">
      <c r="A15" s="3">
        <v>41520</v>
      </c>
      <c r="B15">
        <v>1681.55</v>
      </c>
      <c r="C15">
        <v>64.62</v>
      </c>
      <c r="D15" s="35">
        <f t="shared" si="0"/>
        <v>2.9315544388002535E-2</v>
      </c>
      <c r="E15" s="35">
        <f t="shared" si="1"/>
        <v>1.7799064738143931E-2</v>
      </c>
      <c r="G15" s="6" t="s">
        <v>47</v>
      </c>
      <c r="H15" s="6"/>
      <c r="I15" s="6"/>
      <c r="J15" s="6"/>
      <c r="K15" s="20"/>
      <c r="L15" s="6"/>
      <c r="M15" s="6"/>
      <c r="N15" s="6"/>
    </row>
    <row r="16" spans="1:14" x14ac:dyDescent="0.45">
      <c r="A16" s="3">
        <v>41487</v>
      </c>
      <c r="B16">
        <v>1632.97</v>
      </c>
      <c r="C16">
        <v>63.48</v>
      </c>
      <c r="D16" s="35">
        <f t="shared" si="0"/>
        <v>-3.179826168331884E-2</v>
      </c>
      <c r="E16" s="35">
        <f t="shared" si="1"/>
        <v>-6.804724493894454E-2</v>
      </c>
      <c r="G16" s="53">
        <f>MAX(D4:D178)</f>
        <v>0.10230659165059017</v>
      </c>
      <c r="H16" s="53">
        <f>MAX(E4:E178)</f>
        <v>0.20086513450612362</v>
      </c>
      <c r="I16" s="6"/>
      <c r="J16" s="6"/>
      <c r="K16" s="6"/>
      <c r="L16" s="6"/>
      <c r="M16" s="6"/>
      <c r="N16" s="6"/>
    </row>
    <row r="17" spans="1:14" x14ac:dyDescent="0.45">
      <c r="A17" s="3">
        <v>41456</v>
      </c>
      <c r="B17">
        <v>1685.73</v>
      </c>
      <c r="C17">
        <v>67.95</v>
      </c>
      <c r="D17" s="35">
        <f t="shared" si="0"/>
        <v>4.8277757876973679E-2</v>
      </c>
      <c r="E17" s="35">
        <f t="shared" si="1"/>
        <v>5.0557729808596699E-2</v>
      </c>
      <c r="G17" s="6"/>
      <c r="H17" s="6"/>
      <c r="I17" s="6"/>
      <c r="J17" s="6"/>
      <c r="K17" s="6"/>
      <c r="L17" s="6"/>
      <c r="M17" s="6"/>
      <c r="N17" s="6"/>
    </row>
    <row r="18" spans="1:14" x14ac:dyDescent="0.45">
      <c r="A18" s="3">
        <v>41428</v>
      </c>
      <c r="B18">
        <v>1606.28</v>
      </c>
      <c r="C18">
        <v>64.599999999999994</v>
      </c>
      <c r="D18" s="35">
        <f t="shared" si="0"/>
        <v>-1.5112952997701294E-2</v>
      </c>
      <c r="E18" s="35">
        <f t="shared" si="1"/>
        <v>8.5503824458129235E-3</v>
      </c>
      <c r="G18" s="25" t="s">
        <v>48</v>
      </c>
      <c r="H18" s="26"/>
      <c r="I18" s="6"/>
      <c r="J18" s="6"/>
      <c r="K18" s="6"/>
      <c r="L18" s="6"/>
      <c r="M18" s="6"/>
      <c r="N18" s="6"/>
    </row>
    <row r="19" spans="1:14" x14ac:dyDescent="0.45">
      <c r="A19" s="3">
        <v>41395</v>
      </c>
      <c r="B19">
        <v>1630.74</v>
      </c>
      <c r="C19">
        <v>64.05</v>
      </c>
      <c r="D19" s="35">
        <f t="shared" si="0"/>
        <v>2.0550174751576469E-2</v>
      </c>
      <c r="E19" s="35">
        <f t="shared" si="1"/>
        <v>-0.1058287900751869</v>
      </c>
      <c r="G19" s="21" t="s">
        <v>44</v>
      </c>
      <c r="H19" s="42" t="s">
        <v>45</v>
      </c>
      <c r="I19" s="6"/>
      <c r="J19" s="6"/>
      <c r="K19" s="6"/>
      <c r="L19" s="6"/>
      <c r="M19" s="6"/>
      <c r="N19" s="6"/>
    </row>
    <row r="20" spans="1:14" x14ac:dyDescent="0.45">
      <c r="A20" s="3">
        <v>41365</v>
      </c>
      <c r="B20">
        <v>1597.57</v>
      </c>
      <c r="C20">
        <v>71.2</v>
      </c>
      <c r="D20" s="35">
        <f t="shared" si="0"/>
        <v>1.7924162116924588E-2</v>
      </c>
      <c r="E20" s="35">
        <f t="shared" si="1"/>
        <v>3.5307033284416159E-2</v>
      </c>
      <c r="G20" s="24" t="s">
        <v>41</v>
      </c>
      <c r="H20" s="6"/>
      <c r="I20" s="6"/>
      <c r="J20" s="6"/>
      <c r="K20" s="6"/>
      <c r="L20" s="6"/>
      <c r="M20" s="6"/>
      <c r="N20" s="6"/>
    </row>
    <row r="21" spans="1:14" x14ac:dyDescent="0.45">
      <c r="A21" s="3">
        <v>41334</v>
      </c>
      <c r="B21">
        <v>1569.19</v>
      </c>
      <c r="C21">
        <v>68.73</v>
      </c>
      <c r="D21" s="35">
        <f t="shared" si="0"/>
        <v>3.535536713008354E-2</v>
      </c>
      <c r="E21" s="35">
        <f t="shared" si="1"/>
        <v>4.7067510857985946E-2</v>
      </c>
      <c r="G21" s="6" t="s">
        <v>57</v>
      </c>
      <c r="H21" s="49">
        <f>SLOPE(E4:E178,D4:D178)</f>
        <v>0.48627082066856381</v>
      </c>
      <c r="I21" s="6"/>
      <c r="J21" s="6"/>
      <c r="K21" s="6"/>
      <c r="L21" s="6"/>
      <c r="M21" s="6"/>
      <c r="N21" s="6"/>
    </row>
    <row r="22" spans="1:14" x14ac:dyDescent="0.45">
      <c r="A22" s="3">
        <v>41306</v>
      </c>
      <c r="B22">
        <v>1514.68</v>
      </c>
      <c r="C22">
        <v>65.569999999999993</v>
      </c>
      <c r="D22" s="35">
        <f t="shared" si="0"/>
        <v>1.0999881888155871E-2</v>
      </c>
      <c r="E22" s="35">
        <f t="shared" si="1"/>
        <v>1.8470588211003378E-2</v>
      </c>
      <c r="G22" s="6"/>
      <c r="H22" s="6"/>
      <c r="I22" s="6"/>
      <c r="J22" s="6"/>
      <c r="K22" s="16"/>
      <c r="L22" s="6"/>
      <c r="M22" s="6"/>
      <c r="N22" s="6"/>
    </row>
    <row r="23" spans="1:14" x14ac:dyDescent="0.45">
      <c r="A23" s="3">
        <v>41276</v>
      </c>
      <c r="B23">
        <v>1498.11</v>
      </c>
      <c r="C23">
        <v>64.37</v>
      </c>
      <c r="D23" s="35">
        <f t="shared" si="0"/>
        <v>4.9197760692578335E-2</v>
      </c>
      <c r="E23" s="35">
        <f t="shared" si="1"/>
        <v>7.4645873276560762E-2</v>
      </c>
      <c r="G23" s="18" t="s">
        <v>58</v>
      </c>
      <c r="H23" s="50">
        <f>INTERCEPT(E4:E178,D4:D178)</f>
        <v>5.0536105766135339E-3</v>
      </c>
      <c r="I23" s="6"/>
      <c r="J23" s="6"/>
      <c r="K23" s="6"/>
      <c r="L23" s="6"/>
      <c r="M23" s="6"/>
      <c r="N23" s="6"/>
    </row>
    <row r="24" spans="1:14" x14ac:dyDescent="0.45">
      <c r="A24" s="3">
        <v>41246</v>
      </c>
      <c r="B24">
        <v>1426.19</v>
      </c>
      <c r="C24">
        <v>59.74</v>
      </c>
      <c r="D24" s="35">
        <f t="shared" si="0"/>
        <v>7.0434471114575181E-3</v>
      </c>
      <c r="E24" s="35">
        <f t="shared" si="1"/>
        <v>-3.3472803659802025E-4</v>
      </c>
      <c r="G24" s="18"/>
      <c r="H24" s="6"/>
      <c r="I24" s="6"/>
      <c r="J24" s="6"/>
      <c r="K24" s="6"/>
      <c r="L24" s="6"/>
      <c r="M24" s="6"/>
      <c r="N24" s="6"/>
    </row>
    <row r="25" spans="1:14" x14ac:dyDescent="0.45">
      <c r="A25" s="3">
        <v>41214</v>
      </c>
      <c r="B25">
        <v>1416.18</v>
      </c>
      <c r="C25">
        <v>59.76</v>
      </c>
      <c r="D25" s="35">
        <f t="shared" si="0"/>
        <v>2.8426587376603443E-3</v>
      </c>
      <c r="E25" s="35">
        <f t="shared" si="1"/>
        <v>-1.6595136903010281E-2</v>
      </c>
      <c r="G25" s="6" t="s">
        <v>59</v>
      </c>
      <c r="H25" s="49">
        <f>CORREL(E4:E178,D4:D178)</f>
        <v>0.33353572873695747</v>
      </c>
      <c r="I25" s="6"/>
      <c r="J25" s="6"/>
      <c r="K25" s="6"/>
      <c r="L25" s="6"/>
      <c r="M25" s="6"/>
      <c r="N25" s="6"/>
    </row>
    <row r="26" spans="1:14" x14ac:dyDescent="0.45">
      <c r="A26" s="3">
        <v>41183</v>
      </c>
      <c r="B26">
        <v>1412.16</v>
      </c>
      <c r="C26">
        <v>60.76</v>
      </c>
      <c r="D26" s="35">
        <f t="shared" si="0"/>
        <v>-1.9987836058499683E-2</v>
      </c>
      <c r="E26" s="35">
        <f t="shared" si="1"/>
        <v>1.3921338518608014E-2</v>
      </c>
      <c r="G26" s="6"/>
      <c r="H26" s="6"/>
      <c r="I26" s="6"/>
      <c r="J26" s="6"/>
      <c r="K26" s="6"/>
      <c r="L26" s="6"/>
      <c r="M26" s="6"/>
      <c r="N26" s="6"/>
    </row>
    <row r="27" spans="1:14" x14ac:dyDescent="0.45">
      <c r="A27" s="3">
        <v>41156</v>
      </c>
      <c r="B27">
        <v>1440.67</v>
      </c>
      <c r="C27">
        <v>59.92</v>
      </c>
      <c r="D27" s="35">
        <f t="shared" si="0"/>
        <v>2.394705705020073E-2</v>
      </c>
      <c r="E27" s="35">
        <f t="shared" si="1"/>
        <v>1.6690311313052921E-4</v>
      </c>
      <c r="G27" s="6" t="s">
        <v>42</v>
      </c>
      <c r="H27" s="51">
        <f>RSQ(E4:E178, D4:D178)</f>
        <v>0.11124608234409328</v>
      </c>
      <c r="I27" s="6"/>
      <c r="J27" s="6"/>
      <c r="K27" s="6"/>
      <c r="L27" s="6"/>
      <c r="M27" s="6"/>
      <c r="N27" s="6"/>
    </row>
    <row r="28" spans="1:14" x14ac:dyDescent="0.45">
      <c r="A28" s="3">
        <v>41122</v>
      </c>
      <c r="B28">
        <v>1406.58</v>
      </c>
      <c r="C28">
        <v>59.91</v>
      </c>
      <c r="D28" s="35">
        <f t="shared" si="0"/>
        <v>1.9570602004381984E-2</v>
      </c>
      <c r="E28" s="35">
        <f t="shared" si="1"/>
        <v>-3.396831626376863E-2</v>
      </c>
      <c r="G28" s="16"/>
      <c r="H28" s="6"/>
      <c r="I28" s="6"/>
      <c r="J28" s="6"/>
      <c r="K28" s="6"/>
      <c r="L28" s="6"/>
      <c r="M28" s="6"/>
      <c r="N28" s="6"/>
    </row>
    <row r="29" spans="1:14" x14ac:dyDescent="0.45">
      <c r="A29" s="3">
        <v>41092</v>
      </c>
      <c r="B29">
        <v>1379.32</v>
      </c>
      <c r="C29">
        <v>61.98</v>
      </c>
      <c r="D29" s="35">
        <f t="shared" si="0"/>
        <v>1.2518948972710817E-2</v>
      </c>
      <c r="E29" s="35">
        <f t="shared" si="1"/>
        <v>-2.0441465517900576E-2</v>
      </c>
      <c r="G29" s="18"/>
      <c r="H29" s="18"/>
      <c r="I29" s="6"/>
      <c r="J29" s="6"/>
      <c r="K29" s="6"/>
      <c r="L29" s="6"/>
      <c r="M29" s="6"/>
      <c r="N29" s="6"/>
    </row>
    <row r="30" spans="1:14" x14ac:dyDescent="0.45">
      <c r="A30" s="3">
        <v>41061</v>
      </c>
      <c r="B30">
        <v>1362.16</v>
      </c>
      <c r="C30">
        <v>63.26</v>
      </c>
      <c r="D30" s="35">
        <f t="shared" si="0"/>
        <v>3.8792661243837456E-2</v>
      </c>
      <c r="E30" s="35">
        <f t="shared" si="1"/>
        <v>4.7921114144363106E-2</v>
      </c>
      <c r="G30" s="6"/>
      <c r="H30" s="6"/>
    </row>
    <row r="31" spans="1:14" x14ac:dyDescent="0.45">
      <c r="A31" s="3">
        <v>41030</v>
      </c>
      <c r="B31">
        <v>1310.33</v>
      </c>
      <c r="C31">
        <v>60.3</v>
      </c>
      <c r="D31" s="35">
        <f t="shared" si="0"/>
        <v>-6.4699250170469236E-2</v>
      </c>
      <c r="E31" s="35">
        <f t="shared" si="1"/>
        <v>3.6994337646125544E-2</v>
      </c>
      <c r="G31" s="6"/>
      <c r="H31" s="6"/>
    </row>
    <row r="32" spans="1:14" x14ac:dyDescent="0.45">
      <c r="A32" s="3">
        <v>41001</v>
      </c>
      <c r="B32">
        <v>1397.91</v>
      </c>
      <c r="C32">
        <v>58.11</v>
      </c>
      <c r="D32" s="35">
        <f t="shared" si="0"/>
        <v>-7.5257447960486246E-3</v>
      </c>
      <c r="E32" s="35">
        <f t="shared" si="1"/>
        <v>1.9637437017252114E-2</v>
      </c>
      <c r="G32" s="6"/>
      <c r="H32" s="18"/>
    </row>
    <row r="33" spans="1:8" x14ac:dyDescent="0.45">
      <c r="A33" s="3">
        <v>40969</v>
      </c>
      <c r="B33">
        <v>1408.47</v>
      </c>
      <c r="C33">
        <v>56.98</v>
      </c>
      <c r="D33" s="35">
        <f t="shared" si="0"/>
        <v>3.0851535762571346E-2</v>
      </c>
      <c r="E33" s="35">
        <f t="shared" si="1"/>
        <v>4.3971577312865145E-3</v>
      </c>
      <c r="G33" s="18"/>
      <c r="H33" s="6"/>
    </row>
    <row r="34" spans="1:8" x14ac:dyDescent="0.45">
      <c r="A34" s="3">
        <v>40940</v>
      </c>
      <c r="B34">
        <v>1365.68</v>
      </c>
      <c r="C34">
        <v>56.73</v>
      </c>
      <c r="D34" s="35">
        <f t="shared" si="0"/>
        <v>3.9787331386417914E-2</v>
      </c>
      <c r="E34" s="35">
        <f t="shared" si="1"/>
        <v>-6.8511466928531037E-3</v>
      </c>
      <c r="G34" s="6"/>
      <c r="H34" s="6"/>
    </row>
    <row r="35" spans="1:8" x14ac:dyDescent="0.45">
      <c r="A35" s="3">
        <v>40911</v>
      </c>
      <c r="B35">
        <v>1312.41</v>
      </c>
      <c r="C35">
        <v>57.12</v>
      </c>
      <c r="D35" s="35">
        <f t="shared" si="0"/>
        <v>4.2659999011137491E-2</v>
      </c>
      <c r="E35" s="35">
        <f t="shared" si="1"/>
        <v>-3.1874521981083849E-2</v>
      </c>
      <c r="G35" s="6"/>
    </row>
    <row r="36" spans="1:8" x14ac:dyDescent="0.45">
      <c r="A36" s="3">
        <v>40878</v>
      </c>
      <c r="B36">
        <v>1257.5999999999999</v>
      </c>
      <c r="C36">
        <v>58.97</v>
      </c>
      <c r="D36" s="35">
        <f t="shared" si="0"/>
        <v>8.4965534941463527E-3</v>
      </c>
      <c r="E36" s="35">
        <f t="shared" si="1"/>
        <v>5.3822305623651645E-2</v>
      </c>
      <c r="G36" s="18"/>
    </row>
    <row r="37" spans="1:8" x14ac:dyDescent="0.45">
      <c r="A37" s="3">
        <v>40848</v>
      </c>
      <c r="B37">
        <v>1246.96</v>
      </c>
      <c r="C37">
        <v>55.88</v>
      </c>
      <c r="D37" s="35">
        <f t="shared" si="0"/>
        <v>-5.0714834366809821E-3</v>
      </c>
      <c r="E37" s="35">
        <f t="shared" si="1"/>
        <v>3.2927030994847672E-2</v>
      </c>
      <c r="G37" s="6"/>
    </row>
    <row r="38" spans="1:8" x14ac:dyDescent="0.45">
      <c r="A38" s="3">
        <v>40819</v>
      </c>
      <c r="B38">
        <v>1253.3</v>
      </c>
      <c r="C38">
        <v>54.07</v>
      </c>
      <c r="D38" s="35">
        <f t="shared" si="0"/>
        <v>0.10230659165059017</v>
      </c>
      <c r="E38" s="35">
        <f t="shared" si="1"/>
        <v>2.1309217524017397E-2</v>
      </c>
      <c r="G38" s="16"/>
    </row>
    <row r="39" spans="1:8" x14ac:dyDescent="0.45">
      <c r="A39" s="3">
        <v>40787</v>
      </c>
      <c r="B39">
        <v>1131.42</v>
      </c>
      <c r="C39">
        <v>52.93</v>
      </c>
      <c r="D39" s="35">
        <f t="shared" si="0"/>
        <v>-7.4467127542783104E-2</v>
      </c>
      <c r="E39" s="35">
        <f t="shared" si="1"/>
        <v>5.5548259528042869E-2</v>
      </c>
    </row>
    <row r="40" spans="1:8" x14ac:dyDescent="0.45">
      <c r="A40" s="3">
        <v>40756</v>
      </c>
      <c r="B40">
        <v>1218.8900000000001</v>
      </c>
      <c r="C40">
        <v>50.07</v>
      </c>
      <c r="D40" s="35">
        <f t="shared" si="0"/>
        <v>-5.8467491619120418E-2</v>
      </c>
      <c r="E40" s="35">
        <f t="shared" si="1"/>
        <v>3.0621879590610628E-2</v>
      </c>
    </row>
    <row r="41" spans="1:8" x14ac:dyDescent="0.45">
      <c r="A41" s="3">
        <v>40725</v>
      </c>
      <c r="B41">
        <v>1292.28</v>
      </c>
      <c r="C41">
        <v>48.56</v>
      </c>
      <c r="D41" s="35">
        <f t="shared" si="0"/>
        <v>-2.1708367435427242E-2</v>
      </c>
      <c r="E41" s="35">
        <f t="shared" si="1"/>
        <v>-1.2280137946591087E-2</v>
      </c>
    </row>
    <row r="42" spans="1:8" x14ac:dyDescent="0.45">
      <c r="A42" s="3">
        <v>40695</v>
      </c>
      <c r="B42">
        <v>1320.64</v>
      </c>
      <c r="C42">
        <v>49.16</v>
      </c>
      <c r="D42" s="35">
        <f t="shared" si="0"/>
        <v>-1.8426233301897538E-2</v>
      </c>
      <c r="E42" s="35">
        <f t="shared" si="1"/>
        <v>4.2809157213146206E-3</v>
      </c>
    </row>
    <row r="43" spans="1:8" x14ac:dyDescent="0.45">
      <c r="A43" s="3">
        <v>40665</v>
      </c>
      <c r="B43">
        <v>1345.2</v>
      </c>
      <c r="C43">
        <v>48.95</v>
      </c>
      <c r="D43" s="35">
        <f t="shared" si="0"/>
        <v>-1.3592893899637262E-2</v>
      </c>
      <c r="E43" s="35">
        <f t="shared" si="1"/>
        <v>1.7933078749567344E-2</v>
      </c>
    </row>
    <row r="44" spans="1:8" x14ac:dyDescent="0.45">
      <c r="A44" s="3">
        <v>40634</v>
      </c>
      <c r="B44">
        <v>1363.61</v>
      </c>
      <c r="C44">
        <v>48.08</v>
      </c>
      <c r="D44" s="35">
        <f t="shared" si="0"/>
        <v>2.809691636712916E-2</v>
      </c>
      <c r="E44" s="35">
        <f t="shared" si="1"/>
        <v>2.719678534882717E-2</v>
      </c>
    </row>
    <row r="45" spans="1:8" x14ac:dyDescent="0.45">
      <c r="A45" s="3">
        <v>40603</v>
      </c>
      <c r="B45">
        <v>1325.83</v>
      </c>
      <c r="C45">
        <v>46.79</v>
      </c>
      <c r="D45" s="35">
        <f t="shared" si="0"/>
        <v>-1.0478506829378123E-3</v>
      </c>
      <c r="E45" s="35">
        <f t="shared" si="1"/>
        <v>8.8011730507392954E-3</v>
      </c>
    </row>
    <row r="46" spans="1:8" x14ac:dyDescent="0.45">
      <c r="A46" s="3">
        <v>40575</v>
      </c>
      <c r="B46">
        <v>1327.22</v>
      </c>
      <c r="C46">
        <v>46.38</v>
      </c>
      <c r="D46" s="35">
        <f t="shared" si="0"/>
        <v>3.1456595040144836E-2</v>
      </c>
      <c r="E46" s="35">
        <f t="shared" si="1"/>
        <v>1.9815563990466429E-2</v>
      </c>
    </row>
    <row r="47" spans="1:8" x14ac:dyDescent="0.45">
      <c r="A47" s="3">
        <v>40546</v>
      </c>
      <c r="B47">
        <v>1286.1199999999999</v>
      </c>
      <c r="C47">
        <v>45.47</v>
      </c>
      <c r="D47" s="35">
        <f t="shared" si="0"/>
        <v>2.239298525651701E-2</v>
      </c>
      <c r="E47" s="35">
        <f t="shared" si="1"/>
        <v>3.9665102687966381E-3</v>
      </c>
    </row>
    <row r="48" spans="1:8" x14ac:dyDescent="0.45">
      <c r="A48" s="3">
        <v>40513</v>
      </c>
      <c r="B48">
        <v>1257.6400000000001</v>
      </c>
      <c r="C48">
        <v>45.29</v>
      </c>
      <c r="D48" s="35">
        <f t="shared" si="0"/>
        <v>6.3256517221926059E-2</v>
      </c>
      <c r="E48" s="35">
        <f t="shared" si="1"/>
        <v>1.4679978926943869E-2</v>
      </c>
    </row>
    <row r="49" spans="1:5" x14ac:dyDescent="0.45">
      <c r="A49" s="3">
        <v>40483</v>
      </c>
      <c r="B49">
        <v>1180.55</v>
      </c>
      <c r="C49">
        <v>44.63</v>
      </c>
      <c r="D49" s="35">
        <f t="shared" si="0"/>
        <v>-2.2929094870601432E-3</v>
      </c>
      <c r="E49" s="35">
        <f t="shared" si="1"/>
        <v>-2.3692019258980498E-2</v>
      </c>
    </row>
    <row r="50" spans="1:5" x14ac:dyDescent="0.45">
      <c r="A50" s="3">
        <v>40452</v>
      </c>
      <c r="B50">
        <v>1183.26</v>
      </c>
      <c r="C50">
        <v>45.7</v>
      </c>
      <c r="D50" s="35">
        <f t="shared" si="0"/>
        <v>3.6193000710687595E-2</v>
      </c>
      <c r="E50" s="35">
        <f t="shared" si="1"/>
        <v>2.7958333128729911E-2</v>
      </c>
    </row>
    <row r="51" spans="1:5" x14ac:dyDescent="0.45">
      <c r="A51" s="3">
        <v>40422</v>
      </c>
      <c r="B51">
        <v>1141.2</v>
      </c>
      <c r="C51">
        <v>44.44</v>
      </c>
      <c r="D51" s="35">
        <f t="shared" si="0"/>
        <v>8.3928475095282604E-2</v>
      </c>
      <c r="E51" s="35">
        <f t="shared" si="1"/>
        <v>3.0384976012385923E-2</v>
      </c>
    </row>
    <row r="52" spans="1:5" x14ac:dyDescent="0.45">
      <c r="A52" s="3">
        <v>40392</v>
      </c>
      <c r="B52">
        <v>1049.33</v>
      </c>
      <c r="C52">
        <v>43.11</v>
      </c>
      <c r="D52" s="35">
        <f t="shared" si="0"/>
        <v>-4.8611803170382606E-2</v>
      </c>
      <c r="E52" s="35">
        <f t="shared" si="1"/>
        <v>1.8495201208999348E-2</v>
      </c>
    </row>
    <row r="53" spans="1:5" x14ac:dyDescent="0.45">
      <c r="A53" s="3">
        <v>40360</v>
      </c>
      <c r="B53">
        <v>1101.5999999999999</v>
      </c>
      <c r="C53">
        <v>42.32</v>
      </c>
      <c r="D53" s="35">
        <f t="shared" si="0"/>
        <v>6.6515783274589638E-2</v>
      </c>
      <c r="E53" s="35">
        <f t="shared" si="1"/>
        <v>6.6683226432004528E-2</v>
      </c>
    </row>
    <row r="54" spans="1:5" x14ac:dyDescent="0.45">
      <c r="A54" s="3">
        <v>40330</v>
      </c>
      <c r="B54">
        <v>1030.71</v>
      </c>
      <c r="C54">
        <v>39.590000000000003</v>
      </c>
      <c r="D54" s="35">
        <f t="shared" si="0"/>
        <v>-5.5388380132376618E-2</v>
      </c>
      <c r="E54" s="35">
        <f t="shared" si="1"/>
        <v>2.5290858194812632E-3</v>
      </c>
    </row>
    <row r="55" spans="1:5" x14ac:dyDescent="0.45">
      <c r="A55" s="3">
        <v>40301</v>
      </c>
      <c r="B55">
        <v>1089.4100000000001</v>
      </c>
      <c r="C55">
        <v>39.49</v>
      </c>
      <c r="D55" s="35">
        <f t="shared" si="0"/>
        <v>-8.5531653633770133E-2</v>
      </c>
      <c r="E55" s="35">
        <f t="shared" si="1"/>
        <v>-3.6060104934585294E-2</v>
      </c>
    </row>
    <row r="56" spans="1:5" x14ac:dyDescent="0.45">
      <c r="A56" s="3">
        <v>40269</v>
      </c>
      <c r="B56">
        <v>1186.69</v>
      </c>
      <c r="C56">
        <v>40.94</v>
      </c>
      <c r="D56" s="35">
        <f t="shared" si="0"/>
        <v>1.4651468311863144E-2</v>
      </c>
      <c r="E56" s="35">
        <f t="shared" si="1"/>
        <v>2.7989443220917565E-2</v>
      </c>
    </row>
    <row r="57" spans="1:5" x14ac:dyDescent="0.45">
      <c r="A57" s="3">
        <v>40238</v>
      </c>
      <c r="B57">
        <v>1169.43</v>
      </c>
      <c r="C57">
        <v>39.81</v>
      </c>
      <c r="D57" s="35">
        <f t="shared" si="0"/>
        <v>5.7132760645483123E-2</v>
      </c>
      <c r="E57" s="35">
        <f t="shared" si="1"/>
        <v>-2.0075289050894142E-3</v>
      </c>
    </row>
    <row r="58" spans="1:5" x14ac:dyDescent="0.45">
      <c r="A58" s="3">
        <v>40210</v>
      </c>
      <c r="B58">
        <v>1104.49</v>
      </c>
      <c r="C58">
        <v>39.89</v>
      </c>
      <c r="D58" s="35">
        <f t="shared" si="0"/>
        <v>2.8114744036660498E-2</v>
      </c>
      <c r="E58" s="35">
        <f t="shared" si="1"/>
        <v>3.7674287936445405E-3</v>
      </c>
    </row>
    <row r="59" spans="1:5" x14ac:dyDescent="0.45">
      <c r="A59" s="3">
        <v>40182</v>
      </c>
      <c r="B59">
        <v>1073.8699999999999</v>
      </c>
      <c r="C59">
        <v>39.74</v>
      </c>
      <c r="D59" s="35">
        <f t="shared" si="0"/>
        <v>-3.7675141059320766E-2</v>
      </c>
      <c r="E59" s="35">
        <f t="shared" si="1"/>
        <v>-4.0439435193726232E-2</v>
      </c>
    </row>
    <row r="60" spans="1:5" x14ac:dyDescent="0.45">
      <c r="A60" s="3">
        <v>40148</v>
      </c>
      <c r="B60">
        <v>1115.0999999999999</v>
      </c>
      <c r="C60">
        <v>41.38</v>
      </c>
      <c r="D60" s="35">
        <f t="shared" si="0"/>
        <v>1.7614546700982087E-2</v>
      </c>
      <c r="E60" s="35">
        <f t="shared" si="1"/>
        <v>3.1421338004873393E-2</v>
      </c>
    </row>
    <row r="61" spans="1:5" x14ac:dyDescent="0.45">
      <c r="A61" s="3">
        <v>40119</v>
      </c>
      <c r="B61">
        <v>1095.6300000000001</v>
      </c>
      <c r="C61">
        <v>40.1</v>
      </c>
      <c r="D61" s="35">
        <f t="shared" si="0"/>
        <v>5.5779015582807137E-2</v>
      </c>
      <c r="E61" s="35">
        <f t="shared" si="1"/>
        <v>6.7835721506927668E-2</v>
      </c>
    </row>
    <row r="62" spans="1:5" x14ac:dyDescent="0.45">
      <c r="A62" s="3">
        <v>40087</v>
      </c>
      <c r="B62">
        <v>1036.19</v>
      </c>
      <c r="C62">
        <v>37.47</v>
      </c>
      <c r="D62" s="35">
        <f t="shared" si="0"/>
        <v>-1.9959865222177731E-2</v>
      </c>
      <c r="E62" s="35">
        <f t="shared" si="1"/>
        <v>4.8154186148665701E-3</v>
      </c>
    </row>
    <row r="63" spans="1:5" x14ac:dyDescent="0.45">
      <c r="A63" s="3">
        <v>40057</v>
      </c>
      <c r="B63">
        <v>1057.08</v>
      </c>
      <c r="C63">
        <v>37.29</v>
      </c>
      <c r="D63" s="35">
        <f t="shared" si="0"/>
        <v>3.5100104155946166E-2</v>
      </c>
      <c r="E63" s="35">
        <f t="shared" si="1"/>
        <v>1.6220955823538708E-2</v>
      </c>
    </row>
    <row r="64" spans="1:5" x14ac:dyDescent="0.45">
      <c r="A64" s="3">
        <v>40028</v>
      </c>
      <c r="B64">
        <v>1020.62</v>
      </c>
      <c r="C64">
        <v>36.69</v>
      </c>
      <c r="D64" s="35">
        <f t="shared" si="0"/>
        <v>3.3009321348136535E-2</v>
      </c>
      <c r="E64" s="35">
        <f t="shared" si="1"/>
        <v>1.5934403077824351E-2</v>
      </c>
    </row>
    <row r="65" spans="1:5" x14ac:dyDescent="0.45">
      <c r="A65" s="3">
        <v>39995</v>
      </c>
      <c r="B65">
        <v>987.48</v>
      </c>
      <c r="C65">
        <v>36.11</v>
      </c>
      <c r="D65" s="35">
        <f t="shared" si="0"/>
        <v>7.1521977088891908E-2</v>
      </c>
      <c r="E65" s="35">
        <f t="shared" si="1"/>
        <v>5.9327346776551944E-2</v>
      </c>
    </row>
    <row r="66" spans="1:5" x14ac:dyDescent="0.45">
      <c r="A66" s="3">
        <v>39965</v>
      </c>
      <c r="B66">
        <v>919.32</v>
      </c>
      <c r="C66">
        <v>34.03</v>
      </c>
      <c r="D66" s="35">
        <f t="shared" si="0"/>
        <v>1.9581606407012827E-4</v>
      </c>
      <c r="E66" s="35">
        <f t="shared" si="1"/>
        <v>3.0734927046334157E-2</v>
      </c>
    </row>
    <row r="67" spans="1:5" x14ac:dyDescent="0.45">
      <c r="A67" s="3">
        <v>39934</v>
      </c>
      <c r="B67">
        <v>919.14</v>
      </c>
      <c r="C67">
        <v>33</v>
      </c>
      <c r="D67" s="35">
        <f t="shared" si="0"/>
        <v>5.1720558420882315E-2</v>
      </c>
      <c r="E67" s="35">
        <f t="shared" si="1"/>
        <v>4.08219945202552E-2</v>
      </c>
    </row>
    <row r="68" spans="1:5" x14ac:dyDescent="0.45">
      <c r="A68" s="3">
        <v>39904</v>
      </c>
      <c r="B68">
        <v>872.81</v>
      </c>
      <c r="C68">
        <v>31.68</v>
      </c>
      <c r="D68" s="35">
        <f t="shared" si="0"/>
        <v>8.9772214920969498E-2</v>
      </c>
      <c r="E68" s="35">
        <f t="shared" si="1"/>
        <v>-3.6266177984394493E-2</v>
      </c>
    </row>
    <row r="69" spans="1:5" x14ac:dyDescent="0.45">
      <c r="A69" s="3">
        <v>39874</v>
      </c>
      <c r="B69">
        <v>797.87</v>
      </c>
      <c r="C69">
        <v>32.85</v>
      </c>
      <c r="D69" s="35">
        <f t="shared" ref="D69:D132" si="2">LN(B69/B70)</f>
        <v>8.1952736214643773E-2</v>
      </c>
      <c r="E69" s="35">
        <f t="shared" ref="E69:E132" si="3">LN(C69/C70)</f>
        <v>6.119556102691992E-2</v>
      </c>
    </row>
    <row r="70" spans="1:5" x14ac:dyDescent="0.45">
      <c r="A70" s="3">
        <v>39846</v>
      </c>
      <c r="B70">
        <v>735.09</v>
      </c>
      <c r="C70">
        <v>30.9</v>
      </c>
      <c r="D70" s="35">
        <f t="shared" si="2"/>
        <v>-0.11645654382051443</v>
      </c>
      <c r="E70" s="35">
        <f t="shared" si="3"/>
        <v>-0.10234626863839412</v>
      </c>
    </row>
    <row r="71" spans="1:5" x14ac:dyDescent="0.45">
      <c r="A71" s="3">
        <v>39815</v>
      </c>
      <c r="B71">
        <v>825.88</v>
      </c>
      <c r="C71">
        <v>34.229999999999997</v>
      </c>
      <c r="D71" s="35">
        <f t="shared" si="2"/>
        <v>-8.9549885511070959E-2</v>
      </c>
      <c r="E71" s="35">
        <f t="shared" si="3"/>
        <v>9.3924964045466273E-3</v>
      </c>
    </row>
    <row r="72" spans="1:5" x14ac:dyDescent="0.45">
      <c r="A72" s="3">
        <v>39783</v>
      </c>
      <c r="B72">
        <v>903.25</v>
      </c>
      <c r="C72">
        <v>33.909999999999997</v>
      </c>
      <c r="D72" s="35">
        <f t="shared" si="2"/>
        <v>7.7911357772817548E-3</v>
      </c>
      <c r="E72" s="35">
        <f t="shared" si="3"/>
        <v>-3.6199116679428996E-2</v>
      </c>
    </row>
    <row r="73" spans="1:5" x14ac:dyDescent="0.45">
      <c r="A73" s="3">
        <v>39755</v>
      </c>
      <c r="B73">
        <v>896.24</v>
      </c>
      <c r="C73">
        <v>35.159999999999997</v>
      </c>
      <c r="D73" s="35">
        <f t="shared" si="2"/>
        <v>-7.7798346417088868E-2</v>
      </c>
      <c r="E73" s="35">
        <f t="shared" si="3"/>
        <v>-3.6580932003612704E-2</v>
      </c>
    </row>
    <row r="74" spans="1:5" x14ac:dyDescent="0.45">
      <c r="A74" s="3">
        <v>39722</v>
      </c>
      <c r="B74">
        <v>968.75</v>
      </c>
      <c r="C74">
        <v>36.47</v>
      </c>
      <c r="D74" s="35">
        <f t="shared" si="2"/>
        <v>-0.18563648644598751</v>
      </c>
      <c r="E74" s="35">
        <f t="shared" si="3"/>
        <v>-6.2187940560226189E-2</v>
      </c>
    </row>
    <row r="75" spans="1:5" x14ac:dyDescent="0.45">
      <c r="A75" s="3">
        <v>39693</v>
      </c>
      <c r="B75">
        <v>1166.3599999999999</v>
      </c>
      <c r="C75">
        <v>38.81</v>
      </c>
      <c r="D75" s="35">
        <f t="shared" si="2"/>
        <v>-9.5180786774375359E-2</v>
      </c>
      <c r="E75" s="35">
        <f t="shared" si="3"/>
        <v>-5.1519836276086358E-4</v>
      </c>
    </row>
    <row r="76" spans="1:5" x14ac:dyDescent="0.45">
      <c r="A76" s="3">
        <v>39661</v>
      </c>
      <c r="B76">
        <v>1282.83</v>
      </c>
      <c r="C76">
        <v>38.83</v>
      </c>
      <c r="D76" s="35">
        <f t="shared" si="2"/>
        <v>1.2116797460712942E-2</v>
      </c>
      <c r="E76" s="35">
        <f t="shared" si="3"/>
        <v>4.905134399258544E-3</v>
      </c>
    </row>
    <row r="77" spans="1:5" x14ac:dyDescent="0.45">
      <c r="A77" s="3">
        <v>39630</v>
      </c>
      <c r="B77">
        <v>1267.3800000000001</v>
      </c>
      <c r="C77">
        <v>38.64</v>
      </c>
      <c r="D77" s="35">
        <f t="shared" si="2"/>
        <v>-9.9083004864562122E-3</v>
      </c>
      <c r="E77" s="35">
        <f t="shared" si="3"/>
        <v>1.1452493731787729E-2</v>
      </c>
    </row>
    <row r="78" spans="1:5" x14ac:dyDescent="0.45">
      <c r="A78" s="3">
        <v>39601</v>
      </c>
      <c r="B78">
        <v>1280</v>
      </c>
      <c r="C78">
        <v>38.200000000000003</v>
      </c>
      <c r="D78" s="35">
        <f t="shared" si="2"/>
        <v>-8.98835504310454E-2</v>
      </c>
      <c r="E78" s="35">
        <f t="shared" si="3"/>
        <v>-6.1425040539709035E-2</v>
      </c>
    </row>
    <row r="79" spans="1:5" x14ac:dyDescent="0.45">
      <c r="A79" s="3">
        <v>39569</v>
      </c>
      <c r="B79">
        <v>1400.38</v>
      </c>
      <c r="C79">
        <v>40.619999999999997</v>
      </c>
      <c r="D79" s="35">
        <f t="shared" si="2"/>
        <v>1.0617586652650165E-2</v>
      </c>
      <c r="E79" s="35">
        <f t="shared" si="3"/>
        <v>2.0896282726412412E-2</v>
      </c>
    </row>
    <row r="80" spans="1:5" x14ac:dyDescent="0.45">
      <c r="A80" s="3">
        <v>39539</v>
      </c>
      <c r="B80">
        <v>1385.59</v>
      </c>
      <c r="C80">
        <v>39.78</v>
      </c>
      <c r="D80" s="35">
        <f t="shared" si="2"/>
        <v>4.6450939660056381E-2</v>
      </c>
      <c r="E80" s="35">
        <f t="shared" si="3"/>
        <v>2.5459623611320349E-2</v>
      </c>
    </row>
    <row r="81" spans="1:5" x14ac:dyDescent="0.45">
      <c r="A81" s="3">
        <v>39510</v>
      </c>
      <c r="B81">
        <v>1322.7</v>
      </c>
      <c r="C81">
        <v>38.78</v>
      </c>
      <c r="D81" s="35">
        <f t="shared" si="2"/>
        <v>-5.9774122413739049E-3</v>
      </c>
      <c r="E81" s="35">
        <f t="shared" si="3"/>
        <v>1.7690367681850491E-2</v>
      </c>
    </row>
    <row r="82" spans="1:5" x14ac:dyDescent="0.45">
      <c r="A82" s="3">
        <v>39479</v>
      </c>
      <c r="B82">
        <v>1330.63</v>
      </c>
      <c r="C82">
        <v>38.1</v>
      </c>
      <c r="D82" s="35">
        <f t="shared" si="2"/>
        <v>-3.5379707842082095E-2</v>
      </c>
      <c r="E82" s="35">
        <f t="shared" si="3"/>
        <v>-4.9664672314364521E-2</v>
      </c>
    </row>
    <row r="83" spans="1:5" x14ac:dyDescent="0.45">
      <c r="A83" s="3">
        <v>39449</v>
      </c>
      <c r="B83">
        <v>1378.55</v>
      </c>
      <c r="C83">
        <v>40.04</v>
      </c>
      <c r="D83" s="35">
        <f t="shared" si="2"/>
        <v>-6.3113909602276946E-2</v>
      </c>
      <c r="E83" s="35">
        <f t="shared" si="3"/>
        <v>-7.8273680561424253E-2</v>
      </c>
    </row>
    <row r="84" spans="1:5" x14ac:dyDescent="0.45">
      <c r="A84" s="3">
        <v>39419</v>
      </c>
      <c r="B84">
        <v>1468.36</v>
      </c>
      <c r="C84">
        <v>43.3</v>
      </c>
      <c r="D84" s="35">
        <f t="shared" si="2"/>
        <v>-8.6659298048018304E-3</v>
      </c>
      <c r="E84" s="35">
        <f t="shared" si="3"/>
        <v>1.8883880881723769E-2</v>
      </c>
    </row>
    <row r="85" spans="1:5" x14ac:dyDescent="0.45">
      <c r="A85" s="3">
        <v>39387</v>
      </c>
      <c r="B85">
        <v>1481.14</v>
      </c>
      <c r="C85">
        <v>42.49</v>
      </c>
      <c r="D85" s="35">
        <f t="shared" si="2"/>
        <v>-4.5042789369416157E-2</v>
      </c>
      <c r="E85" s="35">
        <f t="shared" si="3"/>
        <v>4.3286392113121623E-2</v>
      </c>
    </row>
    <row r="86" spans="1:5" x14ac:dyDescent="0.45">
      <c r="A86" s="3">
        <v>39356</v>
      </c>
      <c r="B86">
        <v>1549.38</v>
      </c>
      <c r="C86">
        <v>40.69</v>
      </c>
      <c r="D86" s="35">
        <f t="shared" si="2"/>
        <v>1.4713557788708606E-2</v>
      </c>
      <c r="E86" s="35">
        <f t="shared" si="3"/>
        <v>2.5387127487359631E-2</v>
      </c>
    </row>
    <row r="87" spans="1:5" x14ac:dyDescent="0.45">
      <c r="A87" s="3">
        <v>39329</v>
      </c>
      <c r="B87">
        <v>1526.75</v>
      </c>
      <c r="C87">
        <v>39.67</v>
      </c>
      <c r="D87" s="35">
        <f t="shared" si="2"/>
        <v>3.5168283637491062E-2</v>
      </c>
      <c r="E87" s="35">
        <f t="shared" si="3"/>
        <v>1.8830072903874388E-2</v>
      </c>
    </row>
    <row r="88" spans="1:5" x14ac:dyDescent="0.45">
      <c r="A88" s="3">
        <v>39295</v>
      </c>
      <c r="B88">
        <v>1473.99</v>
      </c>
      <c r="C88">
        <v>38.93</v>
      </c>
      <c r="D88" s="35">
        <f t="shared" si="2"/>
        <v>1.2781559065278813E-2</v>
      </c>
      <c r="E88" s="35">
        <f t="shared" si="3"/>
        <v>8.6054405614066132E-2</v>
      </c>
    </row>
    <row r="89" spans="1:5" x14ac:dyDescent="0.45">
      <c r="A89" s="3">
        <v>39265</v>
      </c>
      <c r="B89">
        <v>1455.27</v>
      </c>
      <c r="C89">
        <v>35.72</v>
      </c>
      <c r="D89" s="35">
        <f t="shared" si="2"/>
        <v>-3.2504500841186675E-2</v>
      </c>
      <c r="E89" s="35">
        <f t="shared" si="3"/>
        <v>-7.2086253004408143E-2</v>
      </c>
    </row>
    <row r="90" spans="1:5" x14ac:dyDescent="0.45">
      <c r="A90" s="3">
        <v>39234</v>
      </c>
      <c r="B90">
        <v>1503.35</v>
      </c>
      <c r="C90">
        <v>38.39</v>
      </c>
      <c r="D90" s="35">
        <f t="shared" si="2"/>
        <v>-1.7976930819991094E-2</v>
      </c>
      <c r="E90" s="35">
        <f t="shared" si="3"/>
        <v>-6.5531125503539928E-2</v>
      </c>
    </row>
    <row r="91" spans="1:5" x14ac:dyDescent="0.45">
      <c r="A91" s="3">
        <v>39203</v>
      </c>
      <c r="B91">
        <v>1530.62</v>
      </c>
      <c r="C91">
        <v>40.99</v>
      </c>
      <c r="D91" s="35">
        <f t="shared" si="2"/>
        <v>3.2030723748061214E-2</v>
      </c>
      <c r="E91" s="35">
        <f t="shared" si="3"/>
        <v>-3.8526118759078569E-2</v>
      </c>
    </row>
    <row r="92" spans="1:5" x14ac:dyDescent="0.45">
      <c r="A92" s="3">
        <v>39174</v>
      </c>
      <c r="B92">
        <v>1482.37</v>
      </c>
      <c r="C92">
        <v>42.6</v>
      </c>
      <c r="D92" s="35">
        <f t="shared" si="2"/>
        <v>4.2379836237605301E-2</v>
      </c>
      <c r="E92" s="35">
        <f t="shared" si="3"/>
        <v>1.1094177284399598E-2</v>
      </c>
    </row>
    <row r="93" spans="1:5" x14ac:dyDescent="0.45">
      <c r="A93" s="3">
        <v>39142</v>
      </c>
      <c r="B93">
        <v>1420.86</v>
      </c>
      <c r="C93">
        <v>42.13</v>
      </c>
      <c r="D93" s="35">
        <f t="shared" si="2"/>
        <v>9.9304839152859412E-3</v>
      </c>
      <c r="E93" s="35">
        <f t="shared" si="3"/>
        <v>3.0608486601449148E-2</v>
      </c>
    </row>
    <row r="94" spans="1:5" x14ac:dyDescent="0.45">
      <c r="A94" s="3">
        <v>39114</v>
      </c>
      <c r="B94">
        <v>1406.82</v>
      </c>
      <c r="C94">
        <v>40.86</v>
      </c>
      <c r="D94" s="35">
        <f t="shared" si="2"/>
        <v>-2.2088305664389823E-2</v>
      </c>
      <c r="E94" s="35">
        <f t="shared" si="3"/>
        <v>9.8377576498766481E-3</v>
      </c>
    </row>
    <row r="95" spans="1:5" x14ac:dyDescent="0.45">
      <c r="A95" s="3">
        <v>39085</v>
      </c>
      <c r="B95">
        <v>1438.24</v>
      </c>
      <c r="C95">
        <v>40.46</v>
      </c>
      <c r="D95" s="35">
        <f t="shared" si="2"/>
        <v>1.3961172524527271E-2</v>
      </c>
      <c r="E95" s="35">
        <f t="shared" si="3"/>
        <v>1.997070864794968E-2</v>
      </c>
    </row>
    <row r="96" spans="1:5" x14ac:dyDescent="0.45">
      <c r="A96" s="3">
        <v>39052</v>
      </c>
      <c r="B96">
        <v>1418.3</v>
      </c>
      <c r="C96">
        <v>39.659999999999997</v>
      </c>
      <c r="D96" s="35">
        <f t="shared" si="2"/>
        <v>1.2536835916847028E-2</v>
      </c>
      <c r="E96" s="35">
        <f t="shared" si="3"/>
        <v>4.5919854773772271E-2</v>
      </c>
    </row>
    <row r="97" spans="1:5" x14ac:dyDescent="0.45">
      <c r="A97" s="3">
        <v>39022</v>
      </c>
      <c r="B97">
        <v>1400.63</v>
      </c>
      <c r="C97">
        <v>37.880000000000003</v>
      </c>
      <c r="D97" s="35">
        <f t="shared" si="2"/>
        <v>1.6332505122359679E-2</v>
      </c>
      <c r="E97" s="35">
        <f t="shared" si="3"/>
        <v>1.275256389739134E-2</v>
      </c>
    </row>
    <row r="98" spans="1:5" x14ac:dyDescent="0.45">
      <c r="A98" s="3">
        <v>38992</v>
      </c>
      <c r="B98">
        <v>1377.94</v>
      </c>
      <c r="C98">
        <v>37.4</v>
      </c>
      <c r="D98" s="35">
        <f t="shared" si="2"/>
        <v>3.1021836917226073E-2</v>
      </c>
      <c r="E98" s="35">
        <f t="shared" si="3"/>
        <v>4.6520015634892699E-2</v>
      </c>
    </row>
    <row r="99" spans="1:5" x14ac:dyDescent="0.45">
      <c r="A99" s="3">
        <v>38961</v>
      </c>
      <c r="B99">
        <v>1335.85</v>
      </c>
      <c r="C99">
        <v>35.700000000000003</v>
      </c>
      <c r="D99" s="35">
        <f t="shared" si="2"/>
        <v>2.4269376195304011E-2</v>
      </c>
      <c r="E99" s="35">
        <f t="shared" si="3"/>
        <v>6.7453881395316551E-3</v>
      </c>
    </row>
    <row r="100" spans="1:5" x14ac:dyDescent="0.45">
      <c r="A100" s="3">
        <v>38930</v>
      </c>
      <c r="B100">
        <v>1303.82</v>
      </c>
      <c r="C100">
        <v>35.46</v>
      </c>
      <c r="D100" s="35">
        <f t="shared" si="2"/>
        <v>2.105112458799209E-2</v>
      </c>
      <c r="E100" s="35">
        <f t="shared" si="3"/>
        <v>0</v>
      </c>
    </row>
    <row r="101" spans="1:5" x14ac:dyDescent="0.45">
      <c r="A101" s="3">
        <v>38901</v>
      </c>
      <c r="B101">
        <v>1276.6600000000001</v>
      </c>
      <c r="C101">
        <v>35.46</v>
      </c>
      <c r="D101" s="35">
        <f t="shared" si="2"/>
        <v>5.072924191958309E-3</v>
      </c>
      <c r="E101" s="35">
        <f t="shared" si="3"/>
        <v>3.1803281977703365E-2</v>
      </c>
    </row>
    <row r="102" spans="1:5" x14ac:dyDescent="0.45">
      <c r="A102" s="3">
        <v>38869</v>
      </c>
      <c r="B102">
        <v>1270.2</v>
      </c>
      <c r="C102">
        <v>34.35</v>
      </c>
      <c r="D102" s="35">
        <f t="shared" si="2"/>
        <v>8.6604285391806066E-5</v>
      </c>
      <c r="E102" s="35">
        <f t="shared" si="3"/>
        <v>3.9791472803256879E-2</v>
      </c>
    </row>
    <row r="103" spans="1:5" x14ac:dyDescent="0.45">
      <c r="A103" s="3">
        <v>38838</v>
      </c>
      <c r="B103">
        <v>1270.0899999999999</v>
      </c>
      <c r="C103">
        <v>33.01</v>
      </c>
      <c r="D103" s="35">
        <f t="shared" si="2"/>
        <v>-3.1404913585891703E-2</v>
      </c>
      <c r="E103" s="35">
        <f t="shared" si="3"/>
        <v>-2.0390511553359813E-2</v>
      </c>
    </row>
    <row r="104" spans="1:5" x14ac:dyDescent="0.45">
      <c r="A104" s="3">
        <v>38810</v>
      </c>
      <c r="B104">
        <v>1310.6099999999999</v>
      </c>
      <c r="C104">
        <v>33.69</v>
      </c>
      <c r="D104" s="35">
        <f t="shared" si="2"/>
        <v>1.2082373675144375E-2</v>
      </c>
      <c r="E104" s="35">
        <f t="shared" si="3"/>
        <v>-1.1865916550972979E-3</v>
      </c>
    </row>
    <row r="105" spans="1:5" x14ac:dyDescent="0.45">
      <c r="A105" s="3">
        <v>38777</v>
      </c>
      <c r="B105">
        <v>1294.8699999999999</v>
      </c>
      <c r="C105">
        <v>33.729999999999997</v>
      </c>
      <c r="D105" s="35">
        <f t="shared" si="2"/>
        <v>1.1034733969458945E-2</v>
      </c>
      <c r="E105" s="35">
        <f t="shared" si="3"/>
        <v>2.6131536464436732E-2</v>
      </c>
    </row>
    <row r="106" spans="1:5" x14ac:dyDescent="0.45">
      <c r="A106" s="3">
        <v>38749</v>
      </c>
      <c r="B106">
        <v>1280.6600000000001</v>
      </c>
      <c r="C106">
        <v>32.86</v>
      </c>
      <c r="D106" s="35">
        <f t="shared" si="2"/>
        <v>4.529940641520396E-4</v>
      </c>
      <c r="E106" s="35">
        <f t="shared" si="3"/>
        <v>1.2863883361909828E-2</v>
      </c>
    </row>
    <row r="107" spans="1:5" x14ac:dyDescent="0.45">
      <c r="A107" s="3">
        <v>38720</v>
      </c>
      <c r="B107">
        <v>1280.08</v>
      </c>
      <c r="C107">
        <v>32.44</v>
      </c>
      <c r="D107" s="35">
        <f t="shared" si="2"/>
        <v>2.5147961230518261E-2</v>
      </c>
      <c r="E107" s="35">
        <f t="shared" si="3"/>
        <v>3.2265915696656836E-2</v>
      </c>
    </row>
    <row r="108" spans="1:5" x14ac:dyDescent="0.45">
      <c r="A108" s="3">
        <v>38687</v>
      </c>
      <c r="B108">
        <v>1248.29</v>
      </c>
      <c r="C108">
        <v>31.41</v>
      </c>
      <c r="D108" s="35">
        <f t="shared" si="2"/>
        <v>-9.528500142413687E-4</v>
      </c>
      <c r="E108" s="35">
        <f t="shared" si="3"/>
        <v>2.1561575440105413E-2</v>
      </c>
    </row>
    <row r="109" spans="1:5" x14ac:dyDescent="0.45">
      <c r="A109" s="3">
        <v>38657</v>
      </c>
      <c r="B109">
        <v>1249.48</v>
      </c>
      <c r="C109">
        <v>30.74</v>
      </c>
      <c r="D109" s="35">
        <f t="shared" si="2"/>
        <v>3.4581237676988605E-2</v>
      </c>
      <c r="E109" s="35">
        <f t="shared" si="3"/>
        <v>2.6369359118967459E-2</v>
      </c>
    </row>
    <row r="110" spans="1:5" x14ac:dyDescent="0.45">
      <c r="A110" s="3">
        <v>38628</v>
      </c>
      <c r="B110">
        <v>1207.01</v>
      </c>
      <c r="C110">
        <v>29.94</v>
      </c>
      <c r="D110" s="35">
        <f t="shared" si="2"/>
        <v>-1.7899994313773929E-2</v>
      </c>
      <c r="E110" s="35">
        <f t="shared" si="3"/>
        <v>-9.7009106249007812E-2</v>
      </c>
    </row>
    <row r="111" spans="1:5" x14ac:dyDescent="0.45">
      <c r="A111" s="3">
        <v>38596</v>
      </c>
      <c r="B111">
        <v>1228.81</v>
      </c>
      <c r="C111">
        <v>32.99</v>
      </c>
      <c r="D111" s="35">
        <f t="shared" si="2"/>
        <v>6.9249074268589216E-3</v>
      </c>
      <c r="E111" s="35">
        <f t="shared" si="3"/>
        <v>6.3859119248064243E-3</v>
      </c>
    </row>
    <row r="112" spans="1:5" x14ac:dyDescent="0.45">
      <c r="A112" s="3">
        <v>38565</v>
      </c>
      <c r="B112">
        <v>1220.33</v>
      </c>
      <c r="C112">
        <v>32.78</v>
      </c>
      <c r="D112" s="35">
        <f t="shared" si="2"/>
        <v>-1.1285467972359155E-2</v>
      </c>
      <c r="E112" s="35">
        <f t="shared" si="3"/>
        <v>-1.8737326666971039E-2</v>
      </c>
    </row>
    <row r="113" spans="1:5" x14ac:dyDescent="0.45">
      <c r="A113" s="3">
        <v>38534</v>
      </c>
      <c r="B113">
        <v>1234.18</v>
      </c>
      <c r="C113">
        <v>33.4</v>
      </c>
      <c r="D113" s="35">
        <f t="shared" si="2"/>
        <v>3.5336451864729147E-2</v>
      </c>
      <c r="E113" s="35">
        <f t="shared" si="3"/>
        <v>-6.5652279978147899E-3</v>
      </c>
    </row>
    <row r="114" spans="1:5" x14ac:dyDescent="0.45">
      <c r="A114" s="3">
        <v>38504</v>
      </c>
      <c r="B114">
        <v>1191.33</v>
      </c>
      <c r="C114">
        <v>33.619999999999997</v>
      </c>
      <c r="D114" s="35">
        <f t="shared" si="2"/>
        <v>-1.4268747689802155E-4</v>
      </c>
      <c r="E114" s="35">
        <f t="shared" si="3"/>
        <v>7.8556602481022877E-2</v>
      </c>
    </row>
    <row r="115" spans="1:5" x14ac:dyDescent="0.45">
      <c r="A115" s="3">
        <v>38474</v>
      </c>
      <c r="B115">
        <v>1191.5</v>
      </c>
      <c r="C115">
        <v>31.08</v>
      </c>
      <c r="D115" s="35">
        <f t="shared" si="2"/>
        <v>2.9512223385105795E-2</v>
      </c>
      <c r="E115" s="35">
        <f t="shared" si="3"/>
        <v>-5.0198744492355542E-2</v>
      </c>
    </row>
    <row r="116" spans="1:5" x14ac:dyDescent="0.45">
      <c r="A116" s="3">
        <v>38443</v>
      </c>
      <c r="B116">
        <v>1156.8499999999999</v>
      </c>
      <c r="C116">
        <v>32.68</v>
      </c>
      <c r="D116" s="35">
        <f t="shared" si="2"/>
        <v>-2.031351934767037E-2</v>
      </c>
      <c r="E116" s="35">
        <f t="shared" si="3"/>
        <v>4.1230074509595011E-2</v>
      </c>
    </row>
    <row r="117" spans="1:5" x14ac:dyDescent="0.45">
      <c r="A117" s="3">
        <v>38412</v>
      </c>
      <c r="B117">
        <v>1180.5899999999999</v>
      </c>
      <c r="C117">
        <v>31.36</v>
      </c>
      <c r="D117" s="35">
        <f t="shared" si="2"/>
        <v>-1.930275225452871E-2</v>
      </c>
      <c r="E117" s="35">
        <f t="shared" si="3"/>
        <v>3.7029238637613565E-2</v>
      </c>
    </row>
    <row r="118" spans="1:5" x14ac:dyDescent="0.45">
      <c r="A118" s="3">
        <v>38384</v>
      </c>
      <c r="B118">
        <v>1203.5999999999999</v>
      </c>
      <c r="C118">
        <v>30.22</v>
      </c>
      <c r="D118" s="35">
        <f t="shared" si="2"/>
        <v>1.8726934874337724E-2</v>
      </c>
      <c r="E118" s="35">
        <f t="shared" si="3"/>
        <v>1.7693668068925011E-2</v>
      </c>
    </row>
    <row r="119" spans="1:5" x14ac:dyDescent="0.45">
      <c r="A119" s="3">
        <v>38355</v>
      </c>
      <c r="B119">
        <v>1181.27</v>
      </c>
      <c r="C119">
        <v>29.69</v>
      </c>
      <c r="D119" s="35">
        <f t="shared" si="2"/>
        <v>-2.5615747968515911E-2</v>
      </c>
      <c r="E119" s="35">
        <f t="shared" si="3"/>
        <v>5.5752709618058151E-2</v>
      </c>
    </row>
    <row r="120" spans="1:5" x14ac:dyDescent="0.45">
      <c r="A120" s="3">
        <v>38322</v>
      </c>
      <c r="B120">
        <v>1211.92</v>
      </c>
      <c r="C120">
        <v>28.08</v>
      </c>
      <c r="D120" s="35">
        <f t="shared" si="2"/>
        <v>3.1942491193192112E-2</v>
      </c>
      <c r="E120" s="35">
        <f t="shared" si="3"/>
        <v>2.1390382487494423E-3</v>
      </c>
    </row>
    <row r="121" spans="1:5" x14ac:dyDescent="0.45">
      <c r="A121" s="3">
        <v>38292</v>
      </c>
      <c r="B121">
        <v>1173.82</v>
      </c>
      <c r="C121">
        <v>28.02</v>
      </c>
      <c r="D121" s="35">
        <f t="shared" si="2"/>
        <v>3.7868779461133012E-2</v>
      </c>
      <c r="E121" s="35">
        <f t="shared" si="3"/>
        <v>4.0792254301067567E-2</v>
      </c>
    </row>
    <row r="122" spans="1:5" x14ac:dyDescent="0.45">
      <c r="A122" s="3">
        <v>38261</v>
      </c>
      <c r="B122">
        <v>1130.2</v>
      </c>
      <c r="C122">
        <v>26.9</v>
      </c>
      <c r="D122" s="35">
        <f t="shared" si="2"/>
        <v>1.391695587821374E-2</v>
      </c>
      <c r="E122" s="35">
        <f t="shared" si="3"/>
        <v>6.9258440470055166E-2</v>
      </c>
    </row>
    <row r="123" spans="1:5" x14ac:dyDescent="0.45">
      <c r="A123" s="3">
        <v>38231</v>
      </c>
      <c r="B123">
        <v>1114.58</v>
      </c>
      <c r="C123">
        <v>25.1</v>
      </c>
      <c r="D123" s="35">
        <f t="shared" si="2"/>
        <v>9.3203368022064838E-3</v>
      </c>
      <c r="E123" s="35">
        <f t="shared" si="3"/>
        <v>3.3214879946440665E-2</v>
      </c>
    </row>
    <row r="124" spans="1:5" x14ac:dyDescent="0.45">
      <c r="A124" s="3">
        <v>38201</v>
      </c>
      <c r="B124">
        <v>1104.24</v>
      </c>
      <c r="C124">
        <v>24.28</v>
      </c>
      <c r="D124" s="35">
        <f t="shared" si="2"/>
        <v>2.284720571713859E-3</v>
      </c>
      <c r="E124" s="35">
        <f t="shared" si="3"/>
        <v>4.2058343328060507E-2</v>
      </c>
    </row>
    <row r="125" spans="1:5" x14ac:dyDescent="0.45">
      <c r="A125" s="3">
        <v>38169</v>
      </c>
      <c r="B125">
        <v>1101.72</v>
      </c>
      <c r="C125">
        <v>23.28</v>
      </c>
      <c r="D125" s="35">
        <f t="shared" si="2"/>
        <v>-3.4892238215330364E-2</v>
      </c>
      <c r="E125" s="35">
        <f t="shared" si="3"/>
        <v>5.7916736466718362E-2</v>
      </c>
    </row>
    <row r="126" spans="1:5" x14ac:dyDescent="0.45">
      <c r="A126" s="3">
        <v>38139</v>
      </c>
      <c r="B126">
        <v>1140.8399999999999</v>
      </c>
      <c r="C126">
        <v>21.97</v>
      </c>
      <c r="D126" s="35">
        <f t="shared" si="2"/>
        <v>1.7829189249312503E-2</v>
      </c>
      <c r="E126" s="35">
        <f t="shared" si="3"/>
        <v>1.7447641869802771E-2</v>
      </c>
    </row>
    <row r="127" spans="1:5" x14ac:dyDescent="0.45">
      <c r="A127" s="3">
        <v>38110</v>
      </c>
      <c r="B127">
        <v>1120.68</v>
      </c>
      <c r="C127">
        <v>21.59</v>
      </c>
      <c r="D127" s="35">
        <f t="shared" si="2"/>
        <v>1.2011024205564368E-2</v>
      </c>
      <c r="E127" s="35">
        <f t="shared" si="3"/>
        <v>-4.0840521444508213E-2</v>
      </c>
    </row>
    <row r="128" spans="1:5" x14ac:dyDescent="0.45">
      <c r="A128" s="3">
        <v>38078</v>
      </c>
      <c r="B128">
        <v>1107.3</v>
      </c>
      <c r="C128">
        <v>22.49</v>
      </c>
      <c r="D128" s="35">
        <f t="shared" si="2"/>
        <v>-1.6933393494544095E-2</v>
      </c>
      <c r="E128" s="35">
        <f t="shared" si="3"/>
        <v>-7.0385113665716079E-2</v>
      </c>
    </row>
    <row r="129" spans="1:5" x14ac:dyDescent="0.45">
      <c r="A129" s="3">
        <v>38047</v>
      </c>
      <c r="B129">
        <v>1126.21</v>
      </c>
      <c r="C129">
        <v>24.13</v>
      </c>
      <c r="D129" s="35">
        <f t="shared" si="2"/>
        <v>-1.6494220669989047E-2</v>
      </c>
      <c r="E129" s="35">
        <f t="shared" si="3"/>
        <v>2.8585384744651884E-2</v>
      </c>
    </row>
    <row r="130" spans="1:5" x14ac:dyDescent="0.45">
      <c r="A130" s="3">
        <v>38019</v>
      </c>
      <c r="B130">
        <v>1144.94</v>
      </c>
      <c r="C130">
        <v>23.45</v>
      </c>
      <c r="D130" s="35">
        <f t="shared" si="2"/>
        <v>1.2135100829125884E-2</v>
      </c>
      <c r="E130" s="35">
        <f t="shared" si="3"/>
        <v>2.3296998426884177E-2</v>
      </c>
    </row>
    <row r="131" spans="1:5" x14ac:dyDescent="0.45">
      <c r="A131" s="3">
        <v>37988</v>
      </c>
      <c r="B131">
        <v>1131.1300000000001</v>
      </c>
      <c r="C131">
        <v>22.91</v>
      </c>
      <c r="D131" s="35">
        <f t="shared" si="2"/>
        <v>1.7128882262967212E-2</v>
      </c>
      <c r="E131" s="35">
        <f t="shared" si="3"/>
        <v>6.0733750424607914E-2</v>
      </c>
    </row>
    <row r="132" spans="1:5" x14ac:dyDescent="0.45">
      <c r="A132" s="3">
        <v>37956</v>
      </c>
      <c r="B132">
        <v>1111.92</v>
      </c>
      <c r="C132">
        <v>21.56</v>
      </c>
      <c r="D132" s="35">
        <f t="shared" si="2"/>
        <v>4.9518899306471208E-2</v>
      </c>
      <c r="E132" s="35">
        <f t="shared" si="3"/>
        <v>0.12534868892355222</v>
      </c>
    </row>
    <row r="133" spans="1:5" x14ac:dyDescent="0.45">
      <c r="A133" s="3">
        <v>37928</v>
      </c>
      <c r="B133">
        <v>1058.2</v>
      </c>
      <c r="C133">
        <v>19.02</v>
      </c>
      <c r="D133" s="35">
        <f t="shared" ref="D133:D179" si="4">LN(B133/B134)</f>
        <v>7.1032253560451564E-3</v>
      </c>
      <c r="E133" s="35">
        <f t="shared" ref="E133:E179" si="5">LN(C133/C134)</f>
        <v>9.5087879690271358E-3</v>
      </c>
    </row>
    <row r="134" spans="1:5" x14ac:dyDescent="0.45">
      <c r="A134" s="3">
        <v>37895</v>
      </c>
      <c r="B134">
        <v>1050.71</v>
      </c>
      <c r="C134">
        <v>18.84</v>
      </c>
      <c r="D134" s="35">
        <f t="shared" si="4"/>
        <v>5.3504268464946513E-2</v>
      </c>
      <c r="E134" s="35">
        <f t="shared" si="5"/>
        <v>1.8752223749183609E-2</v>
      </c>
    </row>
    <row r="135" spans="1:5" x14ac:dyDescent="0.45">
      <c r="A135" s="3">
        <v>37866</v>
      </c>
      <c r="B135">
        <v>995.97</v>
      </c>
      <c r="C135">
        <v>18.489999999999998</v>
      </c>
      <c r="D135" s="35">
        <f t="shared" si="4"/>
        <v>-1.2016232567985653E-2</v>
      </c>
      <c r="E135" s="35">
        <f t="shared" si="5"/>
        <v>4.1971925312916894E-2</v>
      </c>
    </row>
    <row r="136" spans="1:5" x14ac:dyDescent="0.45">
      <c r="A136" s="3">
        <v>37834</v>
      </c>
      <c r="B136">
        <v>1008.01</v>
      </c>
      <c r="C136">
        <v>17.73</v>
      </c>
      <c r="D136" s="35">
        <f t="shared" si="4"/>
        <v>1.7715343790636197E-2</v>
      </c>
      <c r="E136" s="35">
        <f t="shared" si="5"/>
        <v>-1.1217167530924924E-2</v>
      </c>
    </row>
    <row r="137" spans="1:5" x14ac:dyDescent="0.45">
      <c r="A137" s="3">
        <v>37803</v>
      </c>
      <c r="B137">
        <v>990.31</v>
      </c>
      <c r="C137">
        <v>17.93</v>
      </c>
      <c r="D137" s="35">
        <f t="shared" si="4"/>
        <v>1.6093506478773681E-2</v>
      </c>
      <c r="E137" s="35">
        <f t="shared" si="5"/>
        <v>-0.12856929696932234</v>
      </c>
    </row>
    <row r="138" spans="1:5" x14ac:dyDescent="0.45">
      <c r="A138" s="3">
        <v>37774</v>
      </c>
      <c r="B138">
        <v>974.5</v>
      </c>
      <c r="C138">
        <v>20.39</v>
      </c>
      <c r="D138" s="35">
        <f t="shared" si="4"/>
        <v>1.125862601085219E-2</v>
      </c>
      <c r="E138" s="35">
        <f t="shared" si="5"/>
        <v>2.9362646885874172E-2</v>
      </c>
    </row>
    <row r="139" spans="1:5" x14ac:dyDescent="0.45">
      <c r="A139" s="3">
        <v>37742</v>
      </c>
      <c r="B139">
        <v>963.59</v>
      </c>
      <c r="C139">
        <v>19.8</v>
      </c>
      <c r="D139" s="35">
        <f t="shared" si="4"/>
        <v>4.9645665489287727E-2</v>
      </c>
      <c r="E139" s="35">
        <f t="shared" si="5"/>
        <v>0.11324788049099219</v>
      </c>
    </row>
    <row r="140" spans="1:5" x14ac:dyDescent="0.45">
      <c r="A140" s="3">
        <v>37712</v>
      </c>
      <c r="B140">
        <v>916.92</v>
      </c>
      <c r="C140">
        <v>17.68</v>
      </c>
      <c r="D140" s="35">
        <f t="shared" si="4"/>
        <v>7.7927350029476733E-2</v>
      </c>
      <c r="E140" s="35">
        <f t="shared" si="5"/>
        <v>0.19004360288786507</v>
      </c>
    </row>
    <row r="141" spans="1:5" x14ac:dyDescent="0.45">
      <c r="A141" s="3">
        <v>37683</v>
      </c>
      <c r="B141">
        <v>848.18</v>
      </c>
      <c r="C141">
        <v>14.62</v>
      </c>
      <c r="D141" s="35">
        <f t="shared" si="4"/>
        <v>8.3228742528296627E-3</v>
      </c>
      <c r="E141" s="35">
        <f t="shared" si="5"/>
        <v>7.3792332191082333E-2</v>
      </c>
    </row>
    <row r="142" spans="1:5" x14ac:dyDescent="0.45">
      <c r="A142" s="3">
        <v>37655</v>
      </c>
      <c r="B142">
        <v>841.15</v>
      </c>
      <c r="C142">
        <v>13.58</v>
      </c>
      <c r="D142" s="35">
        <f t="shared" si="4"/>
        <v>-1.7149844258839787E-2</v>
      </c>
      <c r="E142" s="35">
        <f t="shared" si="5"/>
        <v>-0.21337582528997409</v>
      </c>
    </row>
    <row r="143" spans="1:5" x14ac:dyDescent="0.45">
      <c r="A143" s="3">
        <v>37623</v>
      </c>
      <c r="B143">
        <v>855.7</v>
      </c>
      <c r="C143">
        <v>16.809999999999999</v>
      </c>
      <c r="D143" s="35">
        <f t="shared" si="4"/>
        <v>-2.7797493671422965E-2</v>
      </c>
      <c r="E143" s="35">
        <f t="shared" si="5"/>
        <v>-0.13761287949711348</v>
      </c>
    </row>
    <row r="144" spans="1:5" x14ac:dyDescent="0.45">
      <c r="A144" s="3">
        <v>37592</v>
      </c>
      <c r="B144">
        <v>879.82</v>
      </c>
      <c r="C144">
        <v>19.29</v>
      </c>
      <c r="D144" s="35">
        <f t="shared" si="4"/>
        <v>-6.2229277129875436E-2</v>
      </c>
      <c r="E144" s="35">
        <f t="shared" si="5"/>
        <v>-1.031468660183168E-2</v>
      </c>
    </row>
    <row r="145" spans="1:5" x14ac:dyDescent="0.45">
      <c r="A145" s="3">
        <v>37561</v>
      </c>
      <c r="B145">
        <v>936.31</v>
      </c>
      <c r="C145">
        <v>19.489999999999998</v>
      </c>
      <c r="D145" s="35">
        <f t="shared" si="4"/>
        <v>5.550058467611222E-2</v>
      </c>
      <c r="E145" s="35">
        <f t="shared" si="5"/>
        <v>-2.2324620705233986E-2</v>
      </c>
    </row>
    <row r="146" spans="1:5" x14ac:dyDescent="0.45">
      <c r="A146" s="3">
        <v>37530</v>
      </c>
      <c r="B146">
        <v>885.76</v>
      </c>
      <c r="C146">
        <v>19.93</v>
      </c>
      <c r="D146" s="35">
        <f t="shared" si="4"/>
        <v>8.2914421028757151E-2</v>
      </c>
      <c r="E146" s="35">
        <f t="shared" si="5"/>
        <v>4.6735077107459035E-2</v>
      </c>
    </row>
    <row r="147" spans="1:5" x14ac:dyDescent="0.45">
      <c r="A147" s="3">
        <v>37502</v>
      </c>
      <c r="B147">
        <v>815.28</v>
      </c>
      <c r="C147">
        <v>19.02</v>
      </c>
      <c r="D147" s="35">
        <f t="shared" si="4"/>
        <v>-0.11656116844786664</v>
      </c>
      <c r="E147" s="35">
        <f t="shared" si="5"/>
        <v>-0.31644425721140351</v>
      </c>
    </row>
    <row r="148" spans="1:5" x14ac:dyDescent="0.45">
      <c r="A148" s="3">
        <v>37469</v>
      </c>
      <c r="B148">
        <v>916.07</v>
      </c>
      <c r="C148">
        <v>26.1</v>
      </c>
      <c r="D148" s="35">
        <f t="shared" si="4"/>
        <v>4.8695443903156652E-3</v>
      </c>
      <c r="E148" s="35">
        <f t="shared" si="5"/>
        <v>6.1630875045882522E-2</v>
      </c>
    </row>
    <row r="149" spans="1:5" x14ac:dyDescent="0.45">
      <c r="A149" s="3">
        <v>37438</v>
      </c>
      <c r="B149">
        <v>911.62</v>
      </c>
      <c r="C149">
        <v>24.54</v>
      </c>
      <c r="D149" s="35">
        <f t="shared" si="4"/>
        <v>-8.2299871837899052E-2</v>
      </c>
      <c r="E149" s="35">
        <f t="shared" si="5"/>
        <v>-0.19889093970871699</v>
      </c>
    </row>
    <row r="150" spans="1:5" x14ac:dyDescent="0.45">
      <c r="A150" s="3">
        <v>37410</v>
      </c>
      <c r="B150">
        <v>989.82</v>
      </c>
      <c r="C150">
        <v>29.94</v>
      </c>
      <c r="D150" s="35">
        <f t="shared" si="4"/>
        <v>-7.5214343275906148E-2</v>
      </c>
      <c r="E150" s="35">
        <f t="shared" si="5"/>
        <v>-2.896845090048732E-2</v>
      </c>
    </row>
    <row r="151" spans="1:5" x14ac:dyDescent="0.45">
      <c r="A151" s="3">
        <v>37377</v>
      </c>
      <c r="B151">
        <v>1067.1400000000001</v>
      </c>
      <c r="C151">
        <v>30.82</v>
      </c>
      <c r="D151" s="35">
        <f t="shared" si="4"/>
        <v>-9.122942297125956E-3</v>
      </c>
      <c r="E151" s="35">
        <f t="shared" si="5"/>
        <v>-0.17270374689875331</v>
      </c>
    </row>
    <row r="152" spans="1:5" x14ac:dyDescent="0.45">
      <c r="A152" s="3">
        <v>37347</v>
      </c>
      <c r="B152">
        <v>1076.92</v>
      </c>
      <c r="C152">
        <v>36.630000000000003</v>
      </c>
      <c r="D152" s="35">
        <f t="shared" si="4"/>
        <v>-6.3384682784413518E-2</v>
      </c>
      <c r="E152" s="35">
        <f t="shared" si="5"/>
        <v>1.4020848241938451E-2</v>
      </c>
    </row>
    <row r="153" spans="1:5" x14ac:dyDescent="0.45">
      <c r="A153" s="3">
        <v>37316</v>
      </c>
      <c r="B153">
        <v>1147.3900000000001</v>
      </c>
      <c r="C153">
        <v>36.119999999999997</v>
      </c>
      <c r="D153" s="35">
        <f t="shared" si="4"/>
        <v>3.6080076252758407E-2</v>
      </c>
      <c r="E153" s="35">
        <f t="shared" si="5"/>
        <v>6.8459079475225809E-2</v>
      </c>
    </row>
    <row r="154" spans="1:5" x14ac:dyDescent="0.45">
      <c r="A154" s="3">
        <v>37288</v>
      </c>
      <c r="B154">
        <v>1106.73</v>
      </c>
      <c r="C154">
        <v>33.729999999999997</v>
      </c>
      <c r="D154" s="35">
        <f t="shared" si="4"/>
        <v>-2.0984886675167722E-2</v>
      </c>
      <c r="E154" s="35">
        <f t="shared" si="5"/>
        <v>2.0063556680680661E-2</v>
      </c>
    </row>
    <row r="155" spans="1:5" x14ac:dyDescent="0.45">
      <c r="A155" s="3">
        <v>37258</v>
      </c>
      <c r="B155">
        <v>1130.2</v>
      </c>
      <c r="C155">
        <v>33.06</v>
      </c>
      <c r="D155" s="35">
        <f t="shared" si="4"/>
        <v>-1.5696373666933345E-2</v>
      </c>
      <c r="E155" s="35">
        <f t="shared" si="5"/>
        <v>-0.11852215882122645</v>
      </c>
    </row>
    <row r="156" spans="1:5" x14ac:dyDescent="0.45">
      <c r="A156" s="3">
        <v>37228</v>
      </c>
      <c r="B156">
        <v>1148.08</v>
      </c>
      <c r="C156">
        <v>37.22</v>
      </c>
      <c r="D156" s="35">
        <f t="shared" si="4"/>
        <v>7.545292033896033E-3</v>
      </c>
      <c r="E156" s="35">
        <f t="shared" si="5"/>
        <v>8.2575915327587068E-2</v>
      </c>
    </row>
    <row r="157" spans="1:5" x14ac:dyDescent="0.45">
      <c r="A157" s="3">
        <v>37196</v>
      </c>
      <c r="B157">
        <v>1139.45</v>
      </c>
      <c r="C157">
        <v>34.270000000000003</v>
      </c>
      <c r="D157" s="35">
        <f t="shared" si="4"/>
        <v>7.2484350433373146E-2</v>
      </c>
      <c r="E157" s="35">
        <f t="shared" si="5"/>
        <v>-5.3683199637458053E-2</v>
      </c>
    </row>
    <row r="158" spans="1:5" x14ac:dyDescent="0.45">
      <c r="A158" s="3">
        <v>37165</v>
      </c>
      <c r="B158">
        <v>1059.78</v>
      </c>
      <c r="C158">
        <v>36.159999999999997</v>
      </c>
      <c r="D158" s="35">
        <f t="shared" si="4"/>
        <v>1.7937188329115412E-2</v>
      </c>
      <c r="E158" s="35">
        <f t="shared" si="5"/>
        <v>1.4484932921367013E-2</v>
      </c>
    </row>
    <row r="159" spans="1:5" x14ac:dyDescent="0.45">
      <c r="A159" s="3">
        <v>37138</v>
      </c>
      <c r="B159">
        <v>1040.94</v>
      </c>
      <c r="C159">
        <v>35.64</v>
      </c>
      <c r="D159" s="35">
        <f t="shared" si="4"/>
        <v>-8.5256615246989922E-2</v>
      </c>
      <c r="E159" s="35">
        <f t="shared" si="5"/>
        <v>-3.7719543795455966E-2</v>
      </c>
    </row>
    <row r="160" spans="1:5" x14ac:dyDescent="0.45">
      <c r="A160" s="3">
        <v>37104</v>
      </c>
      <c r="B160">
        <v>1133.58</v>
      </c>
      <c r="C160">
        <v>37.01</v>
      </c>
      <c r="D160" s="35">
        <f t="shared" si="4"/>
        <v>-6.6255605887467039E-2</v>
      </c>
      <c r="E160" s="35">
        <f t="shared" si="5"/>
        <v>2.5172327743367279E-2</v>
      </c>
    </row>
    <row r="161" spans="1:5" x14ac:dyDescent="0.45">
      <c r="A161" s="3">
        <v>37074</v>
      </c>
      <c r="B161">
        <v>1211.23</v>
      </c>
      <c r="C161">
        <v>36.090000000000003</v>
      </c>
      <c r="D161" s="35">
        <f t="shared" si="4"/>
        <v>-1.0798221205900169E-2</v>
      </c>
      <c r="E161" s="35">
        <f t="shared" si="5"/>
        <v>-1.0199950595819745E-2</v>
      </c>
    </row>
    <row r="162" spans="1:5" x14ac:dyDescent="0.45">
      <c r="A162" s="3">
        <v>37043</v>
      </c>
      <c r="B162">
        <v>1224.3800000000001</v>
      </c>
      <c r="C162">
        <v>36.46</v>
      </c>
      <c r="D162" s="35">
        <f t="shared" si="4"/>
        <v>-2.5354152249423972E-2</v>
      </c>
      <c r="E162" s="35">
        <f t="shared" si="5"/>
        <v>-0.15868548040541647</v>
      </c>
    </row>
    <row r="163" spans="1:5" x14ac:dyDescent="0.45">
      <c r="A163" s="3">
        <v>37012</v>
      </c>
      <c r="B163">
        <v>1255.82</v>
      </c>
      <c r="C163">
        <v>42.73</v>
      </c>
      <c r="D163" s="35">
        <f t="shared" si="4"/>
        <v>5.0772876986084174E-3</v>
      </c>
      <c r="E163" s="35">
        <f t="shared" si="5"/>
        <v>-1.6249196890796999E-2</v>
      </c>
    </row>
    <row r="164" spans="1:5" x14ac:dyDescent="0.45">
      <c r="A164" s="3">
        <v>36983</v>
      </c>
      <c r="B164">
        <v>1249.46</v>
      </c>
      <c r="C164">
        <v>43.43</v>
      </c>
      <c r="D164" s="35">
        <f t="shared" si="4"/>
        <v>7.4007010555980454E-2</v>
      </c>
      <c r="E164" s="35">
        <f t="shared" si="5"/>
        <v>8.9799258853585764E-2</v>
      </c>
    </row>
    <row r="165" spans="1:5" x14ac:dyDescent="0.45">
      <c r="A165" s="3">
        <v>36951</v>
      </c>
      <c r="B165">
        <v>1160.33</v>
      </c>
      <c r="C165">
        <v>39.700000000000003</v>
      </c>
      <c r="D165" s="35">
        <f t="shared" si="4"/>
        <v>-6.635854393013127E-2</v>
      </c>
      <c r="E165" s="35">
        <f t="shared" si="5"/>
        <v>4.7720207809686985E-2</v>
      </c>
    </row>
    <row r="166" spans="1:5" x14ac:dyDescent="0.45">
      <c r="A166" s="3">
        <v>36923</v>
      </c>
      <c r="B166">
        <v>1239.94</v>
      </c>
      <c r="C166">
        <v>37.85</v>
      </c>
      <c r="D166" s="35">
        <f t="shared" si="4"/>
        <v>-9.6831090416541171E-2</v>
      </c>
      <c r="E166" s="35">
        <f t="shared" si="5"/>
        <v>0.11494690276563554</v>
      </c>
    </row>
    <row r="167" spans="1:5" x14ac:dyDescent="0.45">
      <c r="A167" s="3">
        <v>36893</v>
      </c>
      <c r="B167">
        <v>1366.01</v>
      </c>
      <c r="C167">
        <v>33.74</v>
      </c>
      <c r="D167" s="35">
        <f t="shared" si="4"/>
        <v>3.4050246450141819E-2</v>
      </c>
      <c r="E167" s="35">
        <f t="shared" si="5"/>
        <v>-0.15330350932589581</v>
      </c>
    </row>
    <row r="168" spans="1:5" x14ac:dyDescent="0.45">
      <c r="A168" s="3">
        <v>36861</v>
      </c>
      <c r="B168">
        <v>1320.28</v>
      </c>
      <c r="C168">
        <v>39.33</v>
      </c>
      <c r="D168" s="35">
        <f t="shared" si="4"/>
        <v>4.0451932227232121E-3</v>
      </c>
      <c r="E168" s="35">
        <f t="shared" si="5"/>
        <v>-5.3464847901058446E-2</v>
      </c>
    </row>
    <row r="169" spans="1:5" x14ac:dyDescent="0.45">
      <c r="A169" s="3">
        <v>36831</v>
      </c>
      <c r="B169">
        <v>1314.95</v>
      </c>
      <c r="C169">
        <v>41.49</v>
      </c>
      <c r="D169" s="35">
        <f t="shared" si="4"/>
        <v>-8.3456133710587313E-2</v>
      </c>
      <c r="E169" s="35">
        <f t="shared" si="5"/>
        <v>4.6118393074371829E-2</v>
      </c>
    </row>
    <row r="170" spans="1:5" x14ac:dyDescent="0.45">
      <c r="A170" s="3">
        <v>36801</v>
      </c>
      <c r="B170">
        <v>1429.4</v>
      </c>
      <c r="C170">
        <v>39.619999999999997</v>
      </c>
      <c r="D170" s="35">
        <f t="shared" si="4"/>
        <v>-4.9617849736629414E-3</v>
      </c>
      <c r="E170" s="35">
        <f t="shared" si="5"/>
        <v>7.8551018366358472E-3</v>
      </c>
    </row>
    <row r="171" spans="1:5" x14ac:dyDescent="0.45">
      <c r="A171" s="3">
        <v>36770</v>
      </c>
      <c r="B171">
        <v>1436.51</v>
      </c>
      <c r="C171">
        <v>39.31</v>
      </c>
      <c r="D171" s="35">
        <f t="shared" si="4"/>
        <v>-5.4966292284748544E-2</v>
      </c>
      <c r="E171" s="35">
        <f t="shared" si="5"/>
        <v>0.13662517295894011</v>
      </c>
    </row>
    <row r="172" spans="1:5" x14ac:dyDescent="0.45">
      <c r="A172" s="3">
        <v>36739</v>
      </c>
      <c r="B172">
        <v>1517.68</v>
      </c>
      <c r="C172">
        <v>34.29</v>
      </c>
      <c r="D172" s="35">
        <f t="shared" si="4"/>
        <v>5.8928157588211842E-2</v>
      </c>
      <c r="E172" s="35">
        <f t="shared" si="5"/>
        <v>0.20086513450612362</v>
      </c>
    </row>
    <row r="173" spans="1:5" x14ac:dyDescent="0.45">
      <c r="A173" s="3">
        <v>36710</v>
      </c>
      <c r="B173">
        <v>1430.83</v>
      </c>
      <c r="C173">
        <v>28.05</v>
      </c>
      <c r="D173" s="35">
        <f t="shared" si="4"/>
        <v>-1.647625326436223E-2</v>
      </c>
      <c r="E173" s="35">
        <f t="shared" si="5"/>
        <v>9.0225091592725695E-2</v>
      </c>
    </row>
    <row r="174" spans="1:5" x14ac:dyDescent="0.45">
      <c r="A174" s="3">
        <v>36678</v>
      </c>
      <c r="B174">
        <v>1454.6</v>
      </c>
      <c r="C174">
        <v>25.63</v>
      </c>
      <c r="D174" s="35">
        <f t="shared" si="4"/>
        <v>2.3651631156730649E-2</v>
      </c>
      <c r="E174" s="35">
        <f t="shared" si="5"/>
        <v>-3.3003762907998543E-2</v>
      </c>
    </row>
    <row r="175" spans="1:5" x14ac:dyDescent="0.45">
      <c r="A175" s="3">
        <v>36647</v>
      </c>
      <c r="B175">
        <v>1420.6</v>
      </c>
      <c r="C175">
        <v>26.49</v>
      </c>
      <c r="D175" s="35">
        <f t="shared" si="4"/>
        <v>-2.2158698229963615E-2</v>
      </c>
      <c r="E175" s="35">
        <f t="shared" si="5"/>
        <v>2.2524334578486294E-2</v>
      </c>
    </row>
    <row r="176" spans="1:5" x14ac:dyDescent="0.45">
      <c r="A176" s="3">
        <v>36619</v>
      </c>
      <c r="B176">
        <v>1452.43</v>
      </c>
      <c r="C176">
        <v>25.9</v>
      </c>
      <c r="D176" s="35">
        <f t="shared" si="4"/>
        <v>-3.1279977258077872E-2</v>
      </c>
      <c r="E176" s="35">
        <f t="shared" si="5"/>
        <v>9.0879853767550062E-2</v>
      </c>
    </row>
    <row r="177" spans="1:5" x14ac:dyDescent="0.45">
      <c r="A177" s="3">
        <v>36586</v>
      </c>
      <c r="B177">
        <v>1498.58</v>
      </c>
      <c r="C177">
        <v>23.65</v>
      </c>
      <c r="D177" s="35">
        <f t="shared" si="4"/>
        <v>9.2323812122223556E-2</v>
      </c>
      <c r="E177" s="35">
        <f t="shared" si="5"/>
        <v>7.9162193396342784E-2</v>
      </c>
    </row>
    <row r="178" spans="1:5" x14ac:dyDescent="0.45">
      <c r="A178" s="3">
        <v>36557</v>
      </c>
      <c r="B178">
        <v>1366.42</v>
      </c>
      <c r="C178">
        <v>21.85</v>
      </c>
      <c r="D178" s="35">
        <f t="shared" si="4"/>
        <v>-2.0313062610448358E-2</v>
      </c>
      <c r="E178" s="35">
        <f t="shared" si="5"/>
        <v>-0.16423370556814595</v>
      </c>
    </row>
    <row r="179" spans="1:5" x14ac:dyDescent="0.45">
      <c r="A179" s="3">
        <v>36528</v>
      </c>
      <c r="B179">
        <v>1394.46</v>
      </c>
      <c r="C179">
        <v>25.75</v>
      </c>
      <c r="D179" s="35" t="e">
        <f t="shared" si="4"/>
        <v>#DIV/0!</v>
      </c>
      <c r="E179" s="35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77"/>
  <sheetViews>
    <sheetView workbookViewId="0"/>
  </sheetViews>
  <sheetFormatPr defaultColWidth="10.85546875" defaultRowHeight="15.9" x14ac:dyDescent="0.45"/>
  <cols>
    <col min="2" max="2" width="22.35546875" customWidth="1"/>
    <col min="3" max="3" width="25" customWidth="1"/>
  </cols>
  <sheetData>
    <row r="1" spans="1:105" ht="20.6" x14ac:dyDescent="0.55000000000000004">
      <c r="A1" s="34" t="s">
        <v>4</v>
      </c>
      <c r="B1" s="34" t="s">
        <v>51</v>
      </c>
      <c r="C1" s="34" t="s">
        <v>43</v>
      </c>
      <c r="D1" s="34"/>
    </row>
    <row r="2" spans="1:105" ht="20.6" x14ac:dyDescent="0.55000000000000004">
      <c r="A2" s="33">
        <v>40819</v>
      </c>
      <c r="B2" s="28">
        <v>0.10230659165059017</v>
      </c>
      <c r="C2" s="28">
        <v>2.1309217524017397E-2</v>
      </c>
      <c r="D2" s="1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</row>
    <row r="3" spans="1:105" ht="20.6" x14ac:dyDescent="0.55000000000000004">
      <c r="A3" s="33">
        <v>36586</v>
      </c>
      <c r="B3" s="28">
        <v>9.2323812122223556E-2</v>
      </c>
      <c r="C3" s="28">
        <v>7.9162193396342784E-2</v>
      </c>
      <c r="D3" s="13"/>
    </row>
    <row r="4" spans="1:105" ht="20.6" x14ac:dyDescent="0.55000000000000004">
      <c r="A4" s="33">
        <v>39904</v>
      </c>
      <c r="B4" s="28">
        <v>8.9772214920969498E-2</v>
      </c>
      <c r="C4" s="28">
        <v>-3.6266177984394493E-2</v>
      </c>
      <c r="D4" s="13"/>
    </row>
    <row r="5" spans="1:105" ht="20.6" x14ac:dyDescent="0.55000000000000004">
      <c r="A5" s="33">
        <v>40422</v>
      </c>
      <c r="B5" s="28">
        <v>8.3928475095282604E-2</v>
      </c>
      <c r="C5" s="28">
        <v>3.0384976012385923E-2</v>
      </c>
      <c r="D5" s="13"/>
    </row>
    <row r="6" spans="1:105" ht="20.6" x14ac:dyDescent="0.55000000000000004">
      <c r="A6" s="33">
        <v>37530</v>
      </c>
      <c r="B6" s="28">
        <v>8.2914421028757151E-2</v>
      </c>
      <c r="C6" s="28">
        <v>4.6735077107459035E-2</v>
      </c>
      <c r="D6" s="13"/>
    </row>
    <row r="7" spans="1:105" ht="20.6" x14ac:dyDescent="0.55000000000000004">
      <c r="A7" s="33">
        <v>39874</v>
      </c>
      <c r="B7" s="28">
        <v>8.1952736214643773E-2</v>
      </c>
      <c r="C7" s="28">
        <v>6.119556102691992E-2</v>
      </c>
      <c r="D7" s="13"/>
    </row>
    <row r="8" spans="1:105" ht="20.6" x14ac:dyDescent="0.55000000000000004">
      <c r="A8" s="33">
        <v>37712</v>
      </c>
      <c r="B8" s="28">
        <v>7.7927350029476733E-2</v>
      </c>
      <c r="C8" s="28">
        <v>0.19004360288786507</v>
      </c>
      <c r="D8" s="13"/>
    </row>
    <row r="9" spans="1:105" ht="20.6" x14ac:dyDescent="0.55000000000000004">
      <c r="A9" s="33">
        <v>36983</v>
      </c>
      <c r="B9" s="28">
        <v>7.4007010555980454E-2</v>
      </c>
      <c r="C9" s="28">
        <v>8.9799258853585764E-2</v>
      </c>
      <c r="D9" s="13"/>
    </row>
    <row r="10" spans="1:105" ht="20.6" x14ac:dyDescent="0.55000000000000004">
      <c r="A10" s="33">
        <v>37196</v>
      </c>
      <c r="B10" s="28">
        <v>7.2484350433373146E-2</v>
      </c>
      <c r="C10" s="28">
        <v>-5.3683199637458053E-2</v>
      </c>
      <c r="D10" s="13"/>
    </row>
    <row r="11" spans="1:105" ht="20.6" x14ac:dyDescent="0.55000000000000004">
      <c r="A11" s="33">
        <v>39995</v>
      </c>
      <c r="B11" s="28">
        <v>7.1521977088891908E-2</v>
      </c>
      <c r="C11" s="28">
        <v>5.9327346776551944E-2</v>
      </c>
      <c r="D11" s="13"/>
    </row>
    <row r="12" spans="1:105" ht="20.6" x14ac:dyDescent="0.55000000000000004">
      <c r="A12" s="33">
        <v>40360</v>
      </c>
      <c r="B12" s="28">
        <v>6.6515783274589638E-2</v>
      </c>
      <c r="C12" s="28">
        <v>6.6683226432004528E-2</v>
      </c>
      <c r="D12" s="13"/>
    </row>
    <row r="13" spans="1:105" ht="20.6" x14ac:dyDescent="0.55000000000000004">
      <c r="A13" s="33">
        <v>40513</v>
      </c>
      <c r="B13" s="28">
        <v>6.3256517221926059E-2</v>
      </c>
      <c r="C13" s="28">
        <v>1.4679978926943869E-2</v>
      </c>
      <c r="D13" s="13"/>
    </row>
    <row r="14" spans="1:105" ht="20.6" x14ac:dyDescent="0.55000000000000004">
      <c r="A14" s="33">
        <v>36739</v>
      </c>
      <c r="B14" s="28">
        <v>5.8928157588211842E-2</v>
      </c>
      <c r="C14" s="28">
        <v>0.20086513450612362</v>
      </c>
      <c r="D14" s="13"/>
    </row>
    <row r="15" spans="1:105" ht="20.6" x14ac:dyDescent="0.55000000000000004">
      <c r="A15" s="33">
        <v>40238</v>
      </c>
      <c r="B15" s="28">
        <v>5.7132760645483123E-2</v>
      </c>
      <c r="C15" s="28">
        <v>-2.0075289050894142E-3</v>
      </c>
      <c r="D15" s="13"/>
    </row>
    <row r="16" spans="1:105" ht="20.6" x14ac:dyDescent="0.55000000000000004">
      <c r="A16" s="33">
        <v>40119</v>
      </c>
      <c r="B16" s="28">
        <v>5.5779015582807137E-2</v>
      </c>
      <c r="C16" s="28">
        <v>6.7835721506927668E-2</v>
      </c>
      <c r="D16" s="13"/>
    </row>
    <row r="17" spans="1:4" ht="20.6" x14ac:dyDescent="0.55000000000000004">
      <c r="A17" s="33">
        <v>37561</v>
      </c>
      <c r="B17" s="28">
        <v>5.550058467611222E-2</v>
      </c>
      <c r="C17" s="28">
        <v>-2.2324620705233986E-2</v>
      </c>
      <c r="D17" s="13"/>
    </row>
    <row r="18" spans="1:4" ht="20.6" x14ac:dyDescent="0.55000000000000004">
      <c r="A18" s="33">
        <v>37895</v>
      </c>
      <c r="B18" s="28">
        <v>5.3504268464946513E-2</v>
      </c>
      <c r="C18" s="28">
        <v>1.8752223749183609E-2</v>
      </c>
      <c r="D18" s="13"/>
    </row>
    <row r="19" spans="1:4" ht="20.6" x14ac:dyDescent="0.55000000000000004">
      <c r="A19" s="33">
        <v>39934</v>
      </c>
      <c r="B19" s="28">
        <v>5.1720558420882315E-2</v>
      </c>
      <c r="C19" s="28">
        <v>4.08219945202552E-2</v>
      </c>
      <c r="D19" s="13"/>
    </row>
    <row r="20" spans="1:4" ht="20.6" x14ac:dyDescent="0.55000000000000004">
      <c r="A20" s="33">
        <v>37742</v>
      </c>
      <c r="B20" s="28">
        <v>4.9645665489287727E-2</v>
      </c>
      <c r="C20" s="28">
        <v>0.11324788049099219</v>
      </c>
      <c r="D20" s="13"/>
    </row>
    <row r="21" spans="1:4" ht="20.6" x14ac:dyDescent="0.55000000000000004">
      <c r="A21" s="33">
        <v>37956</v>
      </c>
      <c r="B21" s="28">
        <v>4.9518899306471208E-2</v>
      </c>
      <c r="C21" s="28">
        <v>0.12534868892355222</v>
      </c>
      <c r="D21" s="13"/>
    </row>
    <row r="22" spans="1:4" ht="20.6" x14ac:dyDescent="0.55000000000000004">
      <c r="A22" s="33">
        <v>41276</v>
      </c>
      <c r="B22" s="28">
        <v>4.9197760692578335E-2</v>
      </c>
      <c r="C22" s="28">
        <v>7.4645873276560762E-2</v>
      </c>
      <c r="D22" s="13"/>
    </row>
    <row r="23" spans="1:4" ht="20.6" x14ac:dyDescent="0.55000000000000004">
      <c r="A23" s="33">
        <v>41456</v>
      </c>
      <c r="B23" s="28">
        <v>4.8277757876973679E-2</v>
      </c>
      <c r="C23" s="28">
        <v>5.0557729808596699E-2</v>
      </c>
      <c r="D23" s="13"/>
    </row>
    <row r="24" spans="1:4" ht="20.6" x14ac:dyDescent="0.55000000000000004">
      <c r="A24" s="33">
        <v>39539</v>
      </c>
      <c r="B24" s="28">
        <v>4.6450939660056381E-2</v>
      </c>
      <c r="C24" s="28">
        <v>2.5459623611320349E-2</v>
      </c>
      <c r="D24" s="13"/>
    </row>
    <row r="25" spans="1:4" ht="20.6" x14ac:dyDescent="0.55000000000000004">
      <c r="A25" s="33">
        <v>41548</v>
      </c>
      <c r="B25" s="28">
        <v>4.3629977912082465E-2</v>
      </c>
      <c r="C25" s="28">
        <v>7.1506988955139961E-2</v>
      </c>
      <c r="D25" s="13"/>
    </row>
    <row r="26" spans="1:4" ht="20.6" x14ac:dyDescent="0.55000000000000004">
      <c r="A26" s="33">
        <v>40911</v>
      </c>
      <c r="B26" s="28">
        <v>4.2659999011137491E-2</v>
      </c>
      <c r="C26" s="28">
        <v>-3.1874521981083849E-2</v>
      </c>
      <c r="D26" s="13"/>
    </row>
    <row r="27" spans="1:4" ht="20.6" x14ac:dyDescent="0.55000000000000004">
      <c r="A27" s="33">
        <v>39174</v>
      </c>
      <c r="B27" s="28">
        <v>4.2379836237605301E-2</v>
      </c>
      <c r="C27" s="28">
        <v>1.1094177284399598E-2</v>
      </c>
      <c r="D27" s="13"/>
    </row>
    <row r="28" spans="1:4" ht="20.6" x14ac:dyDescent="0.55000000000000004">
      <c r="A28" s="33">
        <v>41673</v>
      </c>
      <c r="B28" s="28">
        <v>4.2213382157548759E-2</v>
      </c>
      <c r="C28" s="28">
        <v>1.4655434718172784E-2</v>
      </c>
      <c r="D28" s="13"/>
    </row>
    <row r="29" spans="1:4" ht="20.6" x14ac:dyDescent="0.55000000000000004">
      <c r="A29" s="33">
        <v>40940</v>
      </c>
      <c r="B29" s="28">
        <v>3.9787331386417914E-2</v>
      </c>
      <c r="C29" s="28">
        <v>-6.8511466928531037E-3</v>
      </c>
      <c r="D29" s="13"/>
    </row>
    <row r="30" spans="1:4" ht="20.6" x14ac:dyDescent="0.55000000000000004">
      <c r="A30" s="33">
        <v>41061</v>
      </c>
      <c r="B30" s="28">
        <v>3.8792661243837456E-2</v>
      </c>
      <c r="C30" s="28">
        <v>4.7921114144363106E-2</v>
      </c>
      <c r="D30" s="13"/>
    </row>
    <row r="31" spans="1:4" ht="20.6" x14ac:dyDescent="0.55000000000000004">
      <c r="A31" s="33">
        <v>38292</v>
      </c>
      <c r="B31" s="28">
        <v>3.7868779461133012E-2</v>
      </c>
      <c r="C31" s="28">
        <v>4.0792254301067567E-2</v>
      </c>
      <c r="D31" s="13"/>
    </row>
    <row r="32" spans="1:4" ht="20.6" x14ac:dyDescent="0.55000000000000004">
      <c r="A32" s="33">
        <v>40452</v>
      </c>
      <c r="B32" s="28">
        <v>3.6193000710687595E-2</v>
      </c>
      <c r="C32" s="28">
        <v>2.7958333128729911E-2</v>
      </c>
      <c r="D32" s="13"/>
    </row>
    <row r="33" spans="1:4" ht="20.6" x14ac:dyDescent="0.55000000000000004">
      <c r="A33" s="33">
        <v>37316</v>
      </c>
      <c r="B33" s="28">
        <v>3.6080076252758407E-2</v>
      </c>
      <c r="C33" s="28">
        <v>6.8459079475225809E-2</v>
      </c>
      <c r="D33" s="13"/>
    </row>
    <row r="34" spans="1:4" ht="20.6" x14ac:dyDescent="0.55000000000000004">
      <c r="A34" s="33">
        <v>41334</v>
      </c>
      <c r="B34" s="28">
        <v>3.535536713008354E-2</v>
      </c>
      <c r="C34" s="28">
        <v>4.7067510857985946E-2</v>
      </c>
      <c r="D34" s="13"/>
    </row>
    <row r="35" spans="1:4" ht="20.6" x14ac:dyDescent="0.55000000000000004">
      <c r="A35" s="33">
        <v>38534</v>
      </c>
      <c r="B35" s="28">
        <v>3.5336451864729147E-2</v>
      </c>
      <c r="C35" s="28">
        <v>-6.5652279978147899E-3</v>
      </c>
      <c r="D35" s="13"/>
    </row>
    <row r="36" spans="1:4" ht="20.6" x14ac:dyDescent="0.55000000000000004">
      <c r="A36" s="33">
        <v>39329</v>
      </c>
      <c r="B36" s="28">
        <v>3.5168283637491062E-2</v>
      </c>
      <c r="C36" s="28">
        <v>1.8830072903874388E-2</v>
      </c>
      <c r="D36" s="13"/>
    </row>
    <row r="37" spans="1:4" ht="20.6" x14ac:dyDescent="0.55000000000000004">
      <c r="A37" s="33">
        <v>40057</v>
      </c>
      <c r="B37" s="28">
        <v>3.5100104155946166E-2</v>
      </c>
      <c r="C37" s="28">
        <v>1.6220955823538708E-2</v>
      </c>
      <c r="D37" s="13"/>
    </row>
    <row r="38" spans="1:4" ht="20.6" x14ac:dyDescent="0.55000000000000004">
      <c r="A38" s="33">
        <v>38657</v>
      </c>
      <c r="B38" s="28">
        <v>3.4581237676988605E-2</v>
      </c>
      <c r="C38" s="28">
        <v>2.6369359118967459E-2</v>
      </c>
      <c r="D38" s="13"/>
    </row>
    <row r="39" spans="1:4" ht="20.6" x14ac:dyDescent="0.55000000000000004">
      <c r="A39" s="33">
        <v>36893</v>
      </c>
      <c r="B39" s="28">
        <v>3.4050246450141819E-2</v>
      </c>
      <c r="C39" s="28">
        <v>-0.15330350932589581</v>
      </c>
      <c r="D39" s="13"/>
    </row>
    <row r="40" spans="1:4" ht="20.6" x14ac:dyDescent="0.55000000000000004">
      <c r="A40" s="33">
        <v>40028</v>
      </c>
      <c r="B40" s="28">
        <v>3.3009321348136535E-2</v>
      </c>
      <c r="C40" s="28">
        <v>1.5934403077824351E-2</v>
      </c>
      <c r="D40" s="13"/>
    </row>
    <row r="41" spans="1:4" ht="20.6" x14ac:dyDescent="0.55000000000000004">
      <c r="A41" s="33">
        <v>39203</v>
      </c>
      <c r="B41" s="28">
        <v>3.2030723748061214E-2</v>
      </c>
      <c r="C41" s="28">
        <v>-3.8526118759078569E-2</v>
      </c>
      <c r="D41" s="13"/>
    </row>
    <row r="42" spans="1:4" ht="20.6" x14ac:dyDescent="0.55000000000000004">
      <c r="A42" s="33">
        <v>38322</v>
      </c>
      <c r="B42" s="28">
        <v>3.1942491193192112E-2</v>
      </c>
      <c r="C42" s="28">
        <v>2.1390382487494423E-3</v>
      </c>
      <c r="D42" s="13"/>
    </row>
    <row r="43" spans="1:4" ht="20.6" x14ac:dyDescent="0.55000000000000004">
      <c r="A43" s="33">
        <v>40575</v>
      </c>
      <c r="B43" s="28">
        <v>3.1456595040144836E-2</v>
      </c>
      <c r="C43" s="28">
        <v>1.9815563990466429E-2</v>
      </c>
      <c r="D43" s="13"/>
    </row>
    <row r="44" spans="1:4" ht="20.6" x14ac:dyDescent="0.55000000000000004">
      <c r="A44" s="33">
        <v>38992</v>
      </c>
      <c r="B44" s="28">
        <v>3.1021836917226073E-2</v>
      </c>
      <c r="C44" s="28">
        <v>4.6520015634892699E-2</v>
      </c>
      <c r="D44" s="13"/>
    </row>
    <row r="45" spans="1:4" ht="20.6" x14ac:dyDescent="0.55000000000000004">
      <c r="A45" s="33">
        <v>40969</v>
      </c>
      <c r="B45" s="28">
        <v>3.0851535762571346E-2</v>
      </c>
      <c r="C45" s="28">
        <v>4.3971577312865145E-3</v>
      </c>
      <c r="D45" s="13"/>
    </row>
    <row r="46" spans="1:4" ht="20.6" x14ac:dyDescent="0.55000000000000004">
      <c r="A46" s="33">
        <v>38474</v>
      </c>
      <c r="B46" s="28">
        <v>2.9512223385105795E-2</v>
      </c>
      <c r="C46" s="28">
        <v>-5.0198744492355542E-2</v>
      </c>
      <c r="D46" s="13"/>
    </row>
    <row r="47" spans="1:4" ht="20.6" x14ac:dyDescent="0.55000000000000004">
      <c r="A47" s="33">
        <v>41520</v>
      </c>
      <c r="B47" s="28">
        <v>2.9315544388002535E-2</v>
      </c>
      <c r="C47" s="28">
        <v>1.7799064738143931E-2</v>
      </c>
      <c r="D47" s="13"/>
    </row>
    <row r="48" spans="1:4" ht="20.6" x14ac:dyDescent="0.55000000000000004">
      <c r="A48" s="33">
        <v>40210</v>
      </c>
      <c r="B48" s="28">
        <v>2.8114744036660498E-2</v>
      </c>
      <c r="C48" s="28">
        <v>3.7674287936445405E-3</v>
      </c>
      <c r="D48" s="13"/>
    </row>
    <row r="49" spans="1:4" ht="20.6" x14ac:dyDescent="0.55000000000000004">
      <c r="A49" s="33">
        <v>40634</v>
      </c>
      <c r="B49" s="28">
        <v>2.809691636712916E-2</v>
      </c>
      <c r="C49" s="28">
        <v>2.719678534882717E-2</v>
      </c>
      <c r="D49" s="13"/>
    </row>
    <row r="50" spans="1:4" ht="20.6" x14ac:dyDescent="0.55000000000000004">
      <c r="A50" s="33">
        <v>41579</v>
      </c>
      <c r="B50" s="28">
        <v>2.7663279564206007E-2</v>
      </c>
      <c r="C50" s="28">
        <v>-1.40735003274996E-2</v>
      </c>
      <c r="D50" s="13"/>
    </row>
    <row r="51" spans="1:4" ht="20.6" x14ac:dyDescent="0.55000000000000004">
      <c r="A51" s="33">
        <v>38720</v>
      </c>
      <c r="B51" s="28">
        <v>2.5147961230518261E-2</v>
      </c>
      <c r="C51" s="28">
        <v>3.2265915696656836E-2</v>
      </c>
      <c r="D51" s="13"/>
    </row>
    <row r="52" spans="1:4" ht="20.6" x14ac:dyDescent="0.55000000000000004">
      <c r="A52" s="33">
        <v>38961</v>
      </c>
      <c r="B52" s="28">
        <v>2.4269376195304011E-2</v>
      </c>
      <c r="C52" s="28">
        <v>6.7453881395316551E-3</v>
      </c>
      <c r="D52" s="13"/>
    </row>
    <row r="53" spans="1:4" ht="20.6" x14ac:dyDescent="0.55000000000000004">
      <c r="A53" s="33">
        <v>41156</v>
      </c>
      <c r="B53" s="28">
        <v>2.394705705020073E-2</v>
      </c>
      <c r="C53" s="28">
        <v>1.6690311313052921E-4</v>
      </c>
      <c r="D53" s="13"/>
    </row>
    <row r="54" spans="1:4" ht="20.6" x14ac:dyDescent="0.55000000000000004">
      <c r="A54" s="33">
        <v>36678</v>
      </c>
      <c r="B54" s="28">
        <v>2.3651631156730649E-2</v>
      </c>
      <c r="C54" s="28">
        <v>-3.3003762907998543E-2</v>
      </c>
      <c r="D54" s="13"/>
    </row>
    <row r="55" spans="1:4" ht="20.6" x14ac:dyDescent="0.55000000000000004">
      <c r="A55" s="33">
        <v>41610</v>
      </c>
      <c r="B55" s="28">
        <v>2.328951485450324E-2</v>
      </c>
      <c r="C55" s="28">
        <v>-1.3681713970213486E-2</v>
      </c>
      <c r="D55" s="13"/>
    </row>
    <row r="56" spans="1:4" ht="20.6" x14ac:dyDescent="0.55000000000000004">
      <c r="A56" s="33">
        <v>40546</v>
      </c>
      <c r="B56" s="28">
        <v>2.239298525651701E-2</v>
      </c>
      <c r="C56" s="28">
        <v>3.9665102687966381E-3</v>
      </c>
      <c r="D56" s="13"/>
    </row>
    <row r="57" spans="1:4" ht="20.6" x14ac:dyDescent="0.55000000000000004">
      <c r="A57" s="33">
        <v>38930</v>
      </c>
      <c r="B57" s="28">
        <v>2.105112458799209E-2</v>
      </c>
      <c r="C57" s="28">
        <v>0</v>
      </c>
      <c r="D57" s="13"/>
    </row>
    <row r="58" spans="1:4" ht="20.6" x14ac:dyDescent="0.55000000000000004">
      <c r="A58" s="32">
        <v>41760</v>
      </c>
      <c r="B58" s="28">
        <v>2.0812198017934665E-2</v>
      </c>
      <c r="C58" s="28">
        <v>-3.5925388660600951E-2</v>
      </c>
      <c r="D58" s="13"/>
    </row>
    <row r="59" spans="1:4" ht="20.6" x14ac:dyDescent="0.55000000000000004">
      <c r="A59" s="33">
        <v>41395</v>
      </c>
      <c r="B59" s="28">
        <v>2.0550174751576469E-2</v>
      </c>
      <c r="C59" s="28">
        <v>-0.1058287900751869</v>
      </c>
      <c r="D59" s="13"/>
    </row>
    <row r="60" spans="1:4" ht="20.6" x14ac:dyDescent="0.55000000000000004">
      <c r="A60" s="33">
        <v>41122</v>
      </c>
      <c r="B60" s="28">
        <v>1.9570602004381984E-2</v>
      </c>
      <c r="C60" s="28">
        <v>-3.396831626376863E-2</v>
      </c>
      <c r="D60" s="13"/>
    </row>
    <row r="61" spans="1:4" ht="20.6" x14ac:dyDescent="0.55000000000000004">
      <c r="A61" s="33">
        <v>41792</v>
      </c>
      <c r="B61" s="28">
        <v>1.8878978754786419E-2</v>
      </c>
      <c r="C61" s="28">
        <v>4.2823366914983882E-2</v>
      </c>
      <c r="D61" s="13"/>
    </row>
    <row r="62" spans="1:4" ht="20.6" x14ac:dyDescent="0.55000000000000004">
      <c r="A62" s="33">
        <v>38384</v>
      </c>
      <c r="B62" s="28">
        <v>1.8726934874337724E-2</v>
      </c>
      <c r="C62" s="28">
        <v>1.7693668068925011E-2</v>
      </c>
      <c r="D62" s="13"/>
    </row>
    <row r="63" spans="1:4" ht="20.6" x14ac:dyDescent="0.55000000000000004">
      <c r="A63" s="33">
        <v>37165</v>
      </c>
      <c r="B63" s="28">
        <v>1.7937188329115412E-2</v>
      </c>
      <c r="C63" s="28">
        <v>1.4484932921367013E-2</v>
      </c>
      <c r="D63" s="13"/>
    </row>
    <row r="64" spans="1:4" ht="20.6" x14ac:dyDescent="0.55000000000000004">
      <c r="A64" s="33">
        <v>41365</v>
      </c>
      <c r="B64" s="28">
        <v>1.7924162116924588E-2</v>
      </c>
      <c r="C64" s="28">
        <v>3.5307033284416159E-2</v>
      </c>
      <c r="D64" s="13"/>
    </row>
    <row r="65" spans="1:4" ht="20.6" x14ac:dyDescent="0.55000000000000004">
      <c r="A65" s="33">
        <v>38139</v>
      </c>
      <c r="B65" s="28">
        <v>1.7829189249312503E-2</v>
      </c>
      <c r="C65" s="28">
        <v>1.7447641869802771E-2</v>
      </c>
      <c r="D65" s="13"/>
    </row>
    <row r="66" spans="1:4" ht="20.6" x14ac:dyDescent="0.55000000000000004">
      <c r="A66" s="33">
        <v>37834</v>
      </c>
      <c r="B66" s="28">
        <v>1.7715343790636197E-2</v>
      </c>
      <c r="C66" s="28">
        <v>-1.1217167530924924E-2</v>
      </c>
      <c r="D66" s="13"/>
    </row>
    <row r="67" spans="1:4" ht="20.6" x14ac:dyDescent="0.55000000000000004">
      <c r="A67" s="33">
        <v>40148</v>
      </c>
      <c r="B67" s="28">
        <v>1.7614546700982087E-2</v>
      </c>
      <c r="C67" s="28">
        <v>3.1421338004873393E-2</v>
      </c>
      <c r="D67" s="13"/>
    </row>
    <row r="68" spans="1:4" ht="20.6" x14ac:dyDescent="0.55000000000000004">
      <c r="A68" s="33">
        <v>37988</v>
      </c>
      <c r="B68" s="28">
        <v>1.7128882262967212E-2</v>
      </c>
      <c r="C68" s="28">
        <v>6.0733750424607914E-2</v>
      </c>
      <c r="D68" s="13"/>
    </row>
    <row r="69" spans="1:4" ht="20.6" x14ac:dyDescent="0.55000000000000004">
      <c r="A69" s="33">
        <v>39022</v>
      </c>
      <c r="B69" s="28">
        <v>1.6332505122359679E-2</v>
      </c>
      <c r="C69" s="28">
        <v>1.275256389739134E-2</v>
      </c>
      <c r="D69" s="13"/>
    </row>
    <row r="70" spans="1:4" ht="20.6" x14ac:dyDescent="0.55000000000000004">
      <c r="A70" s="33">
        <v>37803</v>
      </c>
      <c r="B70" s="28">
        <v>1.6093506478773681E-2</v>
      </c>
      <c r="C70" s="28">
        <v>-0.12856929696932234</v>
      </c>
      <c r="D70" s="13"/>
    </row>
    <row r="71" spans="1:4" ht="20.6" x14ac:dyDescent="0.55000000000000004">
      <c r="A71" s="33">
        <v>39356</v>
      </c>
      <c r="B71" s="28">
        <v>1.4713557788708606E-2</v>
      </c>
      <c r="C71" s="28">
        <v>2.5387127487359631E-2</v>
      </c>
      <c r="D71" s="13"/>
    </row>
    <row r="72" spans="1:4" ht="20.6" x14ac:dyDescent="0.55000000000000004">
      <c r="A72" s="33">
        <v>40269</v>
      </c>
      <c r="B72" s="28">
        <v>1.4651468311863144E-2</v>
      </c>
      <c r="C72" s="28">
        <v>2.7989443220917565E-2</v>
      </c>
      <c r="D72" s="13"/>
    </row>
    <row r="73" spans="1:4" ht="20.6" x14ac:dyDescent="0.55000000000000004">
      <c r="A73" s="33">
        <v>39085</v>
      </c>
      <c r="B73" s="28">
        <v>1.3961172524527271E-2</v>
      </c>
      <c r="C73" s="28">
        <v>1.997070864794968E-2</v>
      </c>
      <c r="D73" s="13"/>
    </row>
    <row r="74" spans="1:4" ht="20.6" x14ac:dyDescent="0.55000000000000004">
      <c r="A74" s="33">
        <v>38261</v>
      </c>
      <c r="B74" s="28">
        <v>1.391695587821374E-2</v>
      </c>
      <c r="C74" s="28">
        <v>6.9258440470055166E-2</v>
      </c>
      <c r="D74" s="13"/>
    </row>
    <row r="75" spans="1:4" ht="20.6" x14ac:dyDescent="0.55000000000000004">
      <c r="A75" s="33">
        <v>39295</v>
      </c>
      <c r="B75" s="28">
        <v>1.2781559065278813E-2</v>
      </c>
      <c r="C75" s="28">
        <v>8.6054405614066132E-2</v>
      </c>
      <c r="D75" s="13"/>
    </row>
    <row r="76" spans="1:4" ht="20.6" x14ac:dyDescent="0.55000000000000004">
      <c r="A76" s="33">
        <v>39052</v>
      </c>
      <c r="B76" s="28">
        <v>1.2536835916847028E-2</v>
      </c>
      <c r="C76" s="28">
        <v>4.5919854773772271E-2</v>
      </c>
      <c r="D76" s="13"/>
    </row>
    <row r="77" spans="1:4" ht="20.6" x14ac:dyDescent="0.55000000000000004">
      <c r="A77" s="33">
        <v>41092</v>
      </c>
      <c r="B77" s="28">
        <v>1.2518948972710817E-2</v>
      </c>
      <c r="C77" s="28">
        <v>-2.0441465517900576E-2</v>
      </c>
      <c r="D77" s="13"/>
    </row>
    <row r="78" spans="1:4" ht="20.6" x14ac:dyDescent="0.55000000000000004">
      <c r="A78" s="33">
        <v>38019</v>
      </c>
      <c r="B78" s="28">
        <v>1.2135100829125884E-2</v>
      </c>
      <c r="C78" s="28">
        <v>2.3296998426884177E-2</v>
      </c>
      <c r="D78" s="13"/>
    </row>
    <row r="79" spans="1:4" ht="20.6" x14ac:dyDescent="0.55000000000000004">
      <c r="A79" s="33">
        <v>39661</v>
      </c>
      <c r="B79" s="28">
        <v>1.2116797460712942E-2</v>
      </c>
      <c r="C79" s="28">
        <v>4.905134399258544E-3</v>
      </c>
      <c r="D79" s="13"/>
    </row>
    <row r="80" spans="1:4" ht="20.6" x14ac:dyDescent="0.55000000000000004">
      <c r="A80" s="33">
        <v>38810</v>
      </c>
      <c r="B80" s="28">
        <v>1.2082373675144375E-2</v>
      </c>
      <c r="C80" s="28">
        <v>-1.1865916550972979E-3</v>
      </c>
      <c r="D80" s="13"/>
    </row>
    <row r="81" spans="1:4" ht="20.6" x14ac:dyDescent="0.55000000000000004">
      <c r="A81" s="33">
        <v>38110</v>
      </c>
      <c r="B81" s="28">
        <v>1.2011024205564368E-2</v>
      </c>
      <c r="C81" s="28">
        <v>-4.0840521444508213E-2</v>
      </c>
      <c r="D81" s="13"/>
    </row>
    <row r="82" spans="1:4" ht="20.6" x14ac:dyDescent="0.55000000000000004">
      <c r="A82" s="33">
        <v>37774</v>
      </c>
      <c r="B82" s="28">
        <v>1.125862601085219E-2</v>
      </c>
      <c r="C82" s="28">
        <v>2.9362646885874172E-2</v>
      </c>
      <c r="D82" s="13"/>
    </row>
    <row r="83" spans="1:4" ht="20.6" x14ac:dyDescent="0.55000000000000004">
      <c r="A83" s="33">
        <v>38777</v>
      </c>
      <c r="B83" s="28">
        <v>1.1034733969458945E-2</v>
      </c>
      <c r="C83" s="28">
        <v>2.6131536464436732E-2</v>
      </c>
      <c r="D83" s="13"/>
    </row>
    <row r="84" spans="1:4" ht="20.6" x14ac:dyDescent="0.55000000000000004">
      <c r="A84" s="33">
        <v>41306</v>
      </c>
      <c r="B84" s="28">
        <v>1.0999881888155871E-2</v>
      </c>
      <c r="C84" s="28">
        <v>1.8470588211003378E-2</v>
      </c>
      <c r="D84" s="13"/>
    </row>
    <row r="85" spans="1:4" ht="20.6" x14ac:dyDescent="0.55000000000000004">
      <c r="A85" s="33">
        <v>39569</v>
      </c>
      <c r="B85" s="28">
        <v>1.0617586652650165E-2</v>
      </c>
      <c r="C85" s="28">
        <v>2.0896282726412412E-2</v>
      </c>
      <c r="D85" s="13"/>
    </row>
    <row r="86" spans="1:4" ht="20.6" x14ac:dyDescent="0.55000000000000004">
      <c r="A86" s="33">
        <v>39142</v>
      </c>
      <c r="B86" s="28">
        <v>9.9304839152859412E-3</v>
      </c>
      <c r="C86" s="28">
        <v>3.0608486601449148E-2</v>
      </c>
      <c r="D86" s="13"/>
    </row>
    <row r="87" spans="1:4" ht="20.6" x14ac:dyDescent="0.55000000000000004">
      <c r="A87" s="33">
        <v>38231</v>
      </c>
      <c r="B87" s="28">
        <v>9.3203368022064838E-3</v>
      </c>
      <c r="C87" s="28">
        <v>3.3214879946440665E-2</v>
      </c>
      <c r="D87" s="13"/>
    </row>
    <row r="88" spans="1:4" ht="20.6" x14ac:dyDescent="0.55000000000000004">
      <c r="A88" s="33">
        <v>40878</v>
      </c>
      <c r="B88" s="28">
        <v>8.4965534941463527E-3</v>
      </c>
      <c r="C88" s="28">
        <v>5.3822305623651645E-2</v>
      </c>
      <c r="D88" s="13"/>
    </row>
    <row r="89" spans="1:4" ht="20.6" x14ac:dyDescent="0.55000000000000004">
      <c r="A89" s="33">
        <v>37683</v>
      </c>
      <c r="B89" s="28">
        <v>8.3228742528296627E-3</v>
      </c>
      <c r="C89" s="28">
        <v>7.3792332191082333E-2</v>
      </c>
      <c r="D89" s="13"/>
    </row>
    <row r="90" spans="1:4" ht="20.6" x14ac:dyDescent="0.55000000000000004">
      <c r="A90" s="33">
        <v>39783</v>
      </c>
      <c r="B90" s="28">
        <v>7.7911357772817548E-3</v>
      </c>
      <c r="C90" s="28">
        <v>-3.6199116679428996E-2</v>
      </c>
      <c r="D90" s="13"/>
    </row>
    <row r="91" spans="1:4" ht="20.6" x14ac:dyDescent="0.55000000000000004">
      <c r="A91" s="33">
        <v>37228</v>
      </c>
      <c r="B91" s="28">
        <v>7.545292033896033E-3</v>
      </c>
      <c r="C91" s="28">
        <v>8.2575915327587068E-2</v>
      </c>
      <c r="D91" s="13"/>
    </row>
    <row r="92" spans="1:4" ht="20.6" x14ac:dyDescent="0.55000000000000004">
      <c r="A92" s="33">
        <v>37928</v>
      </c>
      <c r="B92" s="28">
        <v>7.1032253560451564E-3</v>
      </c>
      <c r="C92" s="28">
        <v>9.5087879690271358E-3</v>
      </c>
      <c r="D92" s="13"/>
    </row>
    <row r="93" spans="1:4" ht="20.6" x14ac:dyDescent="0.55000000000000004">
      <c r="A93" s="33">
        <v>41246</v>
      </c>
      <c r="B93" s="28">
        <v>7.0434471114575181E-3</v>
      </c>
      <c r="C93" s="28">
        <v>-3.3472803659802025E-4</v>
      </c>
      <c r="D93" s="13"/>
    </row>
    <row r="94" spans="1:4" ht="20.6" x14ac:dyDescent="0.55000000000000004">
      <c r="A94" s="33">
        <v>38596</v>
      </c>
      <c r="B94" s="28">
        <v>6.9249074268589216E-3</v>
      </c>
      <c r="C94" s="28">
        <v>6.3859119248064243E-3</v>
      </c>
      <c r="D94" s="13"/>
    </row>
    <row r="95" spans="1:4" ht="20.6" x14ac:dyDescent="0.55000000000000004">
      <c r="A95" s="33">
        <v>41701</v>
      </c>
      <c r="B95" s="28">
        <v>6.9082404225633224E-3</v>
      </c>
      <c r="C95" s="28">
        <v>4.8378011258130875E-3</v>
      </c>
      <c r="D95" s="13"/>
    </row>
    <row r="96" spans="1:4" ht="20.6" x14ac:dyDescent="0.55000000000000004">
      <c r="A96" s="33">
        <v>41730</v>
      </c>
      <c r="B96" s="28">
        <v>6.1816510284721333E-3</v>
      </c>
      <c r="C96" s="28">
        <v>4.4828153602362211E-2</v>
      </c>
      <c r="D96" s="13"/>
    </row>
    <row r="97" spans="1:4" ht="20.6" x14ac:dyDescent="0.55000000000000004">
      <c r="A97" s="33">
        <v>37012</v>
      </c>
      <c r="B97" s="28">
        <v>5.0772876986084174E-3</v>
      </c>
      <c r="C97" s="28">
        <v>-1.6249196890796999E-2</v>
      </c>
      <c r="D97" s="13"/>
    </row>
    <row r="98" spans="1:4" ht="20.6" x14ac:dyDescent="0.55000000000000004">
      <c r="A98" s="33">
        <v>38901</v>
      </c>
      <c r="B98" s="28">
        <v>5.072924191958309E-3</v>
      </c>
      <c r="C98" s="28">
        <v>3.1803281977703365E-2</v>
      </c>
      <c r="D98" s="13"/>
    </row>
    <row r="99" spans="1:4" ht="20.6" x14ac:dyDescent="0.55000000000000004">
      <c r="A99" s="33">
        <v>37469</v>
      </c>
      <c r="B99" s="28">
        <v>4.8695443903156652E-3</v>
      </c>
      <c r="C99" s="28">
        <v>6.1630875045882522E-2</v>
      </c>
      <c r="D99" s="13"/>
    </row>
    <row r="100" spans="1:4" ht="20.6" x14ac:dyDescent="0.55000000000000004">
      <c r="A100" s="33">
        <v>36861</v>
      </c>
      <c r="B100" s="28">
        <v>4.0451932227232121E-3</v>
      </c>
      <c r="C100" s="28">
        <v>-5.3464847901058446E-2</v>
      </c>
      <c r="D100" s="13"/>
    </row>
    <row r="101" spans="1:4" ht="20.6" x14ac:dyDescent="0.55000000000000004">
      <c r="A101" s="33">
        <v>41214</v>
      </c>
      <c r="B101" s="28">
        <v>2.8426587376603443E-3</v>
      </c>
      <c r="C101" s="28">
        <v>-1.6595136903010281E-2</v>
      </c>
      <c r="D101" s="13"/>
    </row>
    <row r="102" spans="1:4" ht="20.6" x14ac:dyDescent="0.55000000000000004">
      <c r="A102" s="33">
        <v>38201</v>
      </c>
      <c r="B102" s="28">
        <v>2.284720571713859E-3</v>
      </c>
      <c r="C102" s="28">
        <v>4.2058343328060507E-2</v>
      </c>
      <c r="D102" s="13"/>
    </row>
    <row r="103" spans="1:4" ht="20.6" x14ac:dyDescent="0.55000000000000004">
      <c r="A103" s="33">
        <v>38749</v>
      </c>
      <c r="B103" s="28">
        <v>4.529940641520396E-4</v>
      </c>
      <c r="C103" s="28">
        <v>1.2863883361909828E-2</v>
      </c>
      <c r="D103" s="13"/>
    </row>
    <row r="104" spans="1:4" ht="20.6" x14ac:dyDescent="0.55000000000000004">
      <c r="A104" s="33">
        <v>39965</v>
      </c>
      <c r="B104" s="28">
        <v>1.9581606407012827E-4</v>
      </c>
      <c r="C104" s="28">
        <v>3.0734927046334157E-2</v>
      </c>
      <c r="D104" s="13"/>
    </row>
    <row r="105" spans="1:4" ht="20.6" x14ac:dyDescent="0.55000000000000004">
      <c r="A105" s="33">
        <v>38869</v>
      </c>
      <c r="B105" s="28">
        <v>8.6604285391806066E-5</v>
      </c>
      <c r="C105" s="28">
        <v>3.9791472803256879E-2</v>
      </c>
      <c r="D105" s="13"/>
    </row>
    <row r="106" spans="1:4" ht="20.6" x14ac:dyDescent="0.55000000000000004">
      <c r="A106" s="33">
        <v>38504</v>
      </c>
      <c r="B106" s="28">
        <v>-1.4268747689802155E-4</v>
      </c>
      <c r="C106" s="28">
        <v>7.8556602481022877E-2</v>
      </c>
      <c r="D106" s="13"/>
    </row>
    <row r="107" spans="1:4" ht="20.6" x14ac:dyDescent="0.55000000000000004">
      <c r="A107" s="33">
        <v>38687</v>
      </c>
      <c r="B107" s="28">
        <v>-9.528500142413687E-4</v>
      </c>
      <c r="C107" s="28">
        <v>2.1561575440105413E-2</v>
      </c>
      <c r="D107" s="13"/>
    </row>
    <row r="108" spans="1:4" ht="20.6" x14ac:dyDescent="0.55000000000000004">
      <c r="A108" s="33">
        <v>40603</v>
      </c>
      <c r="B108" s="28">
        <v>-1.0478506829378123E-3</v>
      </c>
      <c r="C108" s="28">
        <v>8.8011730507392954E-3</v>
      </c>
      <c r="D108" s="13"/>
    </row>
    <row r="109" spans="1:4" ht="20.6" x14ac:dyDescent="0.55000000000000004">
      <c r="A109" s="33">
        <v>40483</v>
      </c>
      <c r="B109" s="28">
        <v>-2.2929094870601432E-3</v>
      </c>
      <c r="C109" s="28">
        <v>-2.3692019258980498E-2</v>
      </c>
      <c r="D109" s="13"/>
    </row>
    <row r="110" spans="1:4" ht="20.6" x14ac:dyDescent="0.55000000000000004">
      <c r="A110" s="32">
        <v>41852</v>
      </c>
      <c r="B110" s="28">
        <v>-2.8632061512498972E-3</v>
      </c>
      <c r="C110" s="28">
        <v>1.1167138864952873E-2</v>
      </c>
      <c r="D110" s="13"/>
    </row>
    <row r="111" spans="1:4" ht="20.6" x14ac:dyDescent="0.55000000000000004">
      <c r="A111" s="33">
        <v>36801</v>
      </c>
      <c r="B111" s="28">
        <v>-4.9617849736629414E-3</v>
      </c>
      <c r="C111" s="28">
        <v>7.8551018366358472E-3</v>
      </c>
      <c r="D111" s="13"/>
    </row>
    <row r="112" spans="1:4" ht="20.6" x14ac:dyDescent="0.55000000000000004">
      <c r="A112" s="33">
        <v>40848</v>
      </c>
      <c r="B112" s="28">
        <v>-5.0714834366809821E-3</v>
      </c>
      <c r="C112" s="28">
        <v>3.2927030994847672E-2</v>
      </c>
      <c r="D112" s="13"/>
    </row>
    <row r="113" spans="1:4" ht="20.6" x14ac:dyDescent="0.55000000000000004">
      <c r="A113" s="33">
        <v>39510</v>
      </c>
      <c r="B113" s="28">
        <v>-5.9774122413739049E-3</v>
      </c>
      <c r="C113" s="28">
        <v>1.7690367681850491E-2</v>
      </c>
      <c r="D113" s="13"/>
    </row>
    <row r="114" spans="1:4" ht="20.6" x14ac:dyDescent="0.55000000000000004">
      <c r="A114" s="33">
        <v>41001</v>
      </c>
      <c r="B114" s="28">
        <v>-7.5257447960486246E-3</v>
      </c>
      <c r="C114" s="28">
        <v>1.9637437017252114E-2</v>
      </c>
      <c r="D114" s="13"/>
    </row>
    <row r="115" spans="1:4" ht="20.6" x14ac:dyDescent="0.55000000000000004">
      <c r="A115" s="33">
        <v>39419</v>
      </c>
      <c r="B115" s="28">
        <v>-8.6659298048018304E-3</v>
      </c>
      <c r="C115" s="28">
        <v>1.8883880881723769E-2</v>
      </c>
      <c r="D115" s="13"/>
    </row>
    <row r="116" spans="1:4" ht="20.6" x14ac:dyDescent="0.55000000000000004">
      <c r="A116" s="33">
        <v>37377</v>
      </c>
      <c r="B116" s="28">
        <v>-9.122942297125956E-3</v>
      </c>
      <c r="C116" s="28">
        <v>-0.17270374689875331</v>
      </c>
      <c r="D116" s="13"/>
    </row>
    <row r="117" spans="1:4" ht="20.6" x14ac:dyDescent="0.55000000000000004">
      <c r="A117" s="33">
        <v>39630</v>
      </c>
      <c r="B117" s="28">
        <v>-9.9083004864562122E-3</v>
      </c>
      <c r="C117" s="28">
        <v>1.1452493731787729E-2</v>
      </c>
      <c r="D117" s="13"/>
    </row>
    <row r="118" spans="1:4" ht="20.6" x14ac:dyDescent="0.55000000000000004">
      <c r="A118" s="33">
        <v>37074</v>
      </c>
      <c r="B118" s="28">
        <v>-1.0798221205900169E-2</v>
      </c>
      <c r="C118" s="28">
        <v>-1.0199950595819745E-2</v>
      </c>
      <c r="D118" s="13"/>
    </row>
    <row r="119" spans="1:4" ht="20.6" x14ac:dyDescent="0.55000000000000004">
      <c r="A119" s="33">
        <v>38565</v>
      </c>
      <c r="B119" s="28">
        <v>-1.1285467972359155E-2</v>
      </c>
      <c r="C119" s="28">
        <v>-1.8737326666971039E-2</v>
      </c>
      <c r="D119" s="13"/>
    </row>
    <row r="120" spans="1:4" ht="20.6" x14ac:dyDescent="0.55000000000000004">
      <c r="A120" s="33">
        <v>37866</v>
      </c>
      <c r="B120" s="28">
        <v>-1.2016232567985653E-2</v>
      </c>
      <c r="C120" s="28">
        <v>4.1971925312916894E-2</v>
      </c>
      <c r="D120" s="13"/>
    </row>
    <row r="121" spans="1:4" ht="20.6" x14ac:dyDescent="0.55000000000000004">
      <c r="A121" s="33">
        <v>40665</v>
      </c>
      <c r="B121" s="28">
        <v>-1.3592893899637262E-2</v>
      </c>
      <c r="C121" s="28">
        <v>1.7933078749567344E-2</v>
      </c>
      <c r="D121" s="13"/>
    </row>
    <row r="122" spans="1:4" ht="20.6" x14ac:dyDescent="0.55000000000000004">
      <c r="A122" s="33">
        <v>41428</v>
      </c>
      <c r="B122" s="28">
        <v>-1.5112952997701294E-2</v>
      </c>
      <c r="C122" s="28">
        <v>8.5503824458129235E-3</v>
      </c>
      <c r="D122" s="13"/>
    </row>
    <row r="123" spans="1:4" ht="20.6" x14ac:dyDescent="0.55000000000000004">
      <c r="A123" s="33">
        <v>41821</v>
      </c>
      <c r="B123" s="28">
        <v>-1.5194720363435775E-2</v>
      </c>
      <c r="C123" s="28">
        <v>-2.8159323685853343E-2</v>
      </c>
      <c r="D123" s="13"/>
    </row>
    <row r="124" spans="1:4" ht="20.6" x14ac:dyDescent="0.55000000000000004">
      <c r="A124" s="33">
        <v>37258</v>
      </c>
      <c r="B124" s="28">
        <v>-1.5696373666933345E-2</v>
      </c>
      <c r="C124" s="28">
        <v>-0.11852215882122645</v>
      </c>
      <c r="D124" s="13"/>
    </row>
    <row r="125" spans="1:4" ht="20.6" x14ac:dyDescent="0.55000000000000004">
      <c r="A125" s="33">
        <v>36710</v>
      </c>
      <c r="B125" s="28">
        <v>-1.647625326436223E-2</v>
      </c>
      <c r="C125" s="28">
        <v>9.0225091592725695E-2</v>
      </c>
      <c r="D125" s="13"/>
    </row>
    <row r="126" spans="1:4" ht="20.6" x14ac:dyDescent="0.55000000000000004">
      <c r="A126" s="33">
        <v>38047</v>
      </c>
      <c r="B126" s="28">
        <v>-1.6494220669989047E-2</v>
      </c>
      <c r="C126" s="28">
        <v>2.8585384744651884E-2</v>
      </c>
      <c r="D126" s="13"/>
    </row>
    <row r="127" spans="1:4" ht="20.6" x14ac:dyDescent="0.55000000000000004">
      <c r="A127" s="33">
        <v>38078</v>
      </c>
      <c r="B127" s="28">
        <v>-1.6933393494544095E-2</v>
      </c>
      <c r="C127" s="28">
        <v>-7.0385113665716079E-2</v>
      </c>
      <c r="D127" s="13"/>
    </row>
    <row r="128" spans="1:4" ht="20.6" x14ac:dyDescent="0.55000000000000004">
      <c r="A128" s="33">
        <v>37655</v>
      </c>
      <c r="B128" s="28">
        <v>-1.7149844258839787E-2</v>
      </c>
      <c r="C128" s="28">
        <v>-0.21337582528997409</v>
      </c>
      <c r="D128" s="13"/>
    </row>
    <row r="129" spans="1:4" ht="20.6" x14ac:dyDescent="0.55000000000000004">
      <c r="A129" s="33">
        <v>38628</v>
      </c>
      <c r="B129" s="28">
        <v>-1.7899994313773929E-2</v>
      </c>
      <c r="C129" s="28">
        <v>-9.7009106249007812E-2</v>
      </c>
      <c r="D129" s="13"/>
    </row>
    <row r="130" spans="1:4" ht="20.6" x14ac:dyDescent="0.55000000000000004">
      <c r="A130" s="33">
        <v>39234</v>
      </c>
      <c r="B130" s="28">
        <v>-1.7976930819991094E-2</v>
      </c>
      <c r="C130" s="28">
        <v>-6.5531125503539928E-2</v>
      </c>
      <c r="D130" s="13"/>
    </row>
    <row r="131" spans="1:4" ht="20.6" x14ac:dyDescent="0.55000000000000004">
      <c r="A131" s="33">
        <v>40695</v>
      </c>
      <c r="B131" s="28">
        <v>-1.8426233301897538E-2</v>
      </c>
      <c r="C131" s="28">
        <v>4.2809157213146206E-3</v>
      </c>
      <c r="D131" s="13"/>
    </row>
    <row r="132" spans="1:4" ht="20.6" x14ac:dyDescent="0.55000000000000004">
      <c r="A132" s="33">
        <v>38412</v>
      </c>
      <c r="B132" s="28">
        <v>-1.930275225452871E-2</v>
      </c>
      <c r="C132" s="28">
        <v>3.7029238637613565E-2</v>
      </c>
      <c r="D132" s="13"/>
    </row>
    <row r="133" spans="1:4" ht="20.6" x14ac:dyDescent="0.55000000000000004">
      <c r="A133" s="33">
        <v>40087</v>
      </c>
      <c r="B133" s="28">
        <v>-1.9959865222177731E-2</v>
      </c>
      <c r="C133" s="28">
        <v>4.8154186148665701E-3</v>
      </c>
      <c r="D133" s="13"/>
    </row>
    <row r="134" spans="1:4" ht="20.6" x14ac:dyDescent="0.55000000000000004">
      <c r="A134" s="33">
        <v>41183</v>
      </c>
      <c r="B134" s="28">
        <v>-1.9987836058499683E-2</v>
      </c>
      <c r="C134" s="28">
        <v>1.3921338518608014E-2</v>
      </c>
      <c r="D134" s="13"/>
    </row>
    <row r="135" spans="1:4" ht="20.6" x14ac:dyDescent="0.55000000000000004">
      <c r="A135" s="33">
        <v>36557</v>
      </c>
      <c r="B135" s="28">
        <v>-2.03130626104484E-2</v>
      </c>
      <c r="C135" s="28">
        <v>-0.16423370556814601</v>
      </c>
      <c r="D135" s="13"/>
    </row>
    <row r="136" spans="1:4" ht="20.6" x14ac:dyDescent="0.55000000000000004">
      <c r="A136" s="33">
        <v>38443</v>
      </c>
      <c r="B136" s="28">
        <v>-2.031351934767037E-2</v>
      </c>
      <c r="C136" s="28">
        <v>4.1230074509595011E-2</v>
      </c>
      <c r="D136" s="13"/>
    </row>
    <row r="137" spans="1:4" ht="20.6" x14ac:dyDescent="0.55000000000000004">
      <c r="A137" s="33">
        <v>37288</v>
      </c>
      <c r="B137" s="28">
        <v>-2.0984886675167722E-2</v>
      </c>
      <c r="C137" s="28">
        <v>2.0063556680680661E-2</v>
      </c>
      <c r="D137" s="13"/>
    </row>
    <row r="138" spans="1:4" ht="20.6" x14ac:dyDescent="0.55000000000000004">
      <c r="A138" s="33">
        <v>40725</v>
      </c>
      <c r="B138" s="28">
        <v>-2.1708367435427242E-2</v>
      </c>
      <c r="C138" s="28">
        <v>-1.2280137946591087E-2</v>
      </c>
      <c r="D138" s="13"/>
    </row>
    <row r="139" spans="1:4" ht="20.6" x14ac:dyDescent="0.55000000000000004">
      <c r="A139" s="33">
        <v>39114</v>
      </c>
      <c r="B139" s="28">
        <v>-2.2088305664389823E-2</v>
      </c>
      <c r="C139" s="28">
        <v>9.8377576498766481E-3</v>
      </c>
      <c r="D139" s="13"/>
    </row>
    <row r="140" spans="1:4" ht="20.6" x14ac:dyDescent="0.55000000000000004">
      <c r="A140" s="33">
        <v>36647</v>
      </c>
      <c r="B140" s="28">
        <v>-2.2158698229963615E-2</v>
      </c>
      <c r="C140" s="28">
        <v>2.2524334578486294E-2</v>
      </c>
      <c r="D140" s="13"/>
    </row>
    <row r="141" spans="1:4" ht="20.6" x14ac:dyDescent="0.55000000000000004">
      <c r="A141" s="33">
        <v>37043</v>
      </c>
      <c r="B141" s="28">
        <v>-2.5354152249423972E-2</v>
      </c>
      <c r="C141" s="28">
        <v>-0.15868548040541647</v>
      </c>
      <c r="D141" s="13"/>
    </row>
    <row r="142" spans="1:4" ht="20.6" x14ac:dyDescent="0.55000000000000004">
      <c r="A142" s="33">
        <v>38355</v>
      </c>
      <c r="B142" s="28">
        <v>-2.5615747968515911E-2</v>
      </c>
      <c r="C142" s="28">
        <v>5.5752709618058151E-2</v>
      </c>
      <c r="D142" s="13"/>
    </row>
    <row r="143" spans="1:4" ht="20.6" x14ac:dyDescent="0.55000000000000004">
      <c r="A143" s="33">
        <v>37623</v>
      </c>
      <c r="B143" s="28">
        <v>-2.7797493671422965E-2</v>
      </c>
      <c r="C143" s="28">
        <v>-0.13761287949711348</v>
      </c>
      <c r="D143" s="13"/>
    </row>
    <row r="144" spans="1:4" ht="20.6" x14ac:dyDescent="0.55000000000000004">
      <c r="A144" s="33">
        <v>36619</v>
      </c>
      <c r="B144" s="28">
        <v>-3.1279977258077872E-2</v>
      </c>
      <c r="C144" s="28">
        <v>9.0879853767550062E-2</v>
      </c>
      <c r="D144" s="13"/>
    </row>
    <row r="145" spans="1:4" ht="20.6" x14ac:dyDescent="0.55000000000000004">
      <c r="A145" s="33">
        <v>38838</v>
      </c>
      <c r="B145" s="28">
        <v>-3.1404913585891703E-2</v>
      </c>
      <c r="C145" s="28">
        <v>-2.0390511553359813E-2</v>
      </c>
      <c r="D145" s="13"/>
    </row>
    <row r="146" spans="1:4" ht="20.6" x14ac:dyDescent="0.55000000000000004">
      <c r="A146" s="33">
        <v>41487</v>
      </c>
      <c r="B146" s="28">
        <v>-3.179826168331884E-2</v>
      </c>
      <c r="C146" s="28">
        <v>-6.804724493894454E-2</v>
      </c>
      <c r="D146" s="13"/>
    </row>
    <row r="147" spans="1:4" ht="20.6" x14ac:dyDescent="0.55000000000000004">
      <c r="A147" s="33">
        <v>39265</v>
      </c>
      <c r="B147" s="28">
        <v>-3.2504500841186675E-2</v>
      </c>
      <c r="C147" s="28">
        <v>-7.2086253004408143E-2</v>
      </c>
      <c r="D147" s="13"/>
    </row>
    <row r="148" spans="1:4" ht="20.6" x14ac:dyDescent="0.55000000000000004">
      <c r="A148" s="33">
        <v>38169</v>
      </c>
      <c r="B148" s="28">
        <v>-3.4892238215330364E-2</v>
      </c>
      <c r="C148" s="28">
        <v>5.7916736466718362E-2</v>
      </c>
      <c r="D148" s="13"/>
    </row>
    <row r="149" spans="1:4" ht="20.6" x14ac:dyDescent="0.55000000000000004">
      <c r="A149" s="33">
        <v>39479</v>
      </c>
      <c r="B149" s="28">
        <v>-3.5379707842082095E-2</v>
      </c>
      <c r="C149" s="28">
        <v>-4.9664672314364521E-2</v>
      </c>
      <c r="D149" s="13"/>
    </row>
    <row r="150" spans="1:4" ht="20.6" x14ac:dyDescent="0.55000000000000004">
      <c r="A150" s="33">
        <v>41641</v>
      </c>
      <c r="B150" s="28">
        <v>-3.6231396526946812E-2</v>
      </c>
      <c r="C150" s="28">
        <v>2.3134267446924487E-2</v>
      </c>
      <c r="D150" s="13"/>
    </row>
    <row r="151" spans="1:4" ht="20.6" x14ac:dyDescent="0.55000000000000004">
      <c r="A151" s="33">
        <v>40182</v>
      </c>
      <c r="B151" s="28">
        <v>-3.7675141059320766E-2</v>
      </c>
      <c r="C151" s="28">
        <v>-4.0439435193726232E-2</v>
      </c>
      <c r="D151" s="13"/>
    </row>
    <row r="152" spans="1:4" ht="20.6" x14ac:dyDescent="0.55000000000000004">
      <c r="A152" s="33">
        <v>39387</v>
      </c>
      <c r="B152" s="28">
        <v>-4.5042789369416157E-2</v>
      </c>
      <c r="C152" s="28">
        <v>4.3286392113121623E-2</v>
      </c>
      <c r="D152" s="13"/>
    </row>
    <row r="153" spans="1:4" ht="20.6" x14ac:dyDescent="0.55000000000000004">
      <c r="A153" s="33">
        <v>40392</v>
      </c>
      <c r="B153" s="28">
        <v>-4.8611803170382606E-2</v>
      </c>
      <c r="C153" s="28">
        <v>1.8495201208999348E-2</v>
      </c>
      <c r="D153" s="13"/>
    </row>
    <row r="154" spans="1:4" ht="20.6" x14ac:dyDescent="0.55000000000000004">
      <c r="A154" s="33">
        <v>36770</v>
      </c>
      <c r="B154" s="28">
        <v>-5.4966292284748544E-2</v>
      </c>
      <c r="C154" s="28">
        <v>0.13662517295894011</v>
      </c>
      <c r="D154" s="13"/>
    </row>
    <row r="155" spans="1:4" ht="20.6" x14ac:dyDescent="0.55000000000000004">
      <c r="A155" s="33">
        <v>40330</v>
      </c>
      <c r="B155" s="28">
        <v>-5.5388380132376618E-2</v>
      </c>
      <c r="C155" s="28">
        <v>2.5290858194812632E-3</v>
      </c>
      <c r="D155" s="13"/>
    </row>
    <row r="156" spans="1:4" ht="20.6" x14ac:dyDescent="0.55000000000000004">
      <c r="A156" s="33">
        <v>40756</v>
      </c>
      <c r="B156" s="28">
        <v>-5.8467491619120418E-2</v>
      </c>
      <c r="C156" s="28">
        <v>3.0621879590610628E-2</v>
      </c>
      <c r="D156" s="13"/>
    </row>
    <row r="157" spans="1:4" ht="20.6" x14ac:dyDescent="0.55000000000000004">
      <c r="A157" s="33">
        <v>37592</v>
      </c>
      <c r="B157" s="28">
        <v>-6.2229277129875436E-2</v>
      </c>
      <c r="C157" s="28">
        <v>-1.031468660183168E-2</v>
      </c>
      <c r="D157" s="13"/>
    </row>
    <row r="158" spans="1:4" ht="20.6" x14ac:dyDescent="0.55000000000000004">
      <c r="A158" s="33">
        <v>39449</v>
      </c>
      <c r="B158" s="28">
        <v>-6.3113909602276946E-2</v>
      </c>
      <c r="C158" s="28">
        <v>-7.8273680561424253E-2</v>
      </c>
      <c r="D158" s="13"/>
    </row>
    <row r="159" spans="1:4" ht="20.6" x14ac:dyDescent="0.55000000000000004">
      <c r="A159" s="33">
        <v>37347</v>
      </c>
      <c r="B159" s="28">
        <v>-6.3384682784413518E-2</v>
      </c>
      <c r="C159" s="28">
        <v>1.4020848241938451E-2</v>
      </c>
      <c r="D159" s="13"/>
    </row>
    <row r="160" spans="1:4" ht="20.6" x14ac:dyDescent="0.55000000000000004">
      <c r="A160" s="33">
        <v>41030</v>
      </c>
      <c r="B160" s="28">
        <v>-6.4699250170469236E-2</v>
      </c>
      <c r="C160" s="28">
        <v>3.6994337646125544E-2</v>
      </c>
      <c r="D160" s="13"/>
    </row>
    <row r="161" spans="1:4" ht="20.6" x14ac:dyDescent="0.55000000000000004">
      <c r="A161" s="33">
        <v>37104</v>
      </c>
      <c r="B161" s="28">
        <v>-6.6255605887467039E-2</v>
      </c>
      <c r="C161" s="28">
        <v>2.5172327743367279E-2</v>
      </c>
      <c r="D161" s="13"/>
    </row>
    <row r="162" spans="1:4" ht="20.6" x14ac:dyDescent="0.55000000000000004">
      <c r="A162" s="33">
        <v>36951</v>
      </c>
      <c r="B162" s="28">
        <v>-6.635854393013127E-2</v>
      </c>
      <c r="C162" s="28">
        <v>4.7720207809686985E-2</v>
      </c>
      <c r="D162" s="13"/>
    </row>
    <row r="163" spans="1:4" ht="20.6" x14ac:dyDescent="0.55000000000000004">
      <c r="A163" s="33">
        <v>40787</v>
      </c>
      <c r="B163" s="28">
        <v>-7.4467127542783104E-2</v>
      </c>
      <c r="C163" s="28">
        <v>5.5548259528042869E-2</v>
      </c>
      <c r="D163" s="13"/>
    </row>
    <row r="164" spans="1:4" ht="20.6" x14ac:dyDescent="0.55000000000000004">
      <c r="A164" s="33">
        <v>37410</v>
      </c>
      <c r="B164" s="28">
        <v>-7.5214343275906148E-2</v>
      </c>
      <c r="C164" s="28">
        <v>-2.896845090048732E-2</v>
      </c>
      <c r="D164" s="13"/>
    </row>
    <row r="165" spans="1:4" ht="20.6" x14ac:dyDescent="0.55000000000000004">
      <c r="A165" s="33">
        <v>39755</v>
      </c>
      <c r="B165" s="28">
        <v>-7.7798346417088868E-2</v>
      </c>
      <c r="C165" s="28">
        <v>-3.6580932003612704E-2</v>
      </c>
      <c r="D165" s="13"/>
    </row>
    <row r="166" spans="1:4" ht="20.6" x14ac:dyDescent="0.55000000000000004">
      <c r="A166" s="33">
        <v>37438</v>
      </c>
      <c r="B166" s="28">
        <v>-8.2299871837899052E-2</v>
      </c>
      <c r="C166" s="28">
        <v>-0.19889093970871699</v>
      </c>
      <c r="D166" s="13"/>
    </row>
    <row r="167" spans="1:4" ht="20.6" x14ac:dyDescent="0.55000000000000004">
      <c r="A167" s="33">
        <v>36831</v>
      </c>
      <c r="B167" s="28">
        <v>-8.3456133710587313E-2</v>
      </c>
      <c r="C167" s="28">
        <v>4.6118393074371829E-2</v>
      </c>
      <c r="D167" s="13"/>
    </row>
    <row r="168" spans="1:4" ht="20.6" x14ac:dyDescent="0.55000000000000004">
      <c r="A168" s="33">
        <v>37138</v>
      </c>
      <c r="B168" s="28">
        <v>-8.5256615246989922E-2</v>
      </c>
      <c r="C168" s="28">
        <v>-3.7719543795455966E-2</v>
      </c>
      <c r="D168" s="13"/>
    </row>
    <row r="169" spans="1:4" ht="20.6" x14ac:dyDescent="0.55000000000000004">
      <c r="A169" s="33">
        <v>40301</v>
      </c>
      <c r="B169" s="28">
        <v>-8.5531653633770133E-2</v>
      </c>
      <c r="C169" s="28">
        <v>-3.6060104934585294E-2</v>
      </c>
      <c r="D169" s="13"/>
    </row>
    <row r="170" spans="1:4" ht="20.6" x14ac:dyDescent="0.55000000000000004">
      <c r="A170" s="33">
        <v>39815</v>
      </c>
      <c r="B170" s="28">
        <v>-8.9549885511070959E-2</v>
      </c>
      <c r="C170" s="28">
        <v>9.3924964045466273E-3</v>
      </c>
      <c r="D170" s="13"/>
    </row>
    <row r="171" spans="1:4" ht="20.6" x14ac:dyDescent="0.55000000000000004">
      <c r="A171" s="33">
        <v>39601</v>
      </c>
      <c r="B171" s="28">
        <v>-8.98835504310454E-2</v>
      </c>
      <c r="C171" s="28">
        <v>-6.1425040539709035E-2</v>
      </c>
      <c r="D171" s="13"/>
    </row>
    <row r="172" spans="1:4" ht="20.6" x14ac:dyDescent="0.55000000000000004">
      <c r="A172" s="33">
        <v>39693</v>
      </c>
      <c r="B172" s="28">
        <v>-9.5180786774375359E-2</v>
      </c>
      <c r="C172" s="28">
        <v>-5.1519836276086358E-4</v>
      </c>
      <c r="D172" s="13"/>
    </row>
    <row r="173" spans="1:4" ht="20.6" x14ac:dyDescent="0.55000000000000004">
      <c r="A173" s="33">
        <v>36923</v>
      </c>
      <c r="B173" s="28">
        <v>-9.6831090416541171E-2</v>
      </c>
      <c r="C173" s="28">
        <v>0.11494690276563554</v>
      </c>
      <c r="D173" s="13"/>
    </row>
    <row r="174" spans="1:4" ht="20.6" x14ac:dyDescent="0.55000000000000004">
      <c r="A174" s="33">
        <v>39846</v>
      </c>
      <c r="B174" s="28">
        <v>-0.11645654382051443</v>
      </c>
      <c r="C174" s="28">
        <v>-0.10234626863839412</v>
      </c>
      <c r="D174" s="13"/>
    </row>
    <row r="175" spans="1:4" ht="20.6" x14ac:dyDescent="0.55000000000000004">
      <c r="A175" s="33">
        <v>37502</v>
      </c>
      <c r="B175" s="28">
        <v>-0.11656116844786664</v>
      </c>
      <c r="C175" s="28">
        <v>-0.31644425721140351</v>
      </c>
      <c r="D175" s="13"/>
    </row>
    <row r="176" spans="1:4" ht="20.6" x14ac:dyDescent="0.55000000000000004">
      <c r="A176" s="33">
        <v>39722</v>
      </c>
      <c r="B176" s="28">
        <v>-0.18563648644598751</v>
      </c>
      <c r="C176" s="28">
        <v>-6.2187940560226189E-2</v>
      </c>
      <c r="D176" s="13"/>
    </row>
    <row r="177" spans="1:4" ht="20.6" x14ac:dyDescent="0.55000000000000004">
      <c r="A177" s="33"/>
      <c r="B177" s="13"/>
      <c r="C177" s="13"/>
      <c r="D177" s="13"/>
    </row>
  </sheetData>
  <sortState ref="A2:C177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125" zoomScaleNormal="125" zoomScalePageLayoutView="125" workbookViewId="0">
      <selection activeCell="E15" sqref="E15"/>
    </sheetView>
  </sheetViews>
  <sheetFormatPr defaultColWidth="10.85546875" defaultRowHeight="15.9" x14ac:dyDescent="0.45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0.6" x14ac:dyDescent="0.55000000000000004">
      <c r="A1" s="13" t="s">
        <v>0</v>
      </c>
      <c r="B1" s="13"/>
      <c r="C1" s="13"/>
      <c r="D1" s="13"/>
      <c r="E1" s="13" t="s">
        <v>68</v>
      </c>
      <c r="F1" s="13"/>
      <c r="G1" s="13"/>
      <c r="H1" s="13"/>
    </row>
    <row r="2" spans="1:11" ht="20.6" x14ac:dyDescent="0.55000000000000004">
      <c r="A2" s="13"/>
      <c r="B2" s="13"/>
      <c r="C2" s="13"/>
      <c r="D2" s="13"/>
      <c r="E2" s="13" t="s">
        <v>67</v>
      </c>
      <c r="F2" s="13"/>
      <c r="G2" s="13"/>
      <c r="H2" s="13"/>
      <c r="I2" s="13"/>
      <c r="J2" s="13"/>
    </row>
    <row r="3" spans="1:11" ht="20.6" x14ac:dyDescent="0.55000000000000004">
      <c r="A3" s="13"/>
      <c r="B3" s="13"/>
      <c r="C3" s="13" t="s">
        <v>1</v>
      </c>
      <c r="D3" s="13"/>
      <c r="E3" s="13" t="s">
        <v>66</v>
      </c>
      <c r="F3" s="13"/>
      <c r="G3" s="13"/>
      <c r="H3" s="13"/>
      <c r="I3" s="13"/>
      <c r="J3" s="13"/>
    </row>
    <row r="4" spans="1:11" ht="20.6" x14ac:dyDescent="0.55000000000000004">
      <c r="A4" s="13"/>
      <c r="B4" s="13"/>
      <c r="C4" s="31">
        <v>0.17461889942210407</v>
      </c>
      <c r="D4" s="13"/>
      <c r="E4" s="13"/>
      <c r="F4" s="13"/>
      <c r="G4" s="13"/>
      <c r="H4" s="13"/>
      <c r="I4" s="13"/>
      <c r="J4" s="13"/>
    </row>
    <row r="5" spans="1:11" ht="20.6" x14ac:dyDescent="0.55000000000000004">
      <c r="A5" s="13"/>
      <c r="B5" s="13"/>
      <c r="C5" s="13"/>
      <c r="D5" s="13"/>
      <c r="E5" s="13" t="s">
        <v>69</v>
      </c>
      <c r="F5" s="13"/>
      <c r="G5" s="13"/>
      <c r="H5" s="13"/>
      <c r="I5" s="13"/>
      <c r="J5" s="13"/>
    </row>
    <row r="6" spans="1:11" ht="20.6" x14ac:dyDescent="0.55000000000000004">
      <c r="A6" s="13" t="s">
        <v>2</v>
      </c>
      <c r="B6" s="13" t="s">
        <v>3</v>
      </c>
      <c r="C6" s="13"/>
      <c r="D6" s="13"/>
      <c r="E6" s="13" t="s">
        <v>70</v>
      </c>
      <c r="F6" s="13"/>
      <c r="G6" s="13"/>
      <c r="H6" s="13"/>
      <c r="I6" s="13"/>
      <c r="J6" s="13"/>
    </row>
    <row r="7" spans="1:11" ht="20.6" x14ac:dyDescent="0.55000000000000004">
      <c r="A7" s="13">
        <v>0</v>
      </c>
      <c r="B7" s="30">
        <v>1000</v>
      </c>
      <c r="C7" s="13"/>
      <c r="D7" s="13"/>
      <c r="E7" s="13" t="s">
        <v>71</v>
      </c>
      <c r="F7" s="13"/>
      <c r="G7" s="13"/>
      <c r="H7" s="13"/>
      <c r="I7" s="13"/>
      <c r="J7" s="13"/>
    </row>
    <row r="8" spans="1:11" ht="20.6" x14ac:dyDescent="0.55000000000000004">
      <c r="A8" s="13">
        <v>1</v>
      </c>
      <c r="B8" s="29">
        <f>(1+$C$4)*B7</f>
        <v>1174.6188994221041</v>
      </c>
      <c r="C8" s="13"/>
      <c r="D8" s="13"/>
      <c r="E8" s="13"/>
      <c r="F8" s="13"/>
      <c r="G8" s="13"/>
      <c r="H8" s="13"/>
      <c r="I8" s="13"/>
      <c r="J8" s="13"/>
    </row>
    <row r="9" spans="1:11" ht="20.6" x14ac:dyDescent="0.55000000000000004">
      <c r="A9" s="13">
        <v>2</v>
      </c>
      <c r="B9" s="29">
        <f>(1+$C$4)*B8</f>
        <v>1379.7295588795951</v>
      </c>
      <c r="C9" s="13"/>
      <c r="D9" s="13"/>
      <c r="E9" s="13" t="s">
        <v>49</v>
      </c>
      <c r="F9" s="13"/>
      <c r="G9" s="13"/>
      <c r="H9" s="13"/>
      <c r="I9" s="13"/>
      <c r="J9" s="13"/>
      <c r="K9" s="13"/>
    </row>
    <row r="10" spans="1:11" ht="20.6" x14ac:dyDescent="0.55000000000000004">
      <c r="A10" s="13">
        <v>3</v>
      </c>
      <c r="B10" s="29">
        <f t="shared" ref="B10:B16" si="0">(1+$C$4)*B9</f>
        <v>1620.656415951295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20.6" x14ac:dyDescent="0.55000000000000004">
      <c r="A11" s="13">
        <v>4</v>
      </c>
      <c r="B11" s="29">
        <f t="shared" si="0"/>
        <v>1903.6536556460819</v>
      </c>
      <c r="C11" s="13"/>
      <c r="D11" s="13"/>
      <c r="E11" s="13" t="s">
        <v>64</v>
      </c>
      <c r="F11" s="13"/>
      <c r="G11" s="13"/>
      <c r="H11" s="13"/>
      <c r="I11" s="13"/>
      <c r="J11" s="13"/>
      <c r="K11" s="13"/>
    </row>
    <row r="12" spans="1:11" ht="20.6" x14ac:dyDescent="0.55000000000000004">
      <c r="A12" s="13">
        <v>5</v>
      </c>
      <c r="B12" s="29">
        <f t="shared" si="0"/>
        <v>2236.067561875866</v>
      </c>
      <c r="C12" s="13"/>
      <c r="D12" s="13"/>
      <c r="E12" s="13" t="s">
        <v>65</v>
      </c>
      <c r="F12" s="13"/>
      <c r="G12" s="13"/>
      <c r="H12" s="13"/>
      <c r="I12" s="13"/>
      <c r="J12" s="44">
        <v>0.17460000000000001</v>
      </c>
      <c r="K12" s="13"/>
    </row>
    <row r="13" spans="1:11" ht="20.6" x14ac:dyDescent="0.55000000000000004">
      <c r="A13" s="13">
        <v>6</v>
      </c>
      <c r="B13" s="29">
        <f t="shared" si="0"/>
        <v>2626.5272185640974</v>
      </c>
      <c r="C13" s="13"/>
      <c r="D13" s="13"/>
      <c r="E13" s="13" t="s">
        <v>72</v>
      </c>
      <c r="F13" s="13"/>
      <c r="G13" s="13"/>
      <c r="H13" s="13"/>
      <c r="I13" s="13"/>
      <c r="J13" s="13"/>
      <c r="K13" s="13"/>
    </row>
    <row r="14" spans="1:11" ht="20.6" x14ac:dyDescent="0.55000000000000004">
      <c r="A14" s="13">
        <v>7</v>
      </c>
      <c r="B14" s="29">
        <f t="shared" si="0"/>
        <v>3085.1685107719604</v>
      </c>
      <c r="C14" s="13"/>
      <c r="D14" s="13"/>
      <c r="E14" s="13" t="s">
        <v>84</v>
      </c>
      <c r="F14" s="13"/>
      <c r="G14" s="13"/>
      <c r="H14" s="13"/>
      <c r="I14" s="13" t="s">
        <v>78</v>
      </c>
      <c r="J14" s="45">
        <v>1927.72</v>
      </c>
      <c r="K14" s="13"/>
    </row>
    <row r="15" spans="1:11" ht="20.6" x14ac:dyDescent="0.55000000000000004">
      <c r="A15" s="13">
        <v>8</v>
      </c>
      <c r="B15" s="29">
        <f t="shared" si="0"/>
        <v>3623.8972406546918</v>
      </c>
      <c r="C15" s="13"/>
      <c r="D15" s="13"/>
      <c r="E15" s="13" t="s">
        <v>9</v>
      </c>
      <c r="F15" s="13"/>
      <c r="G15" s="13"/>
      <c r="H15" s="13"/>
      <c r="I15" s="13"/>
      <c r="J15" s="13"/>
      <c r="K15" s="13"/>
    </row>
    <row r="16" spans="1:11" ht="20.6" x14ac:dyDescent="0.55000000000000004">
      <c r="A16" s="13">
        <v>9</v>
      </c>
      <c r="B16" s="29">
        <f t="shared" si="0"/>
        <v>4256.6981884366141</v>
      </c>
      <c r="C16" s="13"/>
      <c r="D16" s="13"/>
      <c r="E16" s="13" t="s">
        <v>73</v>
      </c>
      <c r="F16" s="13"/>
      <c r="G16" s="13"/>
      <c r="H16" s="13"/>
      <c r="I16" s="13"/>
      <c r="J16" s="13"/>
      <c r="K16" s="13"/>
    </row>
    <row r="17" spans="1:11" ht="20.6" x14ac:dyDescent="0.55000000000000004">
      <c r="A17" s="13">
        <v>10</v>
      </c>
      <c r="B17" s="30">
        <f>(1+$C$4)*B16</f>
        <v>4999.9981412734796</v>
      </c>
      <c r="C17" s="13"/>
      <c r="D17" s="13"/>
      <c r="E17" s="13" t="s">
        <v>74</v>
      </c>
      <c r="F17" s="13"/>
      <c r="G17" s="13"/>
      <c r="H17" s="13"/>
      <c r="I17" s="13"/>
      <c r="J17" s="13"/>
      <c r="K17" s="13"/>
    </row>
    <row r="18" spans="1:11" ht="20.6" x14ac:dyDescent="0.55000000000000004">
      <c r="A18" s="13"/>
      <c r="B18" s="13"/>
      <c r="C18" s="13"/>
      <c r="D18" s="13"/>
      <c r="E18" s="13" t="s">
        <v>75</v>
      </c>
      <c r="F18" s="13"/>
      <c r="G18" s="36"/>
      <c r="H18" s="13"/>
      <c r="I18" s="13"/>
      <c r="J18" s="13"/>
      <c r="K18" s="13"/>
    </row>
    <row r="19" spans="1:11" ht="20.6" x14ac:dyDescent="0.55000000000000004">
      <c r="E19" s="36" t="s">
        <v>76</v>
      </c>
      <c r="F19" s="13"/>
      <c r="G19" s="13"/>
      <c r="H19" s="13"/>
      <c r="I19" s="13"/>
      <c r="J19" s="13"/>
      <c r="K19" s="13"/>
    </row>
    <row r="20" spans="1:11" ht="20.6" x14ac:dyDescent="0.55000000000000004">
      <c r="E20" s="46" t="s">
        <v>79</v>
      </c>
      <c r="F20" s="47"/>
      <c r="G20" s="43"/>
      <c r="H20" s="13"/>
      <c r="I20" s="13"/>
      <c r="J20" s="13"/>
    </row>
    <row r="21" spans="1:11" ht="20.6" x14ac:dyDescent="0.55000000000000004">
      <c r="H21" s="13"/>
      <c r="I21" s="13"/>
      <c r="J21" s="13"/>
    </row>
    <row r="22" spans="1:11" ht="20.6" x14ac:dyDescent="0.55000000000000004">
      <c r="H22" s="13"/>
      <c r="I22" s="13"/>
      <c r="J22" s="13"/>
    </row>
    <row r="23" spans="1:11" ht="20.6" x14ac:dyDescent="0.55000000000000004">
      <c r="H23" s="13"/>
      <c r="I23" s="13"/>
      <c r="J23" s="13"/>
    </row>
    <row r="24" spans="1:11" ht="20.6" x14ac:dyDescent="0.55000000000000004">
      <c r="H24" s="13"/>
      <c r="I24" s="13"/>
      <c r="J24" s="13"/>
    </row>
    <row r="25" spans="1:11" ht="20.6" x14ac:dyDescent="0.55000000000000004">
      <c r="H25" s="13"/>
      <c r="I25" s="13"/>
      <c r="J25" s="13"/>
    </row>
    <row r="26" spans="1:11" ht="20.6" x14ac:dyDescent="0.55000000000000004">
      <c r="H26" s="13"/>
      <c r="I26" s="13"/>
      <c r="J26" s="13"/>
    </row>
    <row r="27" spans="1:11" ht="20.6" x14ac:dyDescent="0.55000000000000004">
      <c r="H27" s="13"/>
      <c r="I27" s="13"/>
      <c r="J27" s="13"/>
    </row>
    <row r="28" spans="1:11" ht="20.6" x14ac:dyDescent="0.55000000000000004">
      <c r="H28" s="13"/>
      <c r="I28" s="13"/>
      <c r="J28" s="13"/>
    </row>
    <row r="29" spans="1:11" ht="20.6" x14ac:dyDescent="0.55000000000000004">
      <c r="H29" s="13"/>
      <c r="I29" s="13"/>
      <c r="J29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F5" sqref="F5"/>
    </sheetView>
  </sheetViews>
  <sheetFormatPr defaultColWidth="10.85546875" defaultRowHeight="15.9" x14ac:dyDescent="0.45"/>
  <cols>
    <col min="1" max="2" width="12.5" bestFit="1" customWidth="1"/>
    <col min="3" max="3" width="11" bestFit="1" customWidth="1"/>
    <col min="5" max="5" width="12.5" bestFit="1" customWidth="1"/>
  </cols>
  <sheetData>
    <row r="1" spans="1:9" ht="20.6" x14ac:dyDescent="0.55000000000000004">
      <c r="A1" s="13" t="s">
        <v>0</v>
      </c>
      <c r="B1" s="13"/>
      <c r="C1" s="13"/>
      <c r="D1" s="13"/>
      <c r="E1" s="13"/>
    </row>
    <row r="2" spans="1:9" ht="20.6" x14ac:dyDescent="0.55000000000000004">
      <c r="A2" s="13"/>
      <c r="B2" s="13"/>
      <c r="C2" s="13"/>
      <c r="D2" s="13"/>
      <c r="E2" s="13"/>
    </row>
    <row r="3" spans="1:9" ht="20.6" x14ac:dyDescent="0.55000000000000004">
      <c r="A3" s="13"/>
      <c r="B3" s="13"/>
      <c r="C3" s="13" t="s">
        <v>1</v>
      </c>
      <c r="D3" s="13"/>
      <c r="E3" s="13"/>
    </row>
    <row r="4" spans="1:9" ht="20.6" x14ac:dyDescent="0.55000000000000004">
      <c r="A4" s="13"/>
      <c r="B4" s="13"/>
      <c r="C4" s="39">
        <v>7.0000000000000007E-2</v>
      </c>
      <c r="D4" s="13"/>
      <c r="E4" s="13"/>
    </row>
    <row r="5" spans="1:9" ht="20.6" x14ac:dyDescent="0.55000000000000004">
      <c r="A5" s="13"/>
      <c r="B5" s="13"/>
      <c r="C5" s="13"/>
      <c r="D5" s="13"/>
      <c r="E5" s="13"/>
    </row>
    <row r="6" spans="1:9" ht="20.6" x14ac:dyDescent="0.55000000000000004">
      <c r="A6" s="13" t="s">
        <v>2</v>
      </c>
      <c r="B6" s="13" t="s">
        <v>3</v>
      </c>
      <c r="C6" s="13"/>
      <c r="D6" s="13"/>
      <c r="E6" s="13" t="s">
        <v>50</v>
      </c>
      <c r="F6" s="13"/>
      <c r="G6" s="13"/>
      <c r="H6" s="13"/>
      <c r="I6" s="13"/>
    </row>
    <row r="7" spans="1:9" ht="20.6" x14ac:dyDescent="0.55000000000000004">
      <c r="A7" s="13">
        <v>0</v>
      </c>
      <c r="B7" s="38">
        <v>1000</v>
      </c>
      <c r="C7" s="13"/>
      <c r="D7" s="13"/>
      <c r="E7" s="13"/>
      <c r="F7" s="13"/>
      <c r="G7" s="13"/>
      <c r="H7" s="13"/>
      <c r="I7" s="13"/>
    </row>
    <row r="8" spans="1:9" ht="20.6" x14ac:dyDescent="0.55000000000000004">
      <c r="A8" s="13">
        <v>1</v>
      </c>
      <c r="B8" s="29">
        <f>(1+$C$4)*B7</f>
        <v>1070</v>
      </c>
      <c r="C8" s="13"/>
      <c r="D8" s="13"/>
      <c r="E8" s="13" t="s">
        <v>7</v>
      </c>
      <c r="F8" s="13"/>
      <c r="G8" s="48">
        <v>23.787614204501391</v>
      </c>
      <c r="H8" s="13"/>
      <c r="I8" s="13"/>
    </row>
    <row r="9" spans="1:9" ht="20.6" x14ac:dyDescent="0.55000000000000004">
      <c r="A9" s="13">
        <v>2</v>
      </c>
      <c r="B9" s="29">
        <f t="shared" ref="B9:B16" si="0">(1+$C$4)*B8</f>
        <v>1144.9000000000001</v>
      </c>
      <c r="C9" s="13"/>
      <c r="D9" s="13"/>
      <c r="E9" s="13"/>
      <c r="F9" s="13"/>
      <c r="G9" s="13"/>
      <c r="H9" s="13"/>
      <c r="I9" s="13"/>
    </row>
    <row r="10" spans="1:9" ht="20.6" x14ac:dyDescent="0.55000000000000004">
      <c r="A10" s="13">
        <v>3</v>
      </c>
      <c r="B10" s="29">
        <f t="shared" si="0"/>
        <v>1225.0430000000001</v>
      </c>
      <c r="C10" s="13"/>
      <c r="D10" s="13"/>
      <c r="E10" s="13" t="s">
        <v>8</v>
      </c>
      <c r="F10" s="13"/>
      <c r="G10" s="13"/>
      <c r="H10" s="13"/>
      <c r="I10" s="13"/>
    </row>
    <row r="11" spans="1:9" ht="20.6" x14ac:dyDescent="0.55000000000000004">
      <c r="A11" s="13">
        <v>4</v>
      </c>
      <c r="B11" s="29">
        <f t="shared" si="0"/>
        <v>1310.7960100000003</v>
      </c>
      <c r="C11" s="13"/>
      <c r="D11" s="13"/>
      <c r="E11" s="37"/>
      <c r="F11" s="13"/>
      <c r="G11" s="13"/>
      <c r="H11" s="13"/>
      <c r="I11" s="13"/>
    </row>
    <row r="12" spans="1:9" ht="20.6" x14ac:dyDescent="0.55000000000000004">
      <c r="A12" s="13">
        <v>5</v>
      </c>
      <c r="B12" s="29">
        <f t="shared" si="0"/>
        <v>1402.5517307000005</v>
      </c>
      <c r="C12" s="13"/>
      <c r="D12" s="13"/>
      <c r="E12" s="30">
        <f>B7*(1+C4)^G8</f>
        <v>4999.9995752949417</v>
      </c>
      <c r="F12" s="13"/>
      <c r="G12" s="13" t="s">
        <v>77</v>
      </c>
      <c r="H12" s="13"/>
      <c r="I12" s="13"/>
    </row>
    <row r="13" spans="1:9" ht="20.6" x14ac:dyDescent="0.55000000000000004">
      <c r="A13" s="13">
        <v>6</v>
      </c>
      <c r="B13" s="29">
        <f t="shared" si="0"/>
        <v>1500.7303518490005</v>
      </c>
      <c r="C13" s="13"/>
      <c r="D13" s="13"/>
      <c r="E13" s="13"/>
    </row>
    <row r="14" spans="1:9" ht="20.6" x14ac:dyDescent="0.55000000000000004">
      <c r="A14" s="13">
        <v>7</v>
      </c>
      <c r="B14" s="29">
        <f t="shared" si="0"/>
        <v>1605.7814764784307</v>
      </c>
      <c r="C14" s="13"/>
      <c r="D14" s="13"/>
      <c r="E14" s="13"/>
    </row>
    <row r="15" spans="1:9" ht="20.6" x14ac:dyDescent="0.55000000000000004">
      <c r="A15" s="13">
        <v>8</v>
      </c>
      <c r="B15" s="29">
        <f t="shared" si="0"/>
        <v>1718.186179831921</v>
      </c>
      <c r="C15" s="13"/>
      <c r="D15" s="13"/>
      <c r="E15" s="13"/>
    </row>
    <row r="16" spans="1:9" ht="20.6" x14ac:dyDescent="0.55000000000000004">
      <c r="A16" s="13">
        <v>9</v>
      </c>
      <c r="B16" s="29">
        <f t="shared" si="0"/>
        <v>1838.4592124201556</v>
      </c>
      <c r="C16" s="13"/>
      <c r="D16" s="13"/>
      <c r="E16" s="13"/>
    </row>
    <row r="17" spans="1:5" ht="20.6" x14ac:dyDescent="0.55000000000000004">
      <c r="A17" s="13">
        <v>10</v>
      </c>
      <c r="B17" s="30">
        <f>(1+$C$4)*B16</f>
        <v>1967.1513572895667</v>
      </c>
      <c r="C17" s="13"/>
      <c r="D17" s="13"/>
      <c r="E17" s="13"/>
    </row>
    <row r="18" spans="1:5" ht="20.6" x14ac:dyDescent="0.55000000000000004">
      <c r="A18" s="13"/>
      <c r="B18" s="13"/>
      <c r="C18" s="13"/>
      <c r="D18" s="13"/>
      <c r="E18" s="13"/>
    </row>
    <row r="19" spans="1:5" ht="20.6" x14ac:dyDescent="0.55000000000000004">
      <c r="A19" s="13"/>
      <c r="B19" s="13"/>
      <c r="C19" s="13"/>
      <c r="D19" s="13"/>
      <c r="E19" s="13"/>
    </row>
    <row r="27" spans="1:5" ht="20.6" x14ac:dyDescent="0.55000000000000004">
      <c r="A27" s="13"/>
      <c r="B27" s="13"/>
      <c r="C27" s="13"/>
      <c r="D27" s="13"/>
      <c r="E27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abSelected="1" topLeftCell="G16" zoomScaleNormal="100" workbookViewId="0">
      <selection activeCell="N29" sqref="N29"/>
    </sheetView>
  </sheetViews>
  <sheetFormatPr defaultColWidth="10.85546875" defaultRowHeight="15.9" x14ac:dyDescent="0.45"/>
  <cols>
    <col min="1" max="1" width="9.35546875" bestFit="1" customWidth="1"/>
    <col min="2" max="3" width="7.2109375" style="55" bestFit="1" customWidth="1"/>
    <col min="4" max="4" width="9.42578125" style="55" bestFit="1" customWidth="1"/>
    <col min="5" max="5" width="10.35546875" style="55" bestFit="1" customWidth="1"/>
    <col min="6" max="7" width="7.35546875" bestFit="1" customWidth="1"/>
    <col min="8" max="8" width="9.42578125" bestFit="1" customWidth="1"/>
    <col min="9" max="9" width="7.35546875" bestFit="1" customWidth="1"/>
    <col min="11" max="11" width="20.140625" bestFit="1" customWidth="1"/>
    <col min="12" max="12" width="11.92578125" customWidth="1"/>
    <col min="13" max="14" width="11.28515625" bestFit="1" customWidth="1"/>
  </cols>
  <sheetData>
    <row r="1" spans="1:17" s="72" customFormat="1" ht="51" customHeight="1" thickBot="1" x14ac:dyDescent="0.5">
      <c r="A1" s="72" t="s">
        <v>4</v>
      </c>
      <c r="B1" s="73" t="s">
        <v>92</v>
      </c>
      <c r="C1" s="73" t="s">
        <v>91</v>
      </c>
      <c r="D1" s="73" t="s">
        <v>90</v>
      </c>
      <c r="E1" s="73" t="s">
        <v>89</v>
      </c>
      <c r="F1" s="73" t="s">
        <v>88</v>
      </c>
      <c r="G1" s="73" t="s">
        <v>87</v>
      </c>
      <c r="H1" s="73" t="s">
        <v>86</v>
      </c>
      <c r="I1" s="73" t="s">
        <v>85</v>
      </c>
    </row>
    <row r="2" spans="1:17" x14ac:dyDescent="0.45">
      <c r="A2" s="3">
        <v>39174</v>
      </c>
      <c r="B2" s="55">
        <v>44.422809999999998</v>
      </c>
      <c r="C2" s="55">
        <v>124.238029</v>
      </c>
      <c r="D2" s="55">
        <v>61.330002</v>
      </c>
      <c r="E2" s="55">
        <v>40.451965000000001</v>
      </c>
      <c r="F2" s="41">
        <v>4.3134374695171472E-2</v>
      </c>
      <c r="G2" s="41">
        <v>4.3342697091520117E-2</v>
      </c>
      <c r="H2" s="41">
        <v>0.43265350267758029</v>
      </c>
      <c r="I2" s="41">
        <v>1.127191735606009E-2</v>
      </c>
      <c r="K2" s="61" t="s">
        <v>93</v>
      </c>
      <c r="L2" s="62"/>
      <c r="M2" s="62"/>
      <c r="N2" s="62"/>
      <c r="O2" s="62"/>
      <c r="P2" s="62"/>
      <c r="Q2" s="63"/>
    </row>
    <row r="3" spans="1:17" x14ac:dyDescent="0.45">
      <c r="A3" s="3">
        <v>38534</v>
      </c>
      <c r="B3" s="55">
        <v>35.189788999999998</v>
      </c>
      <c r="C3" s="55">
        <v>100.423401</v>
      </c>
      <c r="D3" s="55">
        <v>45.150002000000001</v>
      </c>
      <c r="E3" s="55">
        <v>31.716947999999999</v>
      </c>
      <c r="F3" s="41">
        <v>4.9810129030411071E-2</v>
      </c>
      <c r="G3" s="41">
        <v>3.7547591147656635E-2</v>
      </c>
      <c r="H3" s="41">
        <v>0.31075920222626102</v>
      </c>
      <c r="I3" s="41">
        <v>-6.4113588038449392E-3</v>
      </c>
      <c r="K3" s="64"/>
      <c r="L3" s="6"/>
      <c r="M3" s="6"/>
      <c r="N3" s="6"/>
      <c r="O3" s="6"/>
      <c r="P3" s="6"/>
      <c r="Q3" s="65"/>
    </row>
    <row r="4" spans="1:17" x14ac:dyDescent="0.45">
      <c r="A4" s="3">
        <v>40087</v>
      </c>
      <c r="B4" s="55">
        <v>32.803417000000003</v>
      </c>
      <c r="C4" s="55">
        <v>91.726264999999998</v>
      </c>
      <c r="D4" s="55">
        <v>118.80999799999999</v>
      </c>
      <c r="E4" s="55">
        <v>35.581195999999998</v>
      </c>
      <c r="F4" s="41">
        <v>-3.7699203372604545E-2</v>
      </c>
      <c r="G4" s="41">
        <v>-1.9412448667137473E-2</v>
      </c>
      <c r="H4" s="41">
        <v>0.24106256294707012</v>
      </c>
      <c r="I4" s="41">
        <v>5.0696573555689874E-3</v>
      </c>
      <c r="K4" s="64"/>
      <c r="L4" s="6"/>
      <c r="M4" s="6"/>
      <c r="N4" s="6"/>
      <c r="O4" s="6"/>
      <c r="P4" s="6"/>
      <c r="Q4" s="65"/>
    </row>
    <row r="5" spans="1:17" x14ac:dyDescent="0.45">
      <c r="A5" s="3">
        <v>40422</v>
      </c>
      <c r="B5" s="55">
        <v>39.265770000000003</v>
      </c>
      <c r="C5" s="55">
        <v>103.085663</v>
      </c>
      <c r="D5" s="55">
        <v>157.05999800000001</v>
      </c>
      <c r="E5" s="55">
        <v>42.195357999999999</v>
      </c>
      <c r="F5" s="41">
        <v>9.7020299938729682E-2</v>
      </c>
      <c r="G5" s="41">
        <v>8.5769155278037759E-2</v>
      </c>
      <c r="H5" s="41">
        <v>0.22967505752799244</v>
      </c>
      <c r="I5" s="41">
        <v>3.0383549998958648E-2</v>
      </c>
      <c r="K5" s="64"/>
      <c r="L5" s="6"/>
      <c r="M5" s="6"/>
      <c r="N5" s="6"/>
      <c r="O5" s="6"/>
      <c r="P5" s="6"/>
      <c r="Q5" s="65"/>
    </row>
    <row r="6" spans="1:17" x14ac:dyDescent="0.45">
      <c r="A6" s="3">
        <v>38657</v>
      </c>
      <c r="B6" s="55">
        <v>35.670338000000001</v>
      </c>
      <c r="C6" s="55">
        <v>102.211975</v>
      </c>
      <c r="D6" s="55">
        <v>48.459999000000003</v>
      </c>
      <c r="E6" s="55">
        <v>29.184761000000002</v>
      </c>
      <c r="F6" s="41">
        <v>4.4509348360938422E-2</v>
      </c>
      <c r="G6" s="41">
        <v>4.3013911377910358E-2</v>
      </c>
      <c r="H6" s="41">
        <v>0.19536535488034826</v>
      </c>
      <c r="I6" s="41">
        <v>2.6151184727357162E-2</v>
      </c>
      <c r="K6" s="64"/>
      <c r="L6" s="6"/>
      <c r="M6" s="6"/>
      <c r="N6" s="6"/>
      <c r="O6" s="6"/>
      <c r="P6" s="6"/>
      <c r="Q6" s="65"/>
    </row>
    <row r="7" spans="1:17" x14ac:dyDescent="0.45">
      <c r="A7" s="3">
        <v>39783</v>
      </c>
      <c r="B7" s="55">
        <v>25.044671999999998</v>
      </c>
      <c r="C7" s="55">
        <v>78.540436</v>
      </c>
      <c r="D7" s="55">
        <v>51.279998999999997</v>
      </c>
      <c r="E7" s="55">
        <v>32.201087999999999</v>
      </c>
      <c r="F7" s="41">
        <v>3.0377494572392562E-2</v>
      </c>
      <c r="G7" s="41">
        <v>9.7486084956249844E-3</v>
      </c>
      <c r="H7" s="41">
        <v>0.18310184945785199</v>
      </c>
      <c r="I7" s="41">
        <v>-3.5986874701525499E-2</v>
      </c>
      <c r="K7" s="64"/>
      <c r="L7" s="6"/>
      <c r="M7" s="6"/>
      <c r="N7" s="6"/>
      <c r="O7" s="6"/>
      <c r="P7" s="6"/>
      <c r="Q7" s="65"/>
    </row>
    <row r="8" spans="1:17" x14ac:dyDescent="0.45">
      <c r="A8" s="3">
        <v>38992</v>
      </c>
      <c r="B8" s="55">
        <v>40.168545000000002</v>
      </c>
      <c r="C8" s="55">
        <v>114.347908</v>
      </c>
      <c r="D8" s="55">
        <v>38.090000000000003</v>
      </c>
      <c r="E8" s="55">
        <v>35.511028000000003</v>
      </c>
      <c r="F8" s="41">
        <v>3.6906182605610488E-2</v>
      </c>
      <c r="G8" s="41">
        <v>3.1030125959364451E-2</v>
      </c>
      <c r="H8" s="41">
        <v>0.17047292254520272</v>
      </c>
      <c r="I8" s="41">
        <v>4.6580151679959922E-2</v>
      </c>
      <c r="K8" s="64"/>
      <c r="L8" s="6"/>
      <c r="M8" s="6"/>
      <c r="N8" s="6"/>
      <c r="O8" s="6"/>
      <c r="P8" s="6"/>
      <c r="Q8" s="65"/>
    </row>
    <row r="9" spans="1:17" x14ac:dyDescent="0.45">
      <c r="A9" s="3">
        <v>39329</v>
      </c>
      <c r="B9" s="55">
        <v>44.084724000000001</v>
      </c>
      <c r="C9" s="55">
        <v>128.992233</v>
      </c>
      <c r="D9" s="55">
        <v>93.150002000000001</v>
      </c>
      <c r="E9" s="55">
        <v>37.669513999999999</v>
      </c>
      <c r="F9" s="41">
        <v>2.4595309241088117E-2</v>
      </c>
      <c r="G9" s="41">
        <v>3.798369335399665E-2</v>
      </c>
      <c r="H9" s="41">
        <v>0.15331006707565981</v>
      </c>
      <c r="I9" s="41">
        <v>1.8904165176760468E-2</v>
      </c>
      <c r="K9" s="64"/>
      <c r="L9" s="6"/>
      <c r="M9" s="6"/>
      <c r="N9" s="6"/>
      <c r="O9" s="6"/>
      <c r="P9" s="6"/>
      <c r="Q9" s="65"/>
    </row>
    <row r="10" spans="1:17" x14ac:dyDescent="0.45">
      <c r="A10" s="3">
        <v>41548</v>
      </c>
      <c r="B10" s="55">
        <v>65.930289999999999</v>
      </c>
      <c r="C10" s="55">
        <v>169.02217099999999</v>
      </c>
      <c r="D10" s="55">
        <v>364.02999899999998</v>
      </c>
      <c r="E10" s="55">
        <v>65.903617999999994</v>
      </c>
      <c r="F10" s="41">
        <v>4.1901152675822277E-2</v>
      </c>
      <c r="G10" s="41">
        <v>4.5266569618837217E-2</v>
      </c>
      <c r="H10" s="41">
        <v>0.15218386224306715</v>
      </c>
      <c r="I10" s="41">
        <v>7.1505558361912108E-2</v>
      </c>
      <c r="K10" s="64"/>
      <c r="L10" s="6"/>
      <c r="M10" s="6"/>
      <c r="N10" s="6"/>
      <c r="O10" s="6"/>
      <c r="P10" s="6"/>
      <c r="Q10" s="65"/>
    </row>
    <row r="11" spans="1:17" x14ac:dyDescent="0.45">
      <c r="A11" s="3">
        <v>38292</v>
      </c>
      <c r="B11" s="55">
        <v>32.192970000000003</v>
      </c>
      <c r="C11" s="55">
        <v>94.472046000000006</v>
      </c>
      <c r="D11" s="55">
        <v>39.68</v>
      </c>
      <c r="E11" s="55">
        <v>26.604680999999999</v>
      </c>
      <c r="F11" s="41">
        <v>5.6325089919430062E-2</v>
      </c>
      <c r="G11" s="41">
        <v>4.3555051358004117E-2</v>
      </c>
      <c r="H11" s="41">
        <v>0.15067049019832046</v>
      </c>
      <c r="I11" s="41">
        <v>4.0972424226147358E-2</v>
      </c>
      <c r="K11" s="64"/>
      <c r="L11" s="6"/>
      <c r="M11" s="6"/>
      <c r="N11" s="6"/>
      <c r="O11" s="6"/>
      <c r="P11" s="6"/>
      <c r="Q11" s="65"/>
    </row>
    <row r="12" spans="1:17" x14ac:dyDescent="0.45">
      <c r="A12" s="3">
        <v>40057</v>
      </c>
      <c r="B12" s="55">
        <v>34.063685999999997</v>
      </c>
      <c r="C12" s="55">
        <v>93.524292000000003</v>
      </c>
      <c r="D12" s="55">
        <v>93.360000999999997</v>
      </c>
      <c r="E12" s="55">
        <v>35.401268000000002</v>
      </c>
      <c r="F12" s="41">
        <v>5.15090961551294E-2</v>
      </c>
      <c r="G12" s="41">
        <v>3.4843036616703474E-2</v>
      </c>
      <c r="H12" s="41">
        <v>0.13967088718159545</v>
      </c>
      <c r="I12" s="41">
        <v>1.6010620327605689E-2</v>
      </c>
      <c r="K12" s="64"/>
      <c r="L12" s="6"/>
      <c r="M12" s="6"/>
      <c r="N12" s="6"/>
      <c r="O12" s="6"/>
      <c r="P12" s="6"/>
      <c r="Q12" s="65"/>
    </row>
    <row r="13" spans="1:17" x14ac:dyDescent="0.45">
      <c r="A13" s="3">
        <v>39265</v>
      </c>
      <c r="B13" s="55">
        <v>42.978507999999998</v>
      </c>
      <c r="C13" s="55">
        <v>122.611069</v>
      </c>
      <c r="D13" s="55">
        <v>78.540001000000004</v>
      </c>
      <c r="E13" s="55">
        <v>33.916725</v>
      </c>
      <c r="F13" s="41">
        <v>-4.6166669874360571E-2</v>
      </c>
      <c r="G13" s="41">
        <v>-3.1810879031810742E-2</v>
      </c>
      <c r="H13" s="41">
        <v>0.13808899063834054</v>
      </c>
      <c r="I13" s="41">
        <v>-7.1924582460378875E-2</v>
      </c>
      <c r="K13" s="64"/>
      <c r="L13" s="6"/>
      <c r="M13" s="6"/>
      <c r="N13" s="6"/>
      <c r="O13" s="6"/>
      <c r="P13" s="6"/>
      <c r="Q13" s="65"/>
    </row>
    <row r="14" spans="1:17" x14ac:dyDescent="0.45">
      <c r="A14" s="3">
        <v>39815</v>
      </c>
      <c r="B14" s="55">
        <v>22.954612999999998</v>
      </c>
      <c r="C14" s="55">
        <v>72.091140999999993</v>
      </c>
      <c r="D14" s="55">
        <v>58.82</v>
      </c>
      <c r="E14" s="55">
        <v>32.501430999999997</v>
      </c>
      <c r="F14" s="41">
        <v>-8.7142191810416783E-2</v>
      </c>
      <c r="G14" s="41">
        <v>-8.5682434716729414E-2</v>
      </c>
      <c r="H14" s="41">
        <v>0.13718114001421472</v>
      </c>
      <c r="I14" s="41">
        <v>9.2838783361875853E-3</v>
      </c>
      <c r="K14" s="64"/>
      <c r="L14" s="6"/>
      <c r="M14" s="6"/>
      <c r="N14" s="6"/>
      <c r="O14" s="6"/>
      <c r="P14" s="6"/>
      <c r="Q14" s="65"/>
    </row>
    <row r="15" spans="1:17" x14ac:dyDescent="0.45">
      <c r="A15" s="3">
        <v>40238</v>
      </c>
      <c r="B15" s="55">
        <v>39.117984999999997</v>
      </c>
      <c r="C15" s="55">
        <v>104.617447</v>
      </c>
      <c r="D15" s="55">
        <v>135.770004</v>
      </c>
      <c r="E15" s="55">
        <v>37.8018</v>
      </c>
      <c r="F15" s="41">
        <v>6.9725959793187742E-2</v>
      </c>
      <c r="G15" s="41">
        <v>5.9098424098614682E-2</v>
      </c>
      <c r="H15" s="41">
        <v>0.13689356773198175</v>
      </c>
      <c r="I15" s="41">
        <v>-1.8365318865022188E-3</v>
      </c>
      <c r="K15" s="64"/>
      <c r="L15" s="6"/>
      <c r="M15" s="6"/>
      <c r="N15" s="6"/>
      <c r="O15" s="6"/>
      <c r="P15" s="6"/>
      <c r="Q15" s="65"/>
    </row>
    <row r="16" spans="1:17" x14ac:dyDescent="0.45">
      <c r="A16" s="3">
        <v>38930</v>
      </c>
      <c r="B16" s="55">
        <v>37.807231999999999</v>
      </c>
      <c r="C16" s="55">
        <v>107.939621</v>
      </c>
      <c r="D16" s="55">
        <v>30.83</v>
      </c>
      <c r="E16" s="55">
        <v>33.670383000000001</v>
      </c>
      <c r="F16" s="41">
        <v>2.7028703548153593E-2</v>
      </c>
      <c r="G16" s="41">
        <v>2.1587788174774157E-2</v>
      </c>
      <c r="H16" s="41">
        <v>0.13673380880583219</v>
      </c>
      <c r="I16" s="41">
        <v>3.5045697808969329E-6</v>
      </c>
      <c r="K16" s="64" t="s">
        <v>94</v>
      </c>
      <c r="L16" s="6">
        <f>ROUND(0.1509,2)</f>
        <v>0.15</v>
      </c>
      <c r="M16" s="6"/>
      <c r="N16" s="6"/>
      <c r="O16" s="6"/>
      <c r="P16" s="6"/>
      <c r="Q16" s="65"/>
    </row>
    <row r="17" spans="1:17" x14ac:dyDescent="0.45">
      <c r="A17" s="3">
        <v>37803</v>
      </c>
      <c r="B17" s="55">
        <v>24.287711999999999</v>
      </c>
      <c r="C17" s="55">
        <v>77.851394999999997</v>
      </c>
      <c r="D17" s="55">
        <v>41.639999000000003</v>
      </c>
      <c r="E17" s="55">
        <v>17.026888</v>
      </c>
      <c r="F17" s="41">
        <v>2.326296403389367E-2</v>
      </c>
      <c r="G17" s="41">
        <v>1.7866773601808543E-2</v>
      </c>
      <c r="H17" s="41">
        <v>0.13669266599830546</v>
      </c>
      <c r="I17" s="41">
        <v>-0.12817522875069673</v>
      </c>
      <c r="K17" s="64" t="s">
        <v>95</v>
      </c>
      <c r="L17" s="6">
        <f>ROUND(RSQ(G1:G145,H1:H145),2)</f>
        <v>0.18</v>
      </c>
      <c r="M17" s="6"/>
      <c r="N17" s="6"/>
      <c r="O17" s="6"/>
      <c r="P17" s="6"/>
      <c r="Q17" s="65"/>
    </row>
    <row r="18" spans="1:17" ht="16.3" thickBot="1" x14ac:dyDescent="0.5">
      <c r="A18" s="3">
        <v>41001</v>
      </c>
      <c r="B18" s="55">
        <v>48.740543000000002</v>
      </c>
      <c r="C18" s="55">
        <v>130.231842</v>
      </c>
      <c r="D18" s="55">
        <v>231.89999399999999</v>
      </c>
      <c r="E18" s="55">
        <v>55.178482000000002</v>
      </c>
      <c r="F18" s="41">
        <v>-7.5471539577259602E-3</v>
      </c>
      <c r="G18" s="41">
        <v>-6.6980631559501987E-3</v>
      </c>
      <c r="H18" s="41">
        <v>0.13551697503504648</v>
      </c>
      <c r="I18" s="41">
        <v>1.9793328787123966E-2</v>
      </c>
      <c r="K18" s="66" t="s">
        <v>96</v>
      </c>
      <c r="L18" s="67">
        <f>0.0045</f>
        <v>4.4999999999999997E-3</v>
      </c>
      <c r="M18" s="68"/>
      <c r="N18" s="68"/>
      <c r="O18" s="68"/>
      <c r="P18" s="68"/>
      <c r="Q18" s="69"/>
    </row>
    <row r="19" spans="1:17" x14ac:dyDescent="0.45">
      <c r="A19" s="3">
        <v>40119</v>
      </c>
      <c r="B19" s="55">
        <v>34.620758000000002</v>
      </c>
      <c r="C19" s="55">
        <v>97.377228000000002</v>
      </c>
      <c r="D19" s="55">
        <v>135.91000399999999</v>
      </c>
      <c r="E19" s="55">
        <v>38.075726000000003</v>
      </c>
      <c r="F19" s="41">
        <v>5.3920757573500212E-2</v>
      </c>
      <c r="G19" s="41">
        <v>5.9783623175315256E-2</v>
      </c>
      <c r="H19" s="41">
        <v>0.1344673697619008</v>
      </c>
      <c r="I19" s="41">
        <v>6.7759670166274016E-2</v>
      </c>
      <c r="K19" s="70" t="s">
        <v>97</v>
      </c>
      <c r="L19" s="62"/>
      <c r="M19" s="62" t="s">
        <v>87</v>
      </c>
      <c r="N19" s="62" t="s">
        <v>99</v>
      </c>
      <c r="O19" s="62"/>
      <c r="P19" s="62"/>
      <c r="Q19" s="63"/>
    </row>
    <row r="20" spans="1:17" ht="16.3" thickBot="1" x14ac:dyDescent="0.5">
      <c r="A20" s="3">
        <v>42006</v>
      </c>
      <c r="B20" s="55">
        <v>76.779242999999994</v>
      </c>
      <c r="C20" s="55">
        <v>196.58000200000001</v>
      </c>
      <c r="D20" s="55">
        <v>354.52999899999998</v>
      </c>
      <c r="E20" s="55">
        <v>84.481696999999997</v>
      </c>
      <c r="F20" s="41">
        <v>-2.9667602909476697E-2</v>
      </c>
      <c r="G20" s="41">
        <v>-3.0077071150812113E-2</v>
      </c>
      <c r="H20" s="41">
        <v>0.13309225361240848</v>
      </c>
      <c r="I20" s="41">
        <v>4.2190400129118615E-2</v>
      </c>
      <c r="K20" s="66"/>
      <c r="L20" s="68" t="s">
        <v>98</v>
      </c>
      <c r="M20" s="71">
        <f>(SUM(G2:G145)/12-1.5%)/(SQRT(12)*STDEV(G2:G145))</f>
        <v>0.49821042726303466</v>
      </c>
      <c r="N20" s="71">
        <f>(SUM(F2:F145)/12-1.5%)/(SQRT(12)*STDEV(F2:F145))</f>
        <v>0.52581790795129102</v>
      </c>
      <c r="O20" s="68"/>
      <c r="P20" s="68"/>
      <c r="Q20" s="69"/>
    </row>
    <row r="21" spans="1:17" x14ac:dyDescent="0.45">
      <c r="A21" s="3">
        <v>42095</v>
      </c>
      <c r="B21" s="55">
        <v>80.727485999999999</v>
      </c>
      <c r="C21" s="55">
        <v>206.37750199999999</v>
      </c>
      <c r="D21" s="55">
        <v>421.77999899999998</v>
      </c>
      <c r="E21" s="55">
        <v>75.920638999999994</v>
      </c>
      <c r="F21" s="41">
        <v>4.063207043054161E-3</v>
      </c>
      <c r="G21" s="41">
        <v>9.7858755287205963E-3</v>
      </c>
      <c r="H21" s="41">
        <v>0.12532119723543961</v>
      </c>
      <c r="I21" s="41">
        <v>1.0236547219253178E-2</v>
      </c>
      <c r="K21" s="70" t="s">
        <v>102</v>
      </c>
      <c r="L21" s="62" t="s">
        <v>100</v>
      </c>
      <c r="M21" s="62"/>
      <c r="N21" s="62"/>
      <c r="O21" s="62"/>
      <c r="P21" s="62"/>
      <c r="Q21" s="63"/>
    </row>
    <row r="22" spans="1:17" x14ac:dyDescent="0.45">
      <c r="A22" s="3">
        <v>39874</v>
      </c>
      <c r="B22" s="55">
        <v>22.464870000000001</v>
      </c>
      <c r="C22" s="55">
        <v>69.705650000000006</v>
      </c>
      <c r="D22" s="55">
        <v>73.440002000000007</v>
      </c>
      <c r="E22" s="55">
        <v>31.192505000000001</v>
      </c>
      <c r="F22" s="41">
        <v>9.7493089596242172E-2</v>
      </c>
      <c r="G22" s="41">
        <v>8.0021896568959819E-2</v>
      </c>
      <c r="H22" s="41">
        <v>0.12531748764900372</v>
      </c>
      <c r="I22" s="41">
        <v>6.1192190793062491E-2</v>
      </c>
      <c r="K22" s="64"/>
      <c r="L22" s="74" t="s">
        <v>4</v>
      </c>
      <c r="M22" s="75" t="s">
        <v>86</v>
      </c>
      <c r="N22" s="75" t="s">
        <v>85</v>
      </c>
      <c r="O22" s="6"/>
      <c r="P22" s="6"/>
      <c r="Q22" s="65"/>
    </row>
    <row r="23" spans="1:17" ht="16.3" thickBot="1" x14ac:dyDescent="0.5">
      <c r="A23" s="3">
        <v>39203</v>
      </c>
      <c r="B23" s="55">
        <v>45.860045999999997</v>
      </c>
      <c r="C23" s="55">
        <v>128.45219399999999</v>
      </c>
      <c r="D23" s="55">
        <v>69.139999000000003</v>
      </c>
      <c r="E23" s="55">
        <v>38.915607000000001</v>
      </c>
      <c r="F23" s="41">
        <v>3.1841204223673383E-2</v>
      </c>
      <c r="G23" s="41">
        <v>3.3357489727422814E-2</v>
      </c>
      <c r="H23" s="41">
        <v>0.11986426778171101</v>
      </c>
      <c r="I23" s="41">
        <v>-3.8719842428447275E-2</v>
      </c>
      <c r="K23" s="66"/>
      <c r="L23" s="76">
        <v>39174</v>
      </c>
      <c r="M23" s="77">
        <v>0.43265350267758029</v>
      </c>
      <c r="N23" s="77">
        <v>1.127191735606009E-2</v>
      </c>
      <c r="O23" s="68"/>
      <c r="P23" s="68"/>
      <c r="Q23" s="69"/>
    </row>
    <row r="24" spans="1:17" x14ac:dyDescent="0.45">
      <c r="A24" s="3">
        <v>40969</v>
      </c>
      <c r="B24" s="55">
        <v>49.109786999999997</v>
      </c>
      <c r="C24" s="55">
        <v>131.10707099999999</v>
      </c>
      <c r="D24" s="55">
        <v>202.509995</v>
      </c>
      <c r="E24" s="55">
        <v>54.097054</v>
      </c>
      <c r="F24" s="41">
        <v>2.293998118034583E-2</v>
      </c>
      <c r="G24" s="41">
        <v>3.1657363449198596E-2</v>
      </c>
      <c r="H24" s="41">
        <v>0.11955608828457578</v>
      </c>
      <c r="I24" s="41">
        <v>4.2929096794922369E-3</v>
      </c>
      <c r="K24" t="s">
        <v>101</v>
      </c>
      <c r="L24" s="78" t="s">
        <v>104</v>
      </c>
      <c r="M24">
        <v>5</v>
      </c>
    </row>
    <row r="25" spans="1:17" x14ac:dyDescent="0.45">
      <c r="A25" s="3">
        <v>37895</v>
      </c>
      <c r="B25" s="55">
        <v>26.688193999999999</v>
      </c>
      <c r="C25" s="55">
        <v>82.797272000000007</v>
      </c>
      <c r="D25" s="55">
        <v>54.43</v>
      </c>
      <c r="E25" s="55">
        <v>17.889811000000002</v>
      </c>
      <c r="F25" s="41">
        <v>6.6944948950350983E-2</v>
      </c>
      <c r="G25" s="41">
        <v>5.2143409029793107E-2</v>
      </c>
      <c r="H25" s="41">
        <v>0.11679601603097095</v>
      </c>
      <c r="I25" s="41">
        <v>1.891075187430941E-2</v>
      </c>
      <c r="L25" s="78" t="s">
        <v>103</v>
      </c>
      <c r="M25">
        <v>25</v>
      </c>
    </row>
    <row r="26" spans="1:17" x14ac:dyDescent="0.45">
      <c r="A26" s="3">
        <v>40911</v>
      </c>
      <c r="B26" s="55">
        <v>46.146763</v>
      </c>
      <c r="C26" s="55">
        <v>121.737511</v>
      </c>
      <c r="D26" s="55">
        <v>194.44000199999999</v>
      </c>
      <c r="E26" s="55">
        <v>54.231487000000001</v>
      </c>
      <c r="F26" s="41">
        <v>5.527198204003033E-2</v>
      </c>
      <c r="G26" s="41">
        <v>4.5331380822734219E-2</v>
      </c>
      <c r="H26" s="41">
        <v>0.116254145618996</v>
      </c>
      <c r="I26" s="41">
        <v>-3.1866002780408791E-2</v>
      </c>
      <c r="L26" s="78" t="s">
        <v>107</v>
      </c>
      <c r="M26">
        <v>12.499999983398437</v>
      </c>
    </row>
    <row r="27" spans="1:17" x14ac:dyDescent="0.45">
      <c r="A27" s="3">
        <v>38139</v>
      </c>
      <c r="B27" s="55">
        <v>30.400628999999999</v>
      </c>
      <c r="C27" s="55">
        <v>91.128960000000006</v>
      </c>
      <c r="D27" s="55">
        <v>54.400002000000001</v>
      </c>
      <c r="E27" s="55">
        <v>20.863102000000001</v>
      </c>
      <c r="F27" s="41">
        <v>2.992247070610635E-2</v>
      </c>
      <c r="G27" s="41">
        <v>1.8332349415293221E-2</v>
      </c>
      <c r="H27" s="41">
        <v>0.11480039268316473</v>
      </c>
      <c r="I27" s="41">
        <v>1.74005873760915E-2</v>
      </c>
      <c r="L27" s="78" t="s">
        <v>106</v>
      </c>
      <c r="M27">
        <f>(-400*M26)+10000</f>
        <v>5000.0000066406255</v>
      </c>
    </row>
    <row r="28" spans="1:17" x14ac:dyDescent="0.45">
      <c r="A28" s="3">
        <v>38869</v>
      </c>
      <c r="B28" s="55">
        <v>37.294440999999999</v>
      </c>
      <c r="C28" s="55">
        <v>105.16346</v>
      </c>
      <c r="D28" s="55">
        <v>38.68</v>
      </c>
      <c r="E28" s="55">
        <v>32.615288</v>
      </c>
      <c r="F28" s="41">
        <v>-2.818001234698355E-3</v>
      </c>
      <c r="G28" s="41">
        <v>2.6048922488572084E-3</v>
      </c>
      <c r="H28" s="41">
        <v>0.11117998404445786</v>
      </c>
      <c r="I28" s="41">
        <v>3.9942664703361656E-2</v>
      </c>
      <c r="L28" s="78" t="s">
        <v>105</v>
      </c>
      <c r="M28">
        <f>M26*M27</f>
        <v>62500.000000000007</v>
      </c>
    </row>
    <row r="29" spans="1:17" x14ac:dyDescent="0.45">
      <c r="A29" s="3">
        <v>38322</v>
      </c>
      <c r="B29" s="55">
        <v>33.386738000000001</v>
      </c>
      <c r="C29" s="55">
        <v>97.317634999999996</v>
      </c>
      <c r="D29" s="55">
        <v>44.290000999999997</v>
      </c>
      <c r="E29" s="55">
        <v>26.657305000000001</v>
      </c>
      <c r="F29" s="41">
        <v>3.6410649529801213E-2</v>
      </c>
      <c r="G29" s="41">
        <v>2.9676235130273482E-2</v>
      </c>
      <c r="H29" s="41">
        <v>0.10991165809689461</v>
      </c>
      <c r="I29" s="41">
        <v>1.9760441198582138E-3</v>
      </c>
    </row>
    <row r="30" spans="1:17" x14ac:dyDescent="0.45">
      <c r="A30" s="3">
        <v>41520</v>
      </c>
      <c r="B30" s="55">
        <v>63.224812</v>
      </c>
      <c r="C30" s="55">
        <v>161.54170199999999</v>
      </c>
      <c r="D30" s="55">
        <v>312.64001500000001</v>
      </c>
      <c r="E30" s="55">
        <v>61.355682000000002</v>
      </c>
      <c r="F30" s="41">
        <v>4.0277039924729689E-2</v>
      </c>
      <c r="G30" s="41">
        <v>3.1156004809768406E-2</v>
      </c>
      <c r="H30" s="41">
        <v>0.10676888526072402</v>
      </c>
      <c r="I30" s="41">
        <v>1.7827930068428696E-2</v>
      </c>
    </row>
    <row r="31" spans="1:17" x14ac:dyDescent="0.45">
      <c r="A31" s="3">
        <v>37834</v>
      </c>
      <c r="B31" s="55">
        <v>25.335391999999999</v>
      </c>
      <c r="C31" s="55">
        <v>79.457145999999995</v>
      </c>
      <c r="D31" s="55">
        <v>46.32</v>
      </c>
      <c r="E31" s="55">
        <v>16.835144</v>
      </c>
      <c r="F31" s="41">
        <v>4.223176803903822E-2</v>
      </c>
      <c r="G31" s="41">
        <v>2.0416015104060357E-2</v>
      </c>
      <c r="H31" s="41">
        <v>0.10651261353334168</v>
      </c>
      <c r="I31" s="41">
        <v>-1.1325135443644876E-2</v>
      </c>
    </row>
    <row r="32" spans="1:17" x14ac:dyDescent="0.45">
      <c r="A32" s="3">
        <v>38110</v>
      </c>
      <c r="B32" s="55">
        <v>29.504442000000001</v>
      </c>
      <c r="C32" s="55">
        <v>89.473572000000004</v>
      </c>
      <c r="D32" s="55">
        <v>48.5</v>
      </c>
      <c r="E32" s="55">
        <v>20.503212000000001</v>
      </c>
      <c r="F32" s="41">
        <v>1.7332415908929574E-2</v>
      </c>
      <c r="G32" s="41">
        <v>1.6978312765250546E-2</v>
      </c>
      <c r="H32" s="41">
        <v>0.10650669346000964</v>
      </c>
      <c r="I32" s="41">
        <v>-4.0481564545179045E-2</v>
      </c>
    </row>
    <row r="33" spans="1:9" x14ac:dyDescent="0.45">
      <c r="A33" s="3">
        <v>41946</v>
      </c>
      <c r="B33" s="55">
        <v>78.869086999999993</v>
      </c>
      <c r="C33" s="55">
        <v>203.09754899999999</v>
      </c>
      <c r="D33" s="55">
        <v>338.64001500000001</v>
      </c>
      <c r="E33" s="55">
        <v>78.432060000000007</v>
      </c>
      <c r="F33" s="41">
        <v>2.6290770008051825E-2</v>
      </c>
      <c r="G33" s="41">
        <v>2.7101409971414199E-2</v>
      </c>
      <c r="H33" s="41">
        <v>0.10311883282895394</v>
      </c>
      <c r="I33" s="41">
        <v>-5.6687839619621516E-3</v>
      </c>
    </row>
    <row r="34" spans="1:9" x14ac:dyDescent="0.45">
      <c r="A34" s="3">
        <v>39510</v>
      </c>
      <c r="B34" s="55">
        <v>38.058444999999999</v>
      </c>
      <c r="C34" s="55">
        <v>112.71579</v>
      </c>
      <c r="D34" s="55">
        <v>71.300003000000004</v>
      </c>
      <c r="E34" s="55">
        <v>36.817630999999999</v>
      </c>
      <c r="F34" s="41">
        <v>-1.8722592522626921E-2</v>
      </c>
      <c r="G34" s="41">
        <v>-8.9824869557546521E-3</v>
      </c>
      <c r="H34" s="41">
        <v>0.1006963546623668</v>
      </c>
      <c r="I34" s="41">
        <v>1.7519470474934042E-2</v>
      </c>
    </row>
    <row r="35" spans="1:9" x14ac:dyDescent="0.45">
      <c r="A35" s="3">
        <v>39539</v>
      </c>
      <c r="B35" s="55">
        <v>40.236511</v>
      </c>
      <c r="C35" s="55">
        <v>118.088081</v>
      </c>
      <c r="D35" s="55">
        <v>78.629997000000003</v>
      </c>
      <c r="E35" s="55">
        <v>37.766433999999997</v>
      </c>
      <c r="F35" s="41">
        <v>5.5651812769985425E-2</v>
      </c>
      <c r="G35" s="41">
        <v>4.656127745448959E-2</v>
      </c>
      <c r="H35" s="41">
        <v>9.7856898354061653E-2</v>
      </c>
      <c r="I35" s="41">
        <v>2.5443885008960967E-2</v>
      </c>
    </row>
    <row r="36" spans="1:9" x14ac:dyDescent="0.45">
      <c r="A36" s="3">
        <v>39846</v>
      </c>
      <c r="B36" s="55">
        <v>20.378077000000001</v>
      </c>
      <c r="C36" s="55">
        <v>64.345016000000001</v>
      </c>
      <c r="D36" s="55">
        <v>64.790001000000004</v>
      </c>
      <c r="E36" s="55">
        <v>29.340993999999998</v>
      </c>
      <c r="F36" s="41">
        <v>-0.11905925235726893</v>
      </c>
      <c r="G36" s="41">
        <v>-0.1136716861239926</v>
      </c>
      <c r="H36" s="41">
        <v>9.6669352770497416E-2</v>
      </c>
      <c r="I36" s="41">
        <v>-0.10229846833068999</v>
      </c>
    </row>
    <row r="37" spans="1:9" x14ac:dyDescent="0.45">
      <c r="A37" s="3">
        <v>38474</v>
      </c>
      <c r="B37" s="55">
        <v>32.973197999999996</v>
      </c>
      <c r="C37" s="55">
        <v>96.576346999999998</v>
      </c>
      <c r="D37" s="55">
        <v>35.509998000000003</v>
      </c>
      <c r="E37" s="55">
        <v>29.505134999999999</v>
      </c>
      <c r="F37" s="41">
        <v>4.3976273104698906E-2</v>
      </c>
      <c r="G37" s="41">
        <v>3.1716346362713026E-2</v>
      </c>
      <c r="H37" s="41">
        <v>9.2891167540193401E-2</v>
      </c>
      <c r="I37" s="41">
        <v>-5.0504883568115888E-2</v>
      </c>
    </row>
    <row r="38" spans="1:9" x14ac:dyDescent="0.45">
      <c r="A38" s="3">
        <v>39904</v>
      </c>
      <c r="B38" s="55">
        <v>26.663996000000001</v>
      </c>
      <c r="C38" s="55">
        <v>76.630638000000005</v>
      </c>
      <c r="D38" s="55">
        <v>80.519997000000004</v>
      </c>
      <c r="E38" s="55">
        <v>30.081600000000002</v>
      </c>
      <c r="F38" s="41">
        <v>0.17136143526448061</v>
      </c>
      <c r="G38" s="41">
        <v>9.4715594494524741E-2</v>
      </c>
      <c r="H38" s="41">
        <v>9.2036789968415619E-2</v>
      </c>
      <c r="I38" s="41">
        <v>-3.6264152441585561E-2</v>
      </c>
    </row>
    <row r="39" spans="1:9" x14ac:dyDescent="0.45">
      <c r="A39" s="3">
        <v>40725</v>
      </c>
      <c r="B39" s="55">
        <v>45.670639000000001</v>
      </c>
      <c r="C39" s="55">
        <v>118.523926</v>
      </c>
      <c r="D39" s="55">
        <v>222.520004</v>
      </c>
      <c r="E39" s="55">
        <v>46.108044</v>
      </c>
      <c r="F39" s="41">
        <v>-3.6821318248746543E-2</v>
      </c>
      <c r="G39" s="41">
        <v>-2.0207357169555899E-2</v>
      </c>
      <c r="H39" s="41">
        <v>8.4497904200208307E-2</v>
      </c>
      <c r="I39" s="41">
        <v>-1.2289821244008852E-2</v>
      </c>
    </row>
    <row r="40" spans="1:9" x14ac:dyDescent="0.45">
      <c r="A40" s="3">
        <v>40634</v>
      </c>
      <c r="B40" s="55">
        <v>48.551952</v>
      </c>
      <c r="C40" s="55">
        <v>124.41387899999999</v>
      </c>
      <c r="D40" s="55">
        <v>195.80999800000001</v>
      </c>
      <c r="E40" s="55">
        <v>45.650531999999998</v>
      </c>
      <c r="F40" s="41">
        <v>3.0831785502882538E-2</v>
      </c>
      <c r="G40" s="41">
        <v>2.854995590303545E-2</v>
      </c>
      <c r="H40" s="41">
        <v>8.3465950908055545E-2</v>
      </c>
      <c r="I40" s="41">
        <v>2.7175543679971378E-2</v>
      </c>
    </row>
    <row r="41" spans="1:9" x14ac:dyDescent="0.45">
      <c r="A41" s="3">
        <v>41456</v>
      </c>
      <c r="B41" s="55">
        <v>62.555698</v>
      </c>
      <c r="C41" s="55">
        <v>161.42791700000001</v>
      </c>
      <c r="D41" s="55">
        <v>301.22000100000002</v>
      </c>
      <c r="E41" s="55">
        <v>64.514442000000003</v>
      </c>
      <c r="F41" s="41">
        <v>5.4779954043381471E-2</v>
      </c>
      <c r="G41" s="41">
        <v>5.0385972639474141E-2</v>
      </c>
      <c r="H41" s="41">
        <v>8.1335507319707442E-2</v>
      </c>
      <c r="I41" s="41">
        <v>5.0552223820644865E-2</v>
      </c>
    </row>
    <row r="42" spans="1:9" x14ac:dyDescent="0.45">
      <c r="A42" s="3">
        <v>41852</v>
      </c>
      <c r="B42" s="55">
        <v>76.548782000000003</v>
      </c>
      <c r="C42" s="55">
        <v>195.82070899999999</v>
      </c>
      <c r="D42" s="55">
        <v>339.040009</v>
      </c>
      <c r="E42" s="55">
        <v>71.042946000000001</v>
      </c>
      <c r="F42" s="41">
        <v>4.1185005975525005E-2</v>
      </c>
      <c r="G42" s="41">
        <v>3.8704731933979893E-2</v>
      </c>
      <c r="H42" s="41">
        <v>7.994691186744439E-2</v>
      </c>
      <c r="I42" s="41">
        <v>3.666001191235415E-2</v>
      </c>
    </row>
    <row r="43" spans="1:9" x14ac:dyDescent="0.45">
      <c r="A43" s="3">
        <v>41214</v>
      </c>
      <c r="B43" s="55">
        <v>50.025050999999998</v>
      </c>
      <c r="C43" s="55">
        <v>133.75070199999999</v>
      </c>
      <c r="D43" s="55">
        <v>252.050003</v>
      </c>
      <c r="E43" s="55">
        <v>56.743309000000004</v>
      </c>
      <c r="F43" s="41">
        <v>1.2672994887559522E-2</v>
      </c>
      <c r="G43" s="41">
        <v>5.6437618941851475E-3</v>
      </c>
      <c r="H43" s="41">
        <v>7.9061257639214164E-2</v>
      </c>
      <c r="I43" s="41">
        <v>-1.6466726283703433E-2</v>
      </c>
    </row>
    <row r="44" spans="1:9" x14ac:dyDescent="0.45">
      <c r="A44" s="3">
        <v>41579</v>
      </c>
      <c r="B44" s="55">
        <v>67.394553999999999</v>
      </c>
      <c r="C44" s="55">
        <v>174.03160099999999</v>
      </c>
      <c r="D44" s="55">
        <v>393.61999500000002</v>
      </c>
      <c r="E44" s="55">
        <v>64.984131000000005</v>
      </c>
      <c r="F44" s="41">
        <v>2.1966241746610885E-2</v>
      </c>
      <c r="G44" s="41">
        <v>2.9207001999444825E-2</v>
      </c>
      <c r="H44" s="41">
        <v>7.8149685116695136E-2</v>
      </c>
      <c r="I44" s="41">
        <v>-1.4050239739689149E-2</v>
      </c>
    </row>
    <row r="45" spans="1:9" x14ac:dyDescent="0.45">
      <c r="A45" s="3">
        <v>40360</v>
      </c>
      <c r="B45" s="55">
        <v>37.414616000000002</v>
      </c>
      <c r="C45" s="55">
        <v>99.068816999999996</v>
      </c>
      <c r="D45" s="55">
        <v>117.889999</v>
      </c>
      <c r="E45" s="55">
        <v>40.177726999999997</v>
      </c>
      <c r="F45" s="41">
        <v>7.0966313976939394E-2</v>
      </c>
      <c r="G45" s="41">
        <v>6.6069251774409754E-2</v>
      </c>
      <c r="H45" s="41">
        <v>7.6021596549020243E-2</v>
      </c>
      <c r="I45" s="41">
        <v>6.648979058098152E-2</v>
      </c>
    </row>
    <row r="46" spans="1:9" x14ac:dyDescent="0.45">
      <c r="A46" s="3">
        <v>39965</v>
      </c>
      <c r="B46" s="55">
        <v>28.047605999999998</v>
      </c>
      <c r="C46" s="55">
        <v>81.056838999999997</v>
      </c>
      <c r="D46" s="55">
        <v>83.660004000000001</v>
      </c>
      <c r="E46" s="55">
        <v>32.309928999999997</v>
      </c>
      <c r="F46" s="41">
        <v>-1.2034354068180774E-2</v>
      </c>
      <c r="G46" s="41">
        <v>-6.5516494834495364E-4</v>
      </c>
      <c r="H46" s="41">
        <v>7.0180426128533063E-2</v>
      </c>
      <c r="I46" s="41">
        <v>3.062176145580171E-2</v>
      </c>
    </row>
    <row r="47" spans="1:9" x14ac:dyDescent="0.45">
      <c r="A47" s="3">
        <v>41061</v>
      </c>
      <c r="B47" s="55">
        <v>47.082073000000001</v>
      </c>
      <c r="C47" s="55">
        <v>127.378227</v>
      </c>
      <c r="D47" s="55">
        <v>228.35000600000001</v>
      </c>
      <c r="E47" s="55">
        <v>60.068111000000002</v>
      </c>
      <c r="F47" s="41">
        <v>3.7876591151771617E-2</v>
      </c>
      <c r="G47" s="41">
        <v>3.9779310889968535E-2</v>
      </c>
      <c r="H47" s="41">
        <v>7.0010005914180093E-2</v>
      </c>
      <c r="I47" s="41">
        <v>4.7966502197950622E-2</v>
      </c>
    </row>
    <row r="48" spans="1:9" x14ac:dyDescent="0.45">
      <c r="A48" s="3">
        <v>42037</v>
      </c>
      <c r="B48" s="55">
        <v>81.175949000000003</v>
      </c>
      <c r="C48" s="55">
        <v>207.62870799999999</v>
      </c>
      <c r="D48" s="55">
        <v>380.16000400000001</v>
      </c>
      <c r="E48" s="55">
        <v>76.879807</v>
      </c>
      <c r="F48" s="41">
        <v>5.568467852639411E-2</v>
      </c>
      <c r="G48" s="41">
        <v>5.4681943582539846E-2</v>
      </c>
      <c r="H48" s="41">
        <v>6.979926145102977E-2</v>
      </c>
      <c r="I48" s="41">
        <v>-9.4291653097836547E-2</v>
      </c>
    </row>
    <row r="49" spans="1:9" x14ac:dyDescent="0.45">
      <c r="A49" s="3">
        <v>38231</v>
      </c>
      <c r="B49" s="55">
        <v>29.724132999999998</v>
      </c>
      <c r="C49" s="55">
        <v>89.295090000000002</v>
      </c>
      <c r="D49" s="55">
        <v>40.860000999999997</v>
      </c>
      <c r="E49" s="55">
        <v>23.829353000000001</v>
      </c>
      <c r="F49" s="41">
        <v>2.5352613253978844E-2</v>
      </c>
      <c r="G49" s="41">
        <v>9.9869242401697447E-3</v>
      </c>
      <c r="H49" s="41">
        <v>6.8888039910208351E-2</v>
      </c>
      <c r="I49" s="41">
        <v>3.331436823238286E-2</v>
      </c>
    </row>
    <row r="50" spans="1:9" x14ac:dyDescent="0.45">
      <c r="A50" s="3">
        <v>41122</v>
      </c>
      <c r="B50" s="55">
        <v>48.584285999999999</v>
      </c>
      <c r="C50" s="55">
        <v>132.113968</v>
      </c>
      <c r="D50" s="55">
        <v>248.270004</v>
      </c>
      <c r="E50" s="55">
        <v>56.886302999999998</v>
      </c>
      <c r="F50" s="41">
        <v>3.0196873326326108E-2</v>
      </c>
      <c r="G50" s="41">
        <v>2.4743975624642152E-2</v>
      </c>
      <c r="H50" s="41">
        <v>6.2191687852942192E-2</v>
      </c>
      <c r="I50" s="41">
        <v>-3.3989849056719423E-2</v>
      </c>
    </row>
    <row r="51" spans="1:9" x14ac:dyDescent="0.45">
      <c r="A51" s="3">
        <v>40483</v>
      </c>
      <c r="B51" s="55">
        <v>40.998351999999997</v>
      </c>
      <c r="C51" s="55">
        <v>107.023743</v>
      </c>
      <c r="D51" s="55">
        <v>175.39999399999999</v>
      </c>
      <c r="E51" s="55">
        <v>42.377499</v>
      </c>
      <c r="F51" s="41">
        <v>8.1688698544754822E-3</v>
      </c>
      <c r="G51" s="41">
        <v>0</v>
      </c>
      <c r="H51" s="41">
        <v>5.9730627276336011E-2</v>
      </c>
      <c r="I51" s="41">
        <v>-2.3534160492666826E-2</v>
      </c>
    </row>
    <row r="52" spans="1:9" x14ac:dyDescent="0.45">
      <c r="A52" s="3">
        <v>38596</v>
      </c>
      <c r="B52" s="55">
        <v>35.056522000000001</v>
      </c>
      <c r="C52" s="55">
        <v>100.280373</v>
      </c>
      <c r="D52" s="55">
        <v>45.299999</v>
      </c>
      <c r="E52" s="55">
        <v>31.319679000000001</v>
      </c>
      <c r="F52" s="41">
        <v>4.9731343099572757E-3</v>
      </c>
      <c r="G52" s="41">
        <v>7.9934002685142988E-3</v>
      </c>
      <c r="H52" s="41">
        <v>5.9108066760150631E-2</v>
      </c>
      <c r="I52" s="41">
        <v>6.1897421749273597E-3</v>
      </c>
    </row>
    <row r="53" spans="1:9" x14ac:dyDescent="0.45">
      <c r="A53" s="3">
        <v>41395</v>
      </c>
      <c r="B53" s="55">
        <v>59.959003000000003</v>
      </c>
      <c r="C53" s="55">
        <v>155.57176200000001</v>
      </c>
      <c r="D53" s="55">
        <v>269.20001200000002</v>
      </c>
      <c r="E53" s="55">
        <v>60.816223000000001</v>
      </c>
      <c r="F53" s="41">
        <v>2.6520667486806978E-2</v>
      </c>
      <c r="G53" s="41">
        <v>2.3335319295158877E-2</v>
      </c>
      <c r="H53" s="41">
        <v>5.8868694619689875E-2</v>
      </c>
      <c r="I53" s="41">
        <v>-0.10583398935766991</v>
      </c>
    </row>
    <row r="54" spans="1:9" x14ac:dyDescent="0.45">
      <c r="A54" s="3">
        <v>39022</v>
      </c>
      <c r="B54" s="55">
        <v>41.170799000000002</v>
      </c>
      <c r="C54" s="55">
        <v>116.621765</v>
      </c>
      <c r="D54" s="55">
        <v>40.340000000000003</v>
      </c>
      <c r="E54" s="55">
        <v>35.962597000000002</v>
      </c>
      <c r="F54" s="41">
        <v>2.4645016274232413E-2</v>
      </c>
      <c r="G54" s="41">
        <v>1.9690294712547463E-2</v>
      </c>
      <c r="H54" s="41">
        <v>5.7391752035553016E-2</v>
      </c>
      <c r="I54" s="41">
        <v>1.2636130000483381E-2</v>
      </c>
    </row>
    <row r="55" spans="1:9" x14ac:dyDescent="0.45">
      <c r="A55" s="3">
        <v>40392</v>
      </c>
      <c r="B55" s="55">
        <v>35.635162000000001</v>
      </c>
      <c r="C55" s="55">
        <v>94.612647999999993</v>
      </c>
      <c r="D55" s="55">
        <v>124.83000199999999</v>
      </c>
      <c r="E55" s="55">
        <v>40.932594000000002</v>
      </c>
      <c r="F55" s="41">
        <v>-4.8728583180431599E-2</v>
      </c>
      <c r="G55" s="41">
        <v>-4.6023562952466422E-2</v>
      </c>
      <c r="H55" s="41">
        <v>5.720084986319663E-2</v>
      </c>
      <c r="I55" s="41">
        <v>1.8613877638993932E-2</v>
      </c>
    </row>
    <row r="56" spans="1:9" x14ac:dyDescent="0.45">
      <c r="A56" s="3">
        <v>39661</v>
      </c>
      <c r="B56" s="55">
        <v>38.148083</v>
      </c>
      <c r="C56" s="55">
        <v>110.54993399999999</v>
      </c>
      <c r="D56" s="55">
        <v>80.809997999999993</v>
      </c>
      <c r="E56" s="55">
        <v>36.870925999999997</v>
      </c>
      <c r="F56" s="41">
        <v>2.9186993968737335E-2</v>
      </c>
      <c r="G56" s="41">
        <v>1.5335479076230533E-2</v>
      </c>
      <c r="H56" s="41">
        <v>5.6903700576031835E-2</v>
      </c>
      <c r="I56" s="41">
        <v>4.9733012594773557E-3</v>
      </c>
    </row>
    <row r="57" spans="1:9" x14ac:dyDescent="0.45">
      <c r="A57" s="3">
        <v>41276</v>
      </c>
      <c r="B57" s="55">
        <v>54.488548000000002</v>
      </c>
      <c r="C57" s="55">
        <v>141.85359199999999</v>
      </c>
      <c r="D57" s="55">
        <v>265.5</v>
      </c>
      <c r="E57" s="55">
        <v>61.117752000000003</v>
      </c>
      <c r="F57" s="41">
        <v>6.3048759088241993E-2</v>
      </c>
      <c r="G57" s="41">
        <v>4.9923052617220777E-2</v>
      </c>
      <c r="H57" s="41">
        <v>5.6679983938888269E-2</v>
      </c>
      <c r="I57" s="41">
        <v>7.4578007760588524E-2</v>
      </c>
    </row>
    <row r="58" spans="1:9" x14ac:dyDescent="0.45">
      <c r="A58" s="3">
        <v>40452</v>
      </c>
      <c r="B58" s="55">
        <v>40.664805999999999</v>
      </c>
      <c r="C58" s="55">
        <v>107.023743</v>
      </c>
      <c r="D58" s="55">
        <v>165.229996</v>
      </c>
      <c r="E58" s="55">
        <v>43.386645999999999</v>
      </c>
      <c r="F58" s="41">
        <v>3.5009853945480118E-2</v>
      </c>
      <c r="G58" s="41">
        <v>3.7490384855192689E-2</v>
      </c>
      <c r="H58" s="41">
        <v>5.071053324147877E-2</v>
      </c>
      <c r="I58" s="41">
        <v>2.7841482914220575E-2</v>
      </c>
    </row>
    <row r="59" spans="1:9" x14ac:dyDescent="0.45">
      <c r="A59" s="3">
        <v>37866</v>
      </c>
      <c r="B59" s="55">
        <v>24.960045000000001</v>
      </c>
      <c r="C59" s="55">
        <v>78.590569000000002</v>
      </c>
      <c r="D59" s="55">
        <v>48.43</v>
      </c>
      <c r="E59" s="55">
        <v>17.554680000000001</v>
      </c>
      <c r="F59" s="41">
        <v>-1.49259650902274E-2</v>
      </c>
      <c r="G59" s="41">
        <v>-1.0966127339909532E-2</v>
      </c>
      <c r="H59" s="41">
        <v>4.4545623150398048E-2</v>
      </c>
      <c r="I59" s="41">
        <v>4.1851974844296196E-2</v>
      </c>
    </row>
    <row r="60" spans="1:9" x14ac:dyDescent="0.45">
      <c r="A60" s="3">
        <v>38961</v>
      </c>
      <c r="B60" s="55">
        <v>38.713099999999997</v>
      </c>
      <c r="C60" s="55">
        <v>110.854164</v>
      </c>
      <c r="D60" s="55">
        <v>32.119999</v>
      </c>
      <c r="E60" s="55">
        <v>33.894852</v>
      </c>
      <c r="F60" s="41">
        <v>2.3677636972087721E-2</v>
      </c>
      <c r="G60" s="41">
        <v>2.6643493658448487E-2</v>
      </c>
      <c r="H60" s="41">
        <v>4.099061604725119E-2</v>
      </c>
      <c r="I60" s="41">
        <v>6.6445362280075013E-3</v>
      </c>
    </row>
    <row r="61" spans="1:9" x14ac:dyDescent="0.45">
      <c r="A61" s="3">
        <v>39630</v>
      </c>
      <c r="B61" s="55">
        <v>37.050747000000001</v>
      </c>
      <c r="C61" s="55">
        <v>108.867531</v>
      </c>
      <c r="D61" s="55">
        <v>76.339995999999999</v>
      </c>
      <c r="E61" s="55">
        <v>36.688011000000003</v>
      </c>
      <c r="F61" s="41">
        <v>-5.0439709253827462E-3</v>
      </c>
      <c r="G61" s="41">
        <v>-9.026388202573973E-3</v>
      </c>
      <c r="H61" s="41">
        <v>4.022716554023701E-2</v>
      </c>
      <c r="I61" s="41">
        <v>1.1441813352125329E-2</v>
      </c>
    </row>
    <row r="62" spans="1:9" x14ac:dyDescent="0.45">
      <c r="A62" s="3">
        <v>40695</v>
      </c>
      <c r="B62" s="55">
        <v>47.383636000000003</v>
      </c>
      <c r="C62" s="55">
        <v>120.943344</v>
      </c>
      <c r="D62" s="55">
        <v>204.490005</v>
      </c>
      <c r="E62" s="55">
        <v>46.678199999999997</v>
      </c>
      <c r="F62" s="41">
        <v>-1.8189333872464443E-2</v>
      </c>
      <c r="G62" s="41">
        <v>-1.7013675940047122E-2</v>
      </c>
      <c r="H62" s="41">
        <v>3.8890203552710001E-2</v>
      </c>
      <c r="I62" s="41">
        <v>4.2576079054212779E-3</v>
      </c>
    </row>
    <row r="63" spans="1:9" x14ac:dyDescent="0.45">
      <c r="A63" s="3">
        <v>40603</v>
      </c>
      <c r="B63" s="55">
        <v>47.077849999999998</v>
      </c>
      <c r="C63" s="55">
        <v>120.912094</v>
      </c>
      <c r="D63" s="55">
        <v>180.13000500000001</v>
      </c>
      <c r="E63" s="55">
        <v>44.426659000000001</v>
      </c>
      <c r="F63" s="41">
        <v>8.3094019813465415E-3</v>
      </c>
      <c r="G63" s="41">
        <v>1.2014408272459896E-4</v>
      </c>
      <c r="H63" s="41">
        <v>3.8712388935758041E-2</v>
      </c>
      <c r="I63" s="41">
        <v>8.8545134490875879E-3</v>
      </c>
    </row>
    <row r="64" spans="1:9" x14ac:dyDescent="0.45">
      <c r="A64" s="3">
        <v>41792</v>
      </c>
      <c r="B64" s="55">
        <v>75.215278999999995</v>
      </c>
      <c r="C64" s="55">
        <v>190.95225500000001</v>
      </c>
      <c r="D64" s="55">
        <v>324.77999899999998</v>
      </c>
      <c r="E64" s="55">
        <v>70.441597000000002</v>
      </c>
      <c r="F64" s="41">
        <v>2.8199426664827054E-2</v>
      </c>
      <c r="G64" s="41">
        <v>2.0434637998097274E-2</v>
      </c>
      <c r="H64" s="41">
        <v>3.8383608973970564E-2</v>
      </c>
      <c r="I64" s="41">
        <v>4.2823319355461104E-2</v>
      </c>
    </row>
    <row r="65" spans="1:9" x14ac:dyDescent="0.45">
      <c r="A65" s="3">
        <v>39114</v>
      </c>
      <c r="B65" s="55">
        <v>42.199584999999999</v>
      </c>
      <c r="C65" s="55">
        <v>117.60533100000001</v>
      </c>
      <c r="D65" s="55">
        <v>39.139999000000003</v>
      </c>
      <c r="E65" s="55">
        <v>38.796036000000001</v>
      </c>
      <c r="F65" s="41">
        <v>-4.7554752144008412E-3</v>
      </c>
      <c r="G65" s="41">
        <v>-1.9812467237878908E-2</v>
      </c>
      <c r="H65" s="41">
        <v>3.8280967807318177E-2</v>
      </c>
      <c r="I65" s="41">
        <v>9.8445315683945833E-3</v>
      </c>
    </row>
    <row r="66" spans="1:9" x14ac:dyDescent="0.45">
      <c r="A66" s="3">
        <v>39569</v>
      </c>
      <c r="B66" s="55">
        <v>41.303322000000001</v>
      </c>
      <c r="C66" s="55">
        <v>119.873161</v>
      </c>
      <c r="D66" s="55">
        <v>81.620002999999997</v>
      </c>
      <c r="E66" s="55">
        <v>38.566234999999999</v>
      </c>
      <c r="F66" s="41">
        <v>2.6168115306513723E-2</v>
      </c>
      <c r="G66" s="41">
        <v>1.5003396942142509E-2</v>
      </c>
      <c r="H66" s="41">
        <v>3.7321098883308555E-2</v>
      </c>
      <c r="I66" s="41">
        <v>2.0956434017644479E-2</v>
      </c>
    </row>
    <row r="67" spans="1:9" x14ac:dyDescent="0.45">
      <c r="A67" s="3">
        <v>41428</v>
      </c>
      <c r="B67" s="55">
        <v>59.221069</v>
      </c>
      <c r="C67" s="55">
        <v>153.49572800000001</v>
      </c>
      <c r="D67" s="55">
        <v>277.69000199999999</v>
      </c>
      <c r="E67" s="55">
        <v>61.334156</v>
      </c>
      <c r="F67" s="41">
        <v>-1.2383671499789252E-2</v>
      </c>
      <c r="G67" s="41">
        <v>-1.3434381104958582E-2</v>
      </c>
      <c r="H67" s="41">
        <v>3.1050748436733205E-2</v>
      </c>
      <c r="I67" s="41">
        <v>8.4803028560188481E-3</v>
      </c>
    </row>
    <row r="68" spans="1:9" x14ac:dyDescent="0.45">
      <c r="A68" s="3">
        <v>41760</v>
      </c>
      <c r="B68" s="55">
        <v>73.123878000000005</v>
      </c>
      <c r="C68" s="55">
        <v>187.08981299999999</v>
      </c>
      <c r="D68" s="55">
        <v>312.54998799999998</v>
      </c>
      <c r="E68" s="55">
        <v>67.488731000000001</v>
      </c>
      <c r="F68" s="41">
        <v>2.1334855845787891E-2</v>
      </c>
      <c r="G68" s="41">
        <v>2.2941218624519789E-2</v>
      </c>
      <c r="H68" s="41">
        <v>2.7309159966781946E-2</v>
      </c>
      <c r="I68" s="41">
        <v>-3.5923633936548356E-2</v>
      </c>
    </row>
    <row r="69" spans="1:9" x14ac:dyDescent="0.45">
      <c r="A69" s="3">
        <v>40513</v>
      </c>
      <c r="B69" s="55">
        <v>43.956668999999998</v>
      </c>
      <c r="C69" s="55">
        <v>114.17852000000001</v>
      </c>
      <c r="D69" s="55">
        <v>180</v>
      </c>
      <c r="E69" s="55">
        <v>43.005310000000001</v>
      </c>
      <c r="F69" s="41">
        <v>6.9672482459566934E-2</v>
      </c>
      <c r="G69" s="41">
        <v>6.4712481419638923E-2</v>
      </c>
      <c r="H69" s="41">
        <v>2.5887805159653894E-2</v>
      </c>
      <c r="I69" s="41">
        <v>1.4706059028517878E-2</v>
      </c>
    </row>
    <row r="70" spans="1:9" x14ac:dyDescent="0.45">
      <c r="A70" s="3">
        <v>39995</v>
      </c>
      <c r="B70" s="55">
        <v>30.623868999999999</v>
      </c>
      <c r="C70" s="55">
        <v>87.104149000000007</v>
      </c>
      <c r="D70" s="55">
        <v>85.760002</v>
      </c>
      <c r="E70" s="55">
        <v>34.280853</v>
      </c>
      <c r="F70" s="41">
        <v>8.7876456837885003E-2</v>
      </c>
      <c r="G70" s="41">
        <v>7.1953892992132173E-2</v>
      </c>
      <c r="H70" s="41">
        <v>2.4791706816761242E-2</v>
      </c>
      <c r="I70" s="41">
        <v>5.9212394361973807E-2</v>
      </c>
    </row>
    <row r="71" spans="1:9" x14ac:dyDescent="0.45">
      <c r="A71" s="3">
        <v>41156</v>
      </c>
      <c r="B71" s="55">
        <v>49.805518999999997</v>
      </c>
      <c r="C71" s="55">
        <v>135.463165</v>
      </c>
      <c r="D71" s="55">
        <v>254.320007</v>
      </c>
      <c r="E71" s="55">
        <v>56.895088000000001</v>
      </c>
      <c r="F71" s="41">
        <v>2.4825655893710264E-2</v>
      </c>
      <c r="G71" s="41">
        <v>2.5034814329133185E-2</v>
      </c>
      <c r="H71" s="41">
        <v>2.407646438761947E-2</v>
      </c>
      <c r="I71" s="41">
        <v>1.5441892457536031E-4</v>
      </c>
    </row>
    <row r="72" spans="1:9" x14ac:dyDescent="0.45">
      <c r="A72" s="3">
        <v>39419</v>
      </c>
      <c r="B72" s="55">
        <v>41.779682000000001</v>
      </c>
      <c r="C72" s="55">
        <v>124.263008</v>
      </c>
      <c r="D72" s="55">
        <v>92.639999000000003</v>
      </c>
      <c r="E72" s="55">
        <v>41.113444999999999</v>
      </c>
      <c r="F72" s="41">
        <v>-1.7239238217661303E-2</v>
      </c>
      <c r="G72" s="41">
        <v>-1.1324622466619257E-2</v>
      </c>
      <c r="H72" s="41">
        <v>2.2708410660145045E-2</v>
      </c>
      <c r="I72" s="41">
        <v>1.90195527761652E-2</v>
      </c>
    </row>
    <row r="73" spans="1:9" x14ac:dyDescent="0.45">
      <c r="A73" s="3">
        <v>41092</v>
      </c>
      <c r="B73" s="55">
        <v>47.139122</v>
      </c>
      <c r="C73" s="55">
        <v>128.88505599999999</v>
      </c>
      <c r="D73" s="55">
        <v>233.300003</v>
      </c>
      <c r="E73" s="55">
        <v>58.853096000000001</v>
      </c>
      <c r="F73" s="41">
        <v>1.2109591047213589E-3</v>
      </c>
      <c r="G73" s="41">
        <v>1.1760142527197349E-2</v>
      </c>
      <c r="H73" s="41">
        <v>2.1445625979902128E-2</v>
      </c>
      <c r="I73" s="41">
        <v>-2.0434661073264401E-2</v>
      </c>
    </row>
    <row r="74" spans="1:9" x14ac:dyDescent="0.45">
      <c r="A74" s="3">
        <v>40575</v>
      </c>
      <c r="B74" s="55">
        <v>46.688282000000001</v>
      </c>
      <c r="C74" s="55">
        <v>120.89756800000001</v>
      </c>
      <c r="D74" s="55">
        <v>173.28999300000001</v>
      </c>
      <c r="E74" s="55">
        <v>44.035018999999998</v>
      </c>
      <c r="F74" s="41">
        <v>3.9371993387158445E-2</v>
      </c>
      <c r="G74" s="41">
        <v>3.414766431700228E-2</v>
      </c>
      <c r="H74" s="41">
        <v>2.1287912545885374E-2</v>
      </c>
      <c r="I74" s="41">
        <v>1.9738982250132223E-2</v>
      </c>
    </row>
    <row r="75" spans="1:9" x14ac:dyDescent="0.45">
      <c r="A75" s="3">
        <v>42125</v>
      </c>
      <c r="B75" s="55">
        <v>81.312759</v>
      </c>
      <c r="C75" s="55">
        <v>209.03071600000001</v>
      </c>
      <c r="D75" s="55">
        <v>429.23001099999999</v>
      </c>
      <c r="E75" s="55">
        <v>74.900176999999999</v>
      </c>
      <c r="F75" s="41">
        <v>7.2238294275709476E-3</v>
      </c>
      <c r="G75" s="41">
        <v>1.2774181945188895E-2</v>
      </c>
      <c r="H75" s="41">
        <v>1.750908271209033E-2</v>
      </c>
      <c r="I75" s="41">
        <v>-1.3532317349480688E-2</v>
      </c>
    </row>
    <row r="76" spans="1:9" x14ac:dyDescent="0.45">
      <c r="A76" s="3">
        <v>39295</v>
      </c>
      <c r="B76" s="55">
        <v>43.013672</v>
      </c>
      <c r="C76" s="55">
        <v>124.184517</v>
      </c>
      <c r="D76" s="55">
        <v>79.910004000000001</v>
      </c>
      <c r="E76" s="55">
        <v>36.964092000000001</v>
      </c>
      <c r="F76" s="41">
        <v>8.1784185399182824E-4</v>
      </c>
      <c r="G76" s="41">
        <v>1.2751194984834957E-2</v>
      </c>
      <c r="H76" s="41">
        <v>1.7292989560454254E-2</v>
      </c>
      <c r="I76" s="41">
        <v>8.603869937598807E-2</v>
      </c>
    </row>
    <row r="77" spans="1:9" x14ac:dyDescent="0.45">
      <c r="A77" s="3">
        <v>39142</v>
      </c>
      <c r="B77" s="55">
        <v>42.547398000000001</v>
      </c>
      <c r="C77" s="55">
        <v>118.96824599999999</v>
      </c>
      <c r="D77" s="55">
        <v>39.790000999999997</v>
      </c>
      <c r="E77" s="55">
        <v>39.998553999999999</v>
      </c>
      <c r="F77" s="41">
        <v>8.2083146927917107E-3</v>
      </c>
      <c r="G77" s="41">
        <v>1.1522251097445429E-2</v>
      </c>
      <c r="H77" s="41">
        <v>1.6470713152159852E-2</v>
      </c>
      <c r="I77" s="41">
        <v>3.0525226998929036E-2</v>
      </c>
    </row>
    <row r="78" spans="1:9" x14ac:dyDescent="0.45">
      <c r="A78" s="3">
        <v>39387</v>
      </c>
      <c r="B78" s="55">
        <v>42.506176000000004</v>
      </c>
      <c r="C78" s="55">
        <v>125.67823799999999</v>
      </c>
      <c r="D78" s="55">
        <v>90.559997999999993</v>
      </c>
      <c r="E78" s="55">
        <v>40.338875000000002</v>
      </c>
      <c r="F78" s="41">
        <v>-4.7603889691051067E-2</v>
      </c>
      <c r="G78" s="41">
        <v>-3.9502608892886197E-2</v>
      </c>
      <c r="H78" s="41">
        <v>1.5692225626817789E-2</v>
      </c>
      <c r="I78" s="41">
        <v>4.3106623467233741E-2</v>
      </c>
    </row>
    <row r="79" spans="1:9" x14ac:dyDescent="0.45">
      <c r="A79" s="3">
        <v>41610</v>
      </c>
      <c r="B79" s="55">
        <v>69.338852000000003</v>
      </c>
      <c r="C79" s="55">
        <v>178.54362499999999</v>
      </c>
      <c r="D79" s="55">
        <v>398.790009</v>
      </c>
      <c r="E79" s="55">
        <v>64.101699999999994</v>
      </c>
      <c r="F79" s="41">
        <v>2.8441170552722647E-2</v>
      </c>
      <c r="G79" s="41">
        <v>2.5596071451469561E-2</v>
      </c>
      <c r="H79" s="41">
        <v>1.3049020923201645E-2</v>
      </c>
      <c r="I79" s="41">
        <v>-1.367221699166354E-2</v>
      </c>
    </row>
    <row r="80" spans="1:9" x14ac:dyDescent="0.45">
      <c r="A80" s="3">
        <v>37774</v>
      </c>
      <c r="B80" s="55">
        <v>23.729229</v>
      </c>
      <c r="C80" s="55">
        <v>76.472793999999993</v>
      </c>
      <c r="D80" s="55">
        <v>36.32</v>
      </c>
      <c r="E80" s="55">
        <v>19.355352</v>
      </c>
      <c r="F80" s="41">
        <v>8.6195796666836428E-3</v>
      </c>
      <c r="G80" s="41">
        <v>1.0595129759866278E-2</v>
      </c>
      <c r="H80" s="41">
        <v>1.1909876436491402E-2</v>
      </c>
      <c r="I80" s="41">
        <v>2.8987852943351478E-2</v>
      </c>
    </row>
    <row r="81" spans="1:9" x14ac:dyDescent="0.45">
      <c r="A81" s="3">
        <v>40269</v>
      </c>
      <c r="B81" s="55">
        <v>40.156353000000003</v>
      </c>
      <c r="C81" s="55">
        <v>106.23588599999999</v>
      </c>
      <c r="D81" s="55">
        <v>137.10000600000001</v>
      </c>
      <c r="E81" s="55">
        <v>38.867294000000001</v>
      </c>
      <c r="F81" s="41">
        <v>2.6198323846783344E-2</v>
      </c>
      <c r="G81" s="41">
        <v>1.5351626288934196E-2</v>
      </c>
      <c r="H81" s="41">
        <v>9.7483232581650359E-3</v>
      </c>
      <c r="I81" s="41">
        <v>2.7796405230414181E-2</v>
      </c>
    </row>
    <row r="82" spans="1:9" x14ac:dyDescent="0.45">
      <c r="A82" s="3">
        <v>41673</v>
      </c>
      <c r="B82" s="55">
        <v>70.876472000000007</v>
      </c>
      <c r="C82" s="55">
        <v>180.09037799999999</v>
      </c>
      <c r="D82" s="55">
        <v>362.10000600000001</v>
      </c>
      <c r="E82" s="55">
        <v>66.566917000000004</v>
      </c>
      <c r="F82" s="41">
        <v>5.1994454203238123E-2</v>
      </c>
      <c r="G82" s="41">
        <v>4.4510411359098785E-2</v>
      </c>
      <c r="H82" s="41">
        <v>9.4619220660906861E-3</v>
      </c>
      <c r="I82" s="41">
        <v>1.4674837476265568E-2</v>
      </c>
    </row>
    <row r="83" spans="1:9" x14ac:dyDescent="0.45">
      <c r="A83" s="3">
        <v>41334</v>
      </c>
      <c r="B83" s="55">
        <v>57.417389</v>
      </c>
      <c r="C83" s="55">
        <v>149.118561</v>
      </c>
      <c r="D83" s="55">
        <v>266.48998999999998</v>
      </c>
      <c r="E83" s="55">
        <v>65.259163000000001</v>
      </c>
      <c r="F83" s="41">
        <v>4.271846014664904E-2</v>
      </c>
      <c r="G83" s="41">
        <v>3.7268059847075867E-2</v>
      </c>
      <c r="H83" s="41">
        <v>8.3654157591417852E-3</v>
      </c>
      <c r="I83" s="41">
        <v>4.7103999775487258E-2</v>
      </c>
    </row>
    <row r="84" spans="1:9" x14ac:dyDescent="0.45">
      <c r="A84" s="3">
        <v>38078</v>
      </c>
      <c r="B84" s="55">
        <v>28.997464999999998</v>
      </c>
      <c r="C84" s="55">
        <v>87.967285000000004</v>
      </c>
      <c r="D84" s="55">
        <v>43.599997999999999</v>
      </c>
      <c r="E84" s="55">
        <v>21.350242999999999</v>
      </c>
      <c r="F84" s="41">
        <v>-2.385368033272944E-2</v>
      </c>
      <c r="G84" s="41">
        <v>-1.9102593431848613E-2</v>
      </c>
      <c r="H84" s="41">
        <v>7.3664930505626868E-3</v>
      </c>
      <c r="I84" s="41">
        <v>-7.0574231660689477E-2</v>
      </c>
    </row>
    <row r="85" spans="1:9" x14ac:dyDescent="0.45">
      <c r="A85" s="3">
        <v>38047</v>
      </c>
      <c r="B85" s="55">
        <v>29.697476999999999</v>
      </c>
      <c r="C85" s="55">
        <v>89.663841000000005</v>
      </c>
      <c r="D85" s="55">
        <v>43.279998999999997</v>
      </c>
      <c r="E85" s="55">
        <v>22.911463000000001</v>
      </c>
      <c r="F85" s="41">
        <v>-6.8371226476226527E-3</v>
      </c>
      <c r="G85" s="41">
        <v>-1.3334152765331423E-2</v>
      </c>
      <c r="H85" s="41">
        <v>6.2580111380351727E-3</v>
      </c>
      <c r="I85" s="41">
        <v>2.8727146295877422E-2</v>
      </c>
    </row>
    <row r="86" spans="1:9" x14ac:dyDescent="0.45">
      <c r="A86" s="3">
        <v>40787</v>
      </c>
      <c r="B86" s="55">
        <v>38.899059000000001</v>
      </c>
      <c r="C86" s="55">
        <v>104.23232299999999</v>
      </c>
      <c r="D86" s="55">
        <v>216.229996</v>
      </c>
      <c r="E86" s="55">
        <v>50.257244</v>
      </c>
      <c r="F86" s="41">
        <v>-9.4839576285634983E-2</v>
      </c>
      <c r="G86" s="41">
        <v>-7.19479788516625E-2</v>
      </c>
      <c r="H86" s="41">
        <v>4.6354322956649058E-3</v>
      </c>
      <c r="I86" s="41">
        <v>5.5541333142439635E-2</v>
      </c>
    </row>
    <row r="87" spans="1:9" x14ac:dyDescent="0.45">
      <c r="A87" s="3">
        <v>40665</v>
      </c>
      <c r="B87" s="55">
        <v>48.253399000000002</v>
      </c>
      <c r="C87" s="55">
        <v>123.01863899999999</v>
      </c>
      <c r="D87" s="55">
        <v>196.69000199999999</v>
      </c>
      <c r="E87" s="55">
        <v>46.479885000000003</v>
      </c>
      <c r="F87" s="41">
        <v>-6.1681290026434779E-3</v>
      </c>
      <c r="G87" s="41">
        <v>-1.1277861128726693E-2</v>
      </c>
      <c r="H87" s="41">
        <v>4.484104328833503E-3</v>
      </c>
      <c r="I87" s="41">
        <v>1.8004377496799218E-2</v>
      </c>
    </row>
    <row r="88" spans="1:9" x14ac:dyDescent="0.45">
      <c r="A88" s="3">
        <v>41306</v>
      </c>
      <c r="B88" s="55">
        <v>55.016258000000001</v>
      </c>
      <c r="C88" s="55">
        <v>143.66348300000001</v>
      </c>
      <c r="D88" s="55">
        <v>264.26998900000001</v>
      </c>
      <c r="E88" s="55">
        <v>62.25647</v>
      </c>
      <c r="F88" s="41">
        <v>9.6381904026412533E-3</v>
      </c>
      <c r="G88" s="41">
        <v>1.2678157639248911E-2</v>
      </c>
      <c r="H88" s="41">
        <v>-4.6435745162769024E-3</v>
      </c>
      <c r="I88" s="41">
        <v>1.8460101609695311E-2</v>
      </c>
    </row>
    <row r="89" spans="1:9" x14ac:dyDescent="0.45">
      <c r="A89" s="3">
        <v>41246</v>
      </c>
      <c r="B89" s="55">
        <v>51.159171999999998</v>
      </c>
      <c r="C89" s="55">
        <v>134.945694</v>
      </c>
      <c r="D89" s="55">
        <v>250.86999499999999</v>
      </c>
      <c r="E89" s="55">
        <v>56.725529000000002</v>
      </c>
      <c r="F89" s="41">
        <v>2.241789210098339E-2</v>
      </c>
      <c r="G89" s="41">
        <v>8.8947964803497703E-3</v>
      </c>
      <c r="H89" s="41">
        <v>-4.6926356879349301E-3</v>
      </c>
      <c r="I89" s="41">
        <v>-3.1339001013690551E-4</v>
      </c>
    </row>
    <row r="90" spans="1:9" x14ac:dyDescent="0.45">
      <c r="A90" s="3">
        <v>37928</v>
      </c>
      <c r="B90" s="55">
        <v>27.251581000000002</v>
      </c>
      <c r="C90" s="55">
        <v>83.701515000000001</v>
      </c>
      <c r="D90" s="55">
        <v>53.970001000000003</v>
      </c>
      <c r="E90" s="55">
        <v>18.062172</v>
      </c>
      <c r="F90" s="41">
        <v>2.089024244030949E-2</v>
      </c>
      <c r="G90" s="41">
        <v>1.0861963701492085E-2</v>
      </c>
      <c r="H90" s="41">
        <v>-8.4871172867450571E-3</v>
      </c>
      <c r="I90" s="41">
        <v>9.5884736346059148E-3</v>
      </c>
    </row>
    <row r="91" spans="1:9" x14ac:dyDescent="0.45">
      <c r="A91" s="3">
        <v>40148</v>
      </c>
      <c r="B91" s="55">
        <v>36.217663000000002</v>
      </c>
      <c r="C91" s="55">
        <v>99.237221000000005</v>
      </c>
      <c r="D91" s="55">
        <v>134.520004</v>
      </c>
      <c r="E91" s="55">
        <v>39.285564000000001</v>
      </c>
      <c r="F91" s="41">
        <v>4.5093483643437397E-2</v>
      </c>
      <c r="G91" s="41">
        <v>1.8920771064741448E-2</v>
      </c>
      <c r="H91" s="41">
        <v>-1.0280014791072935E-2</v>
      </c>
      <c r="I91" s="41">
        <v>3.1280156920276504E-2</v>
      </c>
    </row>
    <row r="92" spans="1:9" x14ac:dyDescent="0.45">
      <c r="A92" s="3">
        <v>39234</v>
      </c>
      <c r="B92" s="55">
        <v>45.009197</v>
      </c>
      <c r="C92" s="55">
        <v>126.574135</v>
      </c>
      <c r="D92" s="55">
        <v>68.410004000000001</v>
      </c>
      <c r="E92" s="55">
        <v>36.446041000000001</v>
      </c>
      <c r="F92" s="41">
        <v>-1.872743381621984E-2</v>
      </c>
      <c r="G92" s="41">
        <v>-1.4728620046447982E-2</v>
      </c>
      <c r="H92" s="41">
        <v>-1.0614348786182099E-2</v>
      </c>
      <c r="I92" s="41">
        <v>-6.5562540372907638E-2</v>
      </c>
    </row>
    <row r="93" spans="1:9" x14ac:dyDescent="0.45">
      <c r="A93" s="3">
        <v>40819</v>
      </c>
      <c r="B93" s="55">
        <v>43.982246000000004</v>
      </c>
      <c r="C93" s="55">
        <v>115.60897799999999</v>
      </c>
      <c r="D93" s="55">
        <v>213.509995</v>
      </c>
      <c r="E93" s="55">
        <v>51.338313999999997</v>
      </c>
      <c r="F93" s="41">
        <v>0.12281599238978157</v>
      </c>
      <c r="G93" s="41">
        <v>0.10359133483019209</v>
      </c>
      <c r="H93" s="41">
        <v>-1.2658990925800463E-2</v>
      </c>
      <c r="I93" s="41">
        <v>2.1282639259604236E-2</v>
      </c>
    </row>
    <row r="94" spans="1:9" x14ac:dyDescent="0.45">
      <c r="A94" s="3">
        <v>38838</v>
      </c>
      <c r="B94" s="55">
        <v>37.399684999999998</v>
      </c>
      <c r="C94" s="55">
        <v>104.889877</v>
      </c>
      <c r="D94" s="55">
        <v>34.610000999999997</v>
      </c>
      <c r="E94" s="55">
        <v>31.338221000000001</v>
      </c>
      <c r="F94" s="41">
        <v>-3.0125451122706759E-2</v>
      </c>
      <c r="G94" s="41">
        <v>-3.058388943736871E-2</v>
      </c>
      <c r="H94" s="41">
        <v>-1.7187418225302623E-2</v>
      </c>
      <c r="I94" s="41">
        <v>-2.0609734370210634E-2</v>
      </c>
    </row>
    <row r="95" spans="1:9" x14ac:dyDescent="0.45">
      <c r="A95" s="3">
        <v>38201</v>
      </c>
      <c r="B95" s="55">
        <v>28.980021000000001</v>
      </c>
      <c r="C95" s="55">
        <v>88.407745000000006</v>
      </c>
      <c r="D95" s="55">
        <v>38.139999000000003</v>
      </c>
      <c r="E95" s="55">
        <v>23.048570999999999</v>
      </c>
      <c r="F95" s="41">
        <v>-1.0267666362540808E-3</v>
      </c>
      <c r="G95" s="41">
        <v>2.4330159726134808E-3</v>
      </c>
      <c r="H95" s="41">
        <v>-2.0244631977261271E-2</v>
      </c>
      <c r="I95" s="41">
        <v>4.1696941516885758E-2</v>
      </c>
    </row>
    <row r="96" spans="1:9" x14ac:dyDescent="0.45">
      <c r="A96" s="3">
        <v>42065</v>
      </c>
      <c r="B96" s="55">
        <v>80.400138999999996</v>
      </c>
      <c r="C96" s="55">
        <v>204.36776699999999</v>
      </c>
      <c r="D96" s="55">
        <v>372.10000600000001</v>
      </c>
      <c r="E96" s="55">
        <v>75.147437999999994</v>
      </c>
      <c r="F96" s="41">
        <v>-9.6031036729252381E-3</v>
      </c>
      <c r="G96" s="41">
        <v>-1.5830276695438517E-2</v>
      </c>
      <c r="H96" s="41">
        <v>-2.1429575778836519E-2</v>
      </c>
      <c r="I96" s="41">
        <v>-2.279123045158174E-2</v>
      </c>
    </row>
    <row r="97" spans="1:9" x14ac:dyDescent="0.45">
      <c r="A97" s="3">
        <v>39052</v>
      </c>
      <c r="B97" s="55">
        <v>41.403697999999999</v>
      </c>
      <c r="C97" s="55">
        <v>118.18113700000001</v>
      </c>
      <c r="D97" s="55">
        <v>39.459999000000003</v>
      </c>
      <c r="E97" s="55">
        <v>37.651882000000001</v>
      </c>
      <c r="F97" s="41">
        <v>5.640957584712677E-3</v>
      </c>
      <c r="G97" s="41">
        <v>1.3282586483731427E-2</v>
      </c>
      <c r="H97" s="41">
        <v>-2.2056057273715363E-2</v>
      </c>
      <c r="I97" s="41">
        <v>4.5903513588282784E-2</v>
      </c>
    </row>
    <row r="98" spans="1:9" x14ac:dyDescent="0.45">
      <c r="A98" s="3">
        <v>38355</v>
      </c>
      <c r="B98" s="55">
        <v>32.358367999999999</v>
      </c>
      <c r="C98" s="55">
        <v>95.135695999999996</v>
      </c>
      <c r="D98" s="55">
        <v>43.220001000000003</v>
      </c>
      <c r="E98" s="55">
        <v>28.193809999999999</v>
      </c>
      <c r="F98" s="41">
        <v>-3.1286096977223142E-2</v>
      </c>
      <c r="G98" s="41">
        <v>-2.2675964960808301E-2</v>
      </c>
      <c r="H98" s="41">
        <v>-2.4455566297390523E-2</v>
      </c>
      <c r="I98" s="41">
        <v>5.603922843463284E-2</v>
      </c>
    </row>
    <row r="99" spans="1:9" x14ac:dyDescent="0.45">
      <c r="A99" s="3">
        <v>38777</v>
      </c>
      <c r="B99" s="55">
        <v>38.214225999999996</v>
      </c>
      <c r="C99" s="55">
        <v>106.798317</v>
      </c>
      <c r="D99" s="55">
        <v>36.529998999999997</v>
      </c>
      <c r="E99" s="55">
        <v>32.023746000000003</v>
      </c>
      <c r="F99" s="41">
        <v>2.0754889443074714E-2</v>
      </c>
      <c r="G99" s="41">
        <v>1.63691864667341E-2</v>
      </c>
      <c r="H99" s="41">
        <v>-2.4605811467559031E-2</v>
      </c>
      <c r="I99" s="41">
        <v>2.606562095122434E-2</v>
      </c>
    </row>
    <row r="100" spans="1:9" x14ac:dyDescent="0.45">
      <c r="A100" s="3">
        <v>37956</v>
      </c>
      <c r="B100" s="55">
        <v>28.663269</v>
      </c>
      <c r="C100" s="55">
        <v>87.912788000000006</v>
      </c>
      <c r="D100" s="55">
        <v>52.619999</v>
      </c>
      <c r="E100" s="55">
        <v>20.475138000000001</v>
      </c>
      <c r="F100" s="41">
        <v>5.0504939530270271E-2</v>
      </c>
      <c r="G100" s="41">
        <v>4.9088199923371358E-2</v>
      </c>
      <c r="H100" s="41">
        <v>-2.5332098551398032E-2</v>
      </c>
      <c r="I100" s="41">
        <v>0.1253915631049389</v>
      </c>
    </row>
    <row r="101" spans="1:9" x14ac:dyDescent="0.45">
      <c r="A101" s="3">
        <v>38412</v>
      </c>
      <c r="B101" s="55">
        <v>32.596043000000002</v>
      </c>
      <c r="C101" s="55">
        <v>95.347717000000003</v>
      </c>
      <c r="D101" s="55">
        <v>34.270000000000003</v>
      </c>
      <c r="E101" s="55">
        <v>29.779032000000001</v>
      </c>
      <c r="F101" s="41">
        <v>-1.3733807717097807E-2</v>
      </c>
      <c r="G101" s="41">
        <v>-1.8462211781093474E-2</v>
      </c>
      <c r="H101" s="41">
        <v>-2.6207403422894505E-2</v>
      </c>
      <c r="I101" s="41">
        <v>3.7095082041650497E-2</v>
      </c>
    </row>
    <row r="102" spans="1:9" x14ac:dyDescent="0.45">
      <c r="A102" s="3">
        <v>38687</v>
      </c>
      <c r="B102" s="55">
        <v>35.860256</v>
      </c>
      <c r="C102" s="55">
        <v>102.016396</v>
      </c>
      <c r="D102" s="55">
        <v>47.150002000000001</v>
      </c>
      <c r="E102" s="55">
        <v>29.825827</v>
      </c>
      <c r="F102" s="41">
        <v>5.3101319490661695E-3</v>
      </c>
      <c r="G102" s="41">
        <v>-1.9152976526256148E-3</v>
      </c>
      <c r="H102" s="41">
        <v>-2.7404643255522707E-2</v>
      </c>
      <c r="I102" s="41">
        <v>2.172800653134566E-2</v>
      </c>
    </row>
    <row r="103" spans="1:9" x14ac:dyDescent="0.45">
      <c r="A103" s="3">
        <v>39934</v>
      </c>
      <c r="B103" s="55">
        <v>28.387180000000001</v>
      </c>
      <c r="C103" s="55">
        <v>81.109961999999996</v>
      </c>
      <c r="D103" s="55">
        <v>77.989998</v>
      </c>
      <c r="E103" s="55">
        <v>31.335536999999999</v>
      </c>
      <c r="F103" s="41">
        <v>6.2623443810564242E-2</v>
      </c>
      <c r="G103" s="41">
        <v>5.6808818913923601E-2</v>
      </c>
      <c r="H103" s="41">
        <v>-3.1924975815672989E-2</v>
      </c>
      <c r="I103" s="41">
        <v>4.0839131759720849E-2</v>
      </c>
    </row>
    <row r="104" spans="1:9" x14ac:dyDescent="0.45">
      <c r="A104" s="3">
        <v>40756</v>
      </c>
      <c r="B104" s="55">
        <v>42.768833000000001</v>
      </c>
      <c r="C104" s="55">
        <v>112.00799600000001</v>
      </c>
      <c r="D104" s="55">
        <v>215.229996</v>
      </c>
      <c r="E104" s="55">
        <v>47.541992</v>
      </c>
      <c r="F104" s="41">
        <v>-6.564598239237962E-2</v>
      </c>
      <c r="G104" s="41">
        <v>-5.6544585763782927E-2</v>
      </c>
      <c r="H104" s="41">
        <v>-3.3309797991686721E-2</v>
      </c>
      <c r="I104" s="41">
        <v>3.0625937591222643E-2</v>
      </c>
    </row>
    <row r="105" spans="1:9" x14ac:dyDescent="0.45">
      <c r="A105" s="3">
        <v>38810</v>
      </c>
      <c r="B105" s="55">
        <v>38.543509999999998</v>
      </c>
      <c r="C105" s="55">
        <v>108.14737700000001</v>
      </c>
      <c r="D105" s="55">
        <v>35.209999000000003</v>
      </c>
      <c r="E105" s="55">
        <v>31.990794999999999</v>
      </c>
      <c r="F105" s="41">
        <v>8.5798783851261436E-3</v>
      </c>
      <c r="G105" s="41">
        <v>1.2552730778161441E-2</v>
      </c>
      <c r="H105" s="41">
        <v>-3.6803708666491783E-2</v>
      </c>
      <c r="I105" s="41">
        <v>-1.0294849387496407E-3</v>
      </c>
    </row>
    <row r="106" spans="1:9" x14ac:dyDescent="0.45">
      <c r="A106" s="3">
        <v>41821</v>
      </c>
      <c r="B106" s="55">
        <v>73.460159000000004</v>
      </c>
      <c r="C106" s="55">
        <v>188.38632200000001</v>
      </c>
      <c r="D106" s="55">
        <v>312.98998999999998</v>
      </c>
      <c r="E106" s="55">
        <v>68.485671999999994</v>
      </c>
      <c r="F106" s="41">
        <v>-2.3611183676976791E-2</v>
      </c>
      <c r="G106" s="41">
        <v>-1.3528664318540259E-2</v>
      </c>
      <c r="H106" s="41">
        <v>-3.697681775984954E-2</v>
      </c>
      <c r="I106" s="41">
        <v>-2.8159399642088537E-2</v>
      </c>
    </row>
    <row r="107" spans="1:9" x14ac:dyDescent="0.45">
      <c r="A107" s="3">
        <v>37988</v>
      </c>
      <c r="B107" s="55">
        <v>29.342554</v>
      </c>
      <c r="C107" s="55">
        <v>89.650818000000001</v>
      </c>
      <c r="D107" s="55">
        <v>50.400002000000001</v>
      </c>
      <c r="E107" s="55">
        <v>21.756708</v>
      </c>
      <c r="F107" s="41">
        <v>2.3422340019287086E-2</v>
      </c>
      <c r="G107" s="41">
        <v>1.9577046768660469E-2</v>
      </c>
      <c r="H107" s="41">
        <v>-4.3105041848103681E-2</v>
      </c>
      <c r="I107" s="41">
        <v>6.0710754134879134E-2</v>
      </c>
    </row>
    <row r="108" spans="1:9" x14ac:dyDescent="0.45">
      <c r="A108" s="3">
        <v>39356</v>
      </c>
      <c r="B108" s="55">
        <v>44.578570999999997</v>
      </c>
      <c r="C108" s="55">
        <v>130.74221800000001</v>
      </c>
      <c r="D108" s="55">
        <v>89.150002000000001</v>
      </c>
      <c r="E108" s="55">
        <v>38.636947999999997</v>
      </c>
      <c r="F108" s="41">
        <v>1.1139944824370493E-2</v>
      </c>
      <c r="G108" s="41">
        <v>1.3475389762626406E-2</v>
      </c>
      <c r="H108" s="41">
        <v>-4.3890751775094348E-2</v>
      </c>
      <c r="I108" s="41">
        <v>2.5357900609967243E-2</v>
      </c>
    </row>
    <row r="109" spans="1:9" x14ac:dyDescent="0.45">
      <c r="A109" s="3">
        <v>39085</v>
      </c>
      <c r="B109" s="55">
        <v>42.400742000000001</v>
      </c>
      <c r="C109" s="55">
        <v>119.958618</v>
      </c>
      <c r="D109" s="55">
        <v>37.669998</v>
      </c>
      <c r="E109" s="55">
        <v>38.415981000000002</v>
      </c>
      <c r="F109" s="41">
        <v>2.379566157114419E-2</v>
      </c>
      <c r="G109" s="41">
        <v>1.4928326519118424E-2</v>
      </c>
      <c r="H109" s="41">
        <v>-4.6423506641048828E-2</v>
      </c>
      <c r="I109" s="41">
        <v>2.0090605176790101E-2</v>
      </c>
    </row>
    <row r="110" spans="1:9" x14ac:dyDescent="0.45">
      <c r="A110" s="3">
        <v>41365</v>
      </c>
      <c r="B110" s="55">
        <v>58.389750999999997</v>
      </c>
      <c r="C110" s="55">
        <v>151.983475</v>
      </c>
      <c r="D110" s="55">
        <v>253.80999800000001</v>
      </c>
      <c r="E110" s="55">
        <v>67.605582999999996</v>
      </c>
      <c r="F110" s="41">
        <v>1.6793176159465174E-2</v>
      </c>
      <c r="G110" s="41">
        <v>1.9030096886512297E-2</v>
      </c>
      <c r="H110" s="41">
        <v>-4.8750734197453377E-2</v>
      </c>
      <c r="I110" s="41">
        <v>3.532410293372E-2</v>
      </c>
    </row>
    <row r="111" spans="1:9" x14ac:dyDescent="0.45">
      <c r="A111" s="3">
        <v>41884</v>
      </c>
      <c r="B111" s="55">
        <v>74.569457999999997</v>
      </c>
      <c r="C111" s="55">
        <v>193.11911000000001</v>
      </c>
      <c r="D111" s="55">
        <v>322.44000199999999</v>
      </c>
      <c r="E111" s="55">
        <v>71.791877999999997</v>
      </c>
      <c r="F111" s="41">
        <v>-2.6197197617123295E-2</v>
      </c>
      <c r="G111" s="41">
        <v>-1.389234178636862E-2</v>
      </c>
      <c r="H111" s="41">
        <v>-5.0201042447424411E-2</v>
      </c>
      <c r="I111" s="41">
        <v>1.0486782459825879E-2</v>
      </c>
    </row>
    <row r="112" spans="1:9" x14ac:dyDescent="0.45">
      <c r="A112" s="3">
        <v>38720</v>
      </c>
      <c r="B112" s="55">
        <v>37.303916999999998</v>
      </c>
      <c r="C112" s="55">
        <v>104.46623200000001</v>
      </c>
      <c r="D112" s="55">
        <v>44.82</v>
      </c>
      <c r="E112" s="55">
        <v>30.803726000000001</v>
      </c>
      <c r="F112" s="41">
        <v>3.9468727516172211E-2</v>
      </c>
      <c r="G112" s="41">
        <v>2.3730334964105811E-2</v>
      </c>
      <c r="H112" s="41">
        <v>-5.0679583124500098E-2</v>
      </c>
      <c r="I112" s="41">
        <v>3.2260960673422469E-2</v>
      </c>
    </row>
    <row r="113" spans="1:9" x14ac:dyDescent="0.45">
      <c r="A113" s="3">
        <v>41913</v>
      </c>
      <c r="B113" s="55">
        <v>76.822577999999993</v>
      </c>
      <c r="C113" s="55">
        <v>197.667236</v>
      </c>
      <c r="D113" s="55">
        <v>305.459991</v>
      </c>
      <c r="E113" s="55">
        <v>78.877937000000003</v>
      </c>
      <c r="F113" s="41">
        <v>2.9767568132872478E-2</v>
      </c>
      <c r="G113" s="41">
        <v>2.3277841790234479E-2</v>
      </c>
      <c r="H113" s="41">
        <v>-5.4098270939564909E-2</v>
      </c>
      <c r="I113" s="41">
        <v>9.4130206422756629E-2</v>
      </c>
    </row>
    <row r="114" spans="1:9" x14ac:dyDescent="0.45">
      <c r="A114" s="3">
        <v>40028</v>
      </c>
      <c r="B114" s="55">
        <v>32.353518999999999</v>
      </c>
      <c r="C114" s="55">
        <v>90.321738999999994</v>
      </c>
      <c r="D114" s="55">
        <v>81.190002000000007</v>
      </c>
      <c r="E114" s="55">
        <v>34.838985000000001</v>
      </c>
      <c r="F114" s="41">
        <v>5.4943056440118265E-2</v>
      </c>
      <c r="G114" s="41">
        <v>3.6273655794086139E-2</v>
      </c>
      <c r="H114" s="41">
        <v>-5.4760609135456627E-2</v>
      </c>
      <c r="I114" s="41">
        <v>1.6150041645789887E-2</v>
      </c>
    </row>
    <row r="115" spans="1:9" x14ac:dyDescent="0.45">
      <c r="A115" s="3">
        <v>38565</v>
      </c>
      <c r="B115" s="55">
        <v>34.882613999999997</v>
      </c>
      <c r="C115" s="55">
        <v>99.481987000000004</v>
      </c>
      <c r="D115" s="55">
        <v>42.700001</v>
      </c>
      <c r="E115" s="55">
        <v>31.126417</v>
      </c>
      <c r="F115" s="41">
        <v>-8.7674164006521262E-3</v>
      </c>
      <c r="G115" s="41">
        <v>-9.4186651886649306E-3</v>
      </c>
      <c r="H115" s="41">
        <v>-5.5791380505999563E-2</v>
      </c>
      <c r="I115" s="41">
        <v>-1.8794295386640601E-2</v>
      </c>
    </row>
    <row r="116" spans="1:9" x14ac:dyDescent="0.45">
      <c r="A116" s="3">
        <v>38443</v>
      </c>
      <c r="B116" s="55">
        <v>31.554580999999999</v>
      </c>
      <c r="C116" s="55">
        <v>93.561363</v>
      </c>
      <c r="D116" s="55">
        <v>32.360000999999997</v>
      </c>
      <c r="E116" s="55">
        <v>31.033560000000001</v>
      </c>
      <c r="F116" s="41">
        <v>-3.2472124092115494E-2</v>
      </c>
      <c r="G116" s="41">
        <v>-1.8912878591838787E-2</v>
      </c>
      <c r="H116" s="41">
        <v>-5.7347212793878569E-2</v>
      </c>
      <c r="I116" s="41">
        <v>4.1264677871833959E-2</v>
      </c>
    </row>
    <row r="117" spans="1:9" x14ac:dyDescent="0.45">
      <c r="A117" s="3">
        <v>40210</v>
      </c>
      <c r="B117" s="55">
        <v>36.483364000000002</v>
      </c>
      <c r="C117" s="55">
        <v>98.613868999999994</v>
      </c>
      <c r="D117" s="55">
        <v>118.400002</v>
      </c>
      <c r="E117" s="55">
        <v>37.871288</v>
      </c>
      <c r="F117" s="41">
        <v>4.1010352666693353E-2</v>
      </c>
      <c r="G117" s="41">
        <v>3.071802318974946E-2</v>
      </c>
      <c r="H117" s="41">
        <v>-5.7519662389543924E-2</v>
      </c>
      <c r="I117" s="41">
        <v>3.6497816854462843E-3</v>
      </c>
    </row>
    <row r="118" spans="1:9" x14ac:dyDescent="0.45">
      <c r="A118" s="3">
        <v>40546</v>
      </c>
      <c r="B118" s="55">
        <v>44.885787999999998</v>
      </c>
      <c r="C118" s="55">
        <v>116.83889000000001</v>
      </c>
      <c r="D118" s="55">
        <v>169.63999899999999</v>
      </c>
      <c r="E118" s="55">
        <v>43.174334999999999</v>
      </c>
      <c r="F118" s="41">
        <v>2.0916865796853687E-2</v>
      </c>
      <c r="G118" s="41">
        <v>2.3032788840973911E-2</v>
      </c>
      <c r="H118" s="41">
        <v>-5.9278312178656596E-2</v>
      </c>
      <c r="I118" s="41">
        <v>3.922625040566491E-3</v>
      </c>
    </row>
    <row r="119" spans="1:9" x14ac:dyDescent="0.45">
      <c r="A119" s="3">
        <v>41487</v>
      </c>
      <c r="B119" s="55">
        <v>60.728904999999997</v>
      </c>
      <c r="C119" s="55">
        <v>156.58630400000001</v>
      </c>
      <c r="D119" s="55">
        <v>280.98001099999999</v>
      </c>
      <c r="E119" s="55">
        <v>60.271529999999998</v>
      </c>
      <c r="F119" s="41">
        <v>-2.9637548768349054E-2</v>
      </c>
      <c r="G119" s="41">
        <v>-3.0451387421544629E-2</v>
      </c>
      <c r="H119" s="41">
        <v>-6.9557366531336831E-2</v>
      </c>
      <c r="I119" s="41">
        <v>-6.8029252778243704E-2</v>
      </c>
    </row>
    <row r="120" spans="1:9" x14ac:dyDescent="0.45">
      <c r="A120" s="3">
        <v>40182</v>
      </c>
      <c r="B120" s="55">
        <v>35.017432999999997</v>
      </c>
      <c r="C120" s="55">
        <v>95.630699000000007</v>
      </c>
      <c r="D120" s="55">
        <v>125.410004</v>
      </c>
      <c r="E120" s="55">
        <v>37.733317999999997</v>
      </c>
      <c r="F120" s="41">
        <v>-3.3700904810090498E-2</v>
      </c>
      <c r="G120" s="41">
        <v>-3.7019267853603773E-2</v>
      </c>
      <c r="H120" s="41">
        <v>-7.0124514876082733E-2</v>
      </c>
      <c r="I120" s="41">
        <v>-4.0313652408929299E-2</v>
      </c>
    </row>
    <row r="121" spans="1:9" x14ac:dyDescent="0.45">
      <c r="A121" s="3">
        <v>38504</v>
      </c>
      <c r="B121" s="55">
        <v>33.479919000000002</v>
      </c>
      <c r="C121" s="55">
        <v>96.722656000000001</v>
      </c>
      <c r="D121" s="55">
        <v>33.090000000000003</v>
      </c>
      <c r="E121" s="55">
        <v>31.920950000000001</v>
      </c>
      <c r="F121" s="41">
        <v>1.5250776613555143E-2</v>
      </c>
      <c r="G121" s="41">
        <v>1.5138104767194263E-3</v>
      </c>
      <c r="H121" s="41">
        <v>-7.0583168699311361E-2</v>
      </c>
      <c r="I121" s="41">
        <v>7.8698218049149962E-2</v>
      </c>
    </row>
    <row r="122" spans="1:9" x14ac:dyDescent="0.45">
      <c r="A122" s="3">
        <v>41701</v>
      </c>
      <c r="B122" s="55">
        <v>71.30677</v>
      </c>
      <c r="C122" s="55">
        <v>181.58431999999999</v>
      </c>
      <c r="D122" s="55">
        <v>336.36999500000002</v>
      </c>
      <c r="E122" s="55">
        <v>66.886229999999998</v>
      </c>
      <c r="F122" s="41">
        <v>6.0527430326586069E-3</v>
      </c>
      <c r="G122" s="41">
        <v>8.261293946850384E-3</v>
      </c>
      <c r="H122" s="41">
        <v>-7.3708703632283726E-2</v>
      </c>
      <c r="I122" s="41">
        <v>4.7854039644014048E-3</v>
      </c>
    </row>
    <row r="123" spans="1:9" x14ac:dyDescent="0.45">
      <c r="A123" s="3">
        <v>40940</v>
      </c>
      <c r="B123" s="55">
        <v>47.996032999999997</v>
      </c>
      <c r="C123" s="55">
        <v>127.021576</v>
      </c>
      <c r="D123" s="55">
        <v>179.69000199999999</v>
      </c>
      <c r="E123" s="55">
        <v>53.865318000000002</v>
      </c>
      <c r="F123" s="41">
        <v>3.9291544015395773E-2</v>
      </c>
      <c r="G123" s="41">
        <v>4.2489784147072662E-2</v>
      </c>
      <c r="H123" s="41">
        <v>-7.8890487394561892E-2</v>
      </c>
      <c r="I123" s="41">
        <v>-6.7748607473985889E-3</v>
      </c>
    </row>
    <row r="124" spans="1:9" x14ac:dyDescent="0.45">
      <c r="A124" s="3">
        <v>41030</v>
      </c>
      <c r="B124" s="55">
        <v>45.332115000000002</v>
      </c>
      <c r="C124" s="55">
        <v>122.410667</v>
      </c>
      <c r="D124" s="55">
        <v>212.91000399999999</v>
      </c>
      <c r="E124" s="55">
        <v>57.254863999999998</v>
      </c>
      <c r="F124" s="41">
        <v>-7.2495467175019285E-2</v>
      </c>
      <c r="G124" s="41">
        <v>-6.1934747112178078E-2</v>
      </c>
      <c r="H124" s="41">
        <v>-8.5436658395982357E-2</v>
      </c>
      <c r="I124" s="41">
        <v>3.6939541080728791E-2</v>
      </c>
    </row>
    <row r="125" spans="1:9" x14ac:dyDescent="0.45">
      <c r="A125" s="3">
        <v>41974</v>
      </c>
      <c r="B125" s="55">
        <v>79.091224999999994</v>
      </c>
      <c r="C125" s="55">
        <v>202.582367</v>
      </c>
      <c r="D125" s="55">
        <v>310.35000600000001</v>
      </c>
      <c r="E125" s="55">
        <v>80.991523999999998</v>
      </c>
      <c r="F125" s="41">
        <v>2.8125817634160034E-3</v>
      </c>
      <c r="G125" s="41">
        <v>-2.5398461034260604E-3</v>
      </c>
      <c r="H125" s="41">
        <v>-8.7236928314820938E-2</v>
      </c>
      <c r="I125" s="41">
        <v>3.2111734882486948E-2</v>
      </c>
    </row>
    <row r="126" spans="1:9" x14ac:dyDescent="0.45">
      <c r="A126" s="3">
        <v>41183</v>
      </c>
      <c r="B126" s="55">
        <v>49.395083999999997</v>
      </c>
      <c r="C126" s="55">
        <v>132.99797100000001</v>
      </c>
      <c r="D126" s="55">
        <v>232.88999899999999</v>
      </c>
      <c r="E126" s="55">
        <v>57.685420999999998</v>
      </c>
      <c r="F126" s="41">
        <v>-8.2748961113595972E-3</v>
      </c>
      <c r="G126" s="41">
        <v>-1.8365885878462971E-2</v>
      </c>
      <c r="H126" s="41">
        <v>-8.8027109335099621E-2</v>
      </c>
      <c r="I126" s="41">
        <v>1.3795462093774682E-2</v>
      </c>
    </row>
    <row r="127" spans="1:9" x14ac:dyDescent="0.45">
      <c r="A127" s="3">
        <v>40301</v>
      </c>
      <c r="B127" s="55">
        <v>37.197463999999997</v>
      </c>
      <c r="C127" s="55">
        <v>97.794960000000003</v>
      </c>
      <c r="D127" s="55">
        <v>125.459999</v>
      </c>
      <c r="E127" s="55">
        <v>37.499214000000002</v>
      </c>
      <c r="F127" s="41">
        <v>-7.6540072594578193E-2</v>
      </c>
      <c r="G127" s="41">
        <v>-8.2788919363234167E-2</v>
      </c>
      <c r="H127" s="41">
        <v>-8.8723655634014797E-2</v>
      </c>
      <c r="I127" s="41">
        <v>-3.5833153013123183E-2</v>
      </c>
    </row>
    <row r="128" spans="1:9" x14ac:dyDescent="0.45">
      <c r="A128" s="3">
        <v>41730</v>
      </c>
      <c r="B128" s="55">
        <v>71.580314999999999</v>
      </c>
      <c r="C128" s="55">
        <v>182.84660299999999</v>
      </c>
      <c r="D128" s="55">
        <v>304.13000499999998</v>
      </c>
      <c r="E128" s="55">
        <v>69.957245</v>
      </c>
      <c r="F128" s="41">
        <v>3.8288321744365497E-3</v>
      </c>
      <c r="G128" s="41">
        <v>6.9274475263261586E-3</v>
      </c>
      <c r="H128" s="41">
        <v>-0.10075647169213836</v>
      </c>
      <c r="I128" s="41">
        <v>4.4891153377539357E-2</v>
      </c>
    </row>
    <row r="129" spans="1:9" x14ac:dyDescent="0.45">
      <c r="A129" s="3">
        <v>40848</v>
      </c>
      <c r="B129" s="55">
        <v>43.597014999999999</v>
      </c>
      <c r="C129" s="55">
        <v>115.13917499999999</v>
      </c>
      <c r="D129" s="55">
        <v>192.28999300000001</v>
      </c>
      <c r="E129" s="55">
        <v>53.060836999999999</v>
      </c>
      <c r="F129" s="41">
        <v>-8.7973677817139197E-3</v>
      </c>
      <c r="G129" s="41">
        <v>-4.0720035506282152E-3</v>
      </c>
      <c r="H129" s="41">
        <v>-0.10467903380203618</v>
      </c>
      <c r="I129" s="41">
        <v>3.3001788167144351E-2</v>
      </c>
    </row>
    <row r="130" spans="1:9" x14ac:dyDescent="0.45">
      <c r="A130" s="3">
        <v>39693</v>
      </c>
      <c r="B130" s="55">
        <v>33.991936000000003</v>
      </c>
      <c r="C130" s="55">
        <v>100.139053</v>
      </c>
      <c r="D130" s="55">
        <v>72.760002</v>
      </c>
      <c r="E130" s="55">
        <v>36.849784999999997</v>
      </c>
      <c r="F130" s="41">
        <v>-0.11535218743611779</v>
      </c>
      <c r="G130" s="41">
        <v>-9.8907560191803551E-2</v>
      </c>
      <c r="H130" s="41">
        <v>-0.10493431435839204</v>
      </c>
      <c r="I130" s="41">
        <v>-5.7354304625547735E-4</v>
      </c>
    </row>
    <row r="131" spans="1:9" x14ac:dyDescent="0.45">
      <c r="A131" s="3">
        <v>40878</v>
      </c>
      <c r="B131" s="55">
        <v>43.665348000000002</v>
      </c>
      <c r="C131" s="55">
        <v>116.34219400000001</v>
      </c>
      <c r="D131" s="55">
        <v>173.10000600000001</v>
      </c>
      <c r="E131" s="55">
        <v>55.987456999999999</v>
      </c>
      <c r="F131" s="41">
        <v>1.566150895259033E-3</v>
      </c>
      <c r="G131" s="41">
        <v>1.0394182791142173E-2</v>
      </c>
      <c r="H131" s="41">
        <v>-0.10513511591493806</v>
      </c>
      <c r="I131" s="41">
        <v>5.3688560324571456E-2</v>
      </c>
    </row>
    <row r="132" spans="1:9" x14ac:dyDescent="0.45">
      <c r="A132" s="3">
        <v>41641</v>
      </c>
      <c r="B132" s="55">
        <v>67.285454000000001</v>
      </c>
      <c r="C132" s="55">
        <v>172.250259</v>
      </c>
      <c r="D132" s="55">
        <v>358.69000199999999</v>
      </c>
      <c r="E132" s="55">
        <v>65.597190999999995</v>
      </c>
      <c r="F132" s="41">
        <v>-3.0061307431006865E-2</v>
      </c>
      <c r="G132" s="41">
        <v>-3.5884555597445633E-2</v>
      </c>
      <c r="H132" s="41">
        <v>-0.10597647384037338</v>
      </c>
      <c r="I132" s="41">
        <v>2.3061990275494982E-2</v>
      </c>
    </row>
    <row r="133" spans="1:9" x14ac:dyDescent="0.45">
      <c r="A133" s="3">
        <v>39601</v>
      </c>
      <c r="B133" s="55">
        <v>37.238101999999998</v>
      </c>
      <c r="C133" s="55">
        <v>109.85466</v>
      </c>
      <c r="D133" s="55">
        <v>73.330001999999993</v>
      </c>
      <c r="E133" s="55">
        <v>36.270626</v>
      </c>
      <c r="F133" s="41">
        <v>-0.10361044816000051</v>
      </c>
      <c r="G133" s="41">
        <v>-8.7275972691045423E-2</v>
      </c>
      <c r="H133" s="41">
        <v>-0.10710453735368142</v>
      </c>
      <c r="I133" s="41">
        <v>-6.1368940140103155E-2</v>
      </c>
    </row>
    <row r="134" spans="1:9" x14ac:dyDescent="0.45">
      <c r="A134" s="3">
        <v>38628</v>
      </c>
      <c r="B134" s="55">
        <v>34.117488999999999</v>
      </c>
      <c r="C134" s="55">
        <v>97.908653000000001</v>
      </c>
      <c r="D134" s="55">
        <v>39.860000999999997</v>
      </c>
      <c r="E134" s="55">
        <v>28.431438</v>
      </c>
      <c r="F134" s="41">
        <v>-2.7151546488328734E-2</v>
      </c>
      <c r="G134" s="41">
        <v>-2.3935061129420003E-2</v>
      </c>
      <c r="H134" s="41">
        <v>-0.12793367054147736</v>
      </c>
      <c r="I134" s="41">
        <v>-9.6751117271324891E-2</v>
      </c>
    </row>
    <row r="135" spans="1:9" x14ac:dyDescent="0.45">
      <c r="A135" s="3">
        <v>40330</v>
      </c>
      <c r="B135" s="55">
        <v>34.851463000000003</v>
      </c>
      <c r="C135" s="55">
        <v>92.734954999999999</v>
      </c>
      <c r="D135" s="55">
        <v>109.260002</v>
      </c>
      <c r="E135" s="55">
        <v>37.593192999999999</v>
      </c>
      <c r="F135" s="41">
        <v>-6.5145470672952913E-2</v>
      </c>
      <c r="G135" s="41">
        <v>-5.31275638830788E-2</v>
      </c>
      <c r="H135" s="41">
        <v>-0.13825659342539715</v>
      </c>
      <c r="I135" s="41">
        <v>2.5030240158868404E-3</v>
      </c>
    </row>
    <row r="136" spans="1:9" x14ac:dyDescent="0.45">
      <c r="A136" s="3">
        <v>38019</v>
      </c>
      <c r="B136" s="55">
        <v>29.901218</v>
      </c>
      <c r="C136" s="55">
        <v>90.867439000000005</v>
      </c>
      <c r="D136" s="55">
        <v>43.009998000000003</v>
      </c>
      <c r="E136" s="55">
        <v>22.262646</v>
      </c>
      <c r="F136" s="41">
        <v>1.8860398028479351E-2</v>
      </c>
      <c r="G136" s="41">
        <v>1.3479405809287994E-2</v>
      </c>
      <c r="H136" s="41">
        <v>-0.15855861446503172</v>
      </c>
      <c r="I136" s="41">
        <v>2.2988082929656012E-2</v>
      </c>
    </row>
    <row r="137" spans="1:9" x14ac:dyDescent="0.45">
      <c r="A137" s="3">
        <v>39449</v>
      </c>
      <c r="B137" s="55">
        <v>39.982039999999998</v>
      </c>
      <c r="C137" s="55">
        <v>116.749931</v>
      </c>
      <c r="D137" s="55">
        <v>77.699996999999996</v>
      </c>
      <c r="E137" s="55">
        <v>38.015160000000002</v>
      </c>
      <c r="F137" s="41">
        <v>-4.3979791518929154E-2</v>
      </c>
      <c r="G137" s="41">
        <v>-6.2366046107406481E-2</v>
      </c>
      <c r="H137" s="41">
        <v>-0.17586578426664953</v>
      </c>
      <c r="I137" s="41">
        <v>-7.8350169424485666E-2</v>
      </c>
    </row>
    <row r="138" spans="1:9" x14ac:dyDescent="0.45">
      <c r="A138" s="3">
        <v>38749</v>
      </c>
      <c r="B138" s="55">
        <v>37.429268</v>
      </c>
      <c r="C138" s="55">
        <v>105.064346</v>
      </c>
      <c r="D138" s="55">
        <v>37.439999</v>
      </c>
      <c r="E138" s="55">
        <v>31.199812000000001</v>
      </c>
      <c r="F138" s="41">
        <v>3.354630678555751E-3</v>
      </c>
      <c r="G138" s="41">
        <v>5.709101079921626E-3</v>
      </c>
      <c r="H138" s="41">
        <v>-0.17991484347279166</v>
      </c>
      <c r="I138" s="41">
        <v>1.2776412467521397E-2</v>
      </c>
    </row>
    <row r="139" spans="1:9" x14ac:dyDescent="0.45">
      <c r="A139" s="3">
        <v>38261</v>
      </c>
      <c r="B139" s="55">
        <v>30.429818999999998</v>
      </c>
      <c r="C139" s="55">
        <v>90.445633000000001</v>
      </c>
      <c r="D139" s="55">
        <v>34.130001</v>
      </c>
      <c r="E139" s="55">
        <v>25.536652</v>
      </c>
      <c r="F139" s="41">
        <v>2.3463741029700991E-2</v>
      </c>
      <c r="G139" s="41">
        <v>1.2802426689482364E-2</v>
      </c>
      <c r="H139" s="41">
        <v>-0.17997482164493714</v>
      </c>
      <c r="I139" s="41">
        <v>6.919661343127656E-2</v>
      </c>
    </row>
    <row r="140" spans="1:9" x14ac:dyDescent="0.45">
      <c r="A140" s="3">
        <v>39479</v>
      </c>
      <c r="B140" s="55">
        <v>38.777709999999999</v>
      </c>
      <c r="C140" s="55">
        <v>113.73281900000001</v>
      </c>
      <c r="D140" s="55">
        <v>64.470000999999996</v>
      </c>
      <c r="E140" s="55">
        <v>36.178223000000003</v>
      </c>
      <c r="F140" s="41">
        <v>-3.0584756269575731E-2</v>
      </c>
      <c r="G140" s="41">
        <v>-2.618230087754515E-2</v>
      </c>
      <c r="H140" s="41">
        <v>-0.18665520392994331</v>
      </c>
      <c r="I140" s="41">
        <v>-4.9527664308966574E-2</v>
      </c>
    </row>
    <row r="141" spans="1:9" x14ac:dyDescent="0.45">
      <c r="A141" s="3">
        <v>38384</v>
      </c>
      <c r="B141" s="55">
        <v>33.046799</v>
      </c>
      <c r="C141" s="55">
        <v>97.124397000000002</v>
      </c>
      <c r="D141" s="55">
        <v>35.18</v>
      </c>
      <c r="E141" s="55">
        <v>28.694614000000001</v>
      </c>
      <c r="F141" s="41">
        <v>2.1052050068825941E-2</v>
      </c>
      <c r="G141" s="41">
        <v>2.0688348789244682E-2</v>
      </c>
      <c r="H141" s="41">
        <v>-0.205825634906764</v>
      </c>
      <c r="I141" s="41">
        <v>1.7606989345435402E-2</v>
      </c>
    </row>
    <row r="142" spans="1:9" x14ac:dyDescent="0.45">
      <c r="A142" s="3">
        <v>39722</v>
      </c>
      <c r="B142" s="55">
        <v>26.885262999999998</v>
      </c>
      <c r="C142" s="55">
        <v>83.59742</v>
      </c>
      <c r="D142" s="55">
        <v>57.240001999999997</v>
      </c>
      <c r="E142" s="55">
        <v>34.629916999999999</v>
      </c>
      <c r="F142" s="41">
        <v>-0.23454502739444577</v>
      </c>
      <c r="G142" s="41">
        <v>-0.18054709172612926</v>
      </c>
      <c r="H142" s="41">
        <v>-0.23991339150870125</v>
      </c>
      <c r="I142" s="41">
        <v>-6.2131822508633285E-2</v>
      </c>
    </row>
    <row r="143" spans="1:9" x14ac:dyDescent="0.45">
      <c r="A143" s="3">
        <v>39755</v>
      </c>
      <c r="B143" s="55">
        <v>24.295317000000001</v>
      </c>
      <c r="C143" s="55">
        <v>77.778496000000004</v>
      </c>
      <c r="D143" s="55">
        <v>42.700001</v>
      </c>
      <c r="E143" s="55">
        <v>33.381008000000001</v>
      </c>
      <c r="F143" s="41">
        <v>-0.10129467689534417</v>
      </c>
      <c r="G143" s="41">
        <v>-7.2147666420154993E-2</v>
      </c>
      <c r="H143" s="41">
        <v>-0.29305404597506818</v>
      </c>
      <c r="I143" s="41">
        <v>-3.6730846144713829E-2</v>
      </c>
    </row>
    <row r="144" spans="1:9" x14ac:dyDescent="0.45">
      <c r="A144" s="3">
        <v>38169</v>
      </c>
      <c r="B144" s="55">
        <v>29.009792000000001</v>
      </c>
      <c r="C144" s="55">
        <v>88.192909</v>
      </c>
      <c r="D144" s="55">
        <v>38.919998</v>
      </c>
      <c r="E144" s="55">
        <v>22.107277</v>
      </c>
      <c r="F144" s="41">
        <v>-4.6829870821389175E-2</v>
      </c>
      <c r="G144" s="41">
        <v>-3.2749083219376043E-2</v>
      </c>
      <c r="H144" s="41">
        <v>-0.33485598469626071</v>
      </c>
      <c r="I144" s="41">
        <v>5.7924686168560328E-2</v>
      </c>
    </row>
    <row r="145" spans="1:9" x14ac:dyDescent="0.45">
      <c r="A145" s="3">
        <v>38901</v>
      </c>
      <c r="B145" s="55">
        <v>36.799038000000003</v>
      </c>
      <c r="C145" s="55">
        <v>105.634415</v>
      </c>
      <c r="D145" s="55">
        <v>26.889999</v>
      </c>
      <c r="E145" s="55">
        <v>33.670265000000001</v>
      </c>
      <c r="F145" s="41">
        <v>-1.3372577161578131E-2</v>
      </c>
      <c r="G145" s="41">
        <v>4.4683162350140021E-3</v>
      </c>
      <c r="H145" s="41">
        <v>-0.36356823749286699</v>
      </c>
      <c r="I145" s="41">
        <v>3.1833968147998729E-2</v>
      </c>
    </row>
    <row r="146" spans="1:9" x14ac:dyDescent="0.45">
      <c r="A146" s="3">
        <v>37742</v>
      </c>
      <c r="B146" s="55">
        <v>23.525572</v>
      </c>
      <c r="C146" s="55">
        <v>75.666831999999999</v>
      </c>
      <c r="D146" s="55">
        <v>35.889999000000003</v>
      </c>
      <c r="E146" s="55">
        <v>18.802336</v>
      </c>
      <c r="F146" s="41"/>
    </row>
  </sheetData>
  <autoFilter ref="A1:I146">
    <sortState ref="A2:I146">
      <sortCondition descending="1" ref="H1:H146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M12" sqref="M12"/>
    </sheetView>
  </sheetViews>
  <sheetFormatPr defaultColWidth="10.85546875" defaultRowHeight="15.9" x14ac:dyDescent="0.45"/>
  <sheetData>
    <row r="3" spans="2:2" ht="44.6" x14ac:dyDescent="0.45">
      <c r="B3" s="60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2S-1, 2S-2 Cell Refs and Charts</vt:lpstr>
      <vt:lpstr>2S-3 Arithmetic in Excel</vt:lpstr>
      <vt:lpstr>2S-4 Functions on Cells</vt:lpstr>
      <vt:lpstr>2S-5, 2S-6 Functions on Arrays</vt:lpstr>
      <vt:lpstr>2S-7 Sorting Data</vt:lpstr>
      <vt:lpstr>2S-8 Solver Plugin</vt:lpstr>
      <vt:lpstr>2S-9 Solver Challenge</vt:lpstr>
      <vt:lpstr>2S-10 rsp vs spy</vt:lpstr>
      <vt:lpstr>copyright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kacidmoore@gmail.com</cp:lastModifiedBy>
  <cp:lastPrinted>2015-08-15T19:44:54Z</cp:lastPrinted>
  <dcterms:created xsi:type="dcterms:W3CDTF">2014-08-04T17:13:23Z</dcterms:created>
  <dcterms:modified xsi:type="dcterms:W3CDTF">2016-07-03T17:41:02Z</dcterms:modified>
</cp:coreProperties>
</file>