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8780" yWindow="1720" windowWidth="28180" windowHeight="22280" tabRatio="500" activeTab="1"/>
  </bookViews>
  <sheets>
    <sheet name="test" sheetId="3" r:id="rId1"/>
    <sheet name="1-26-17" sheetId="8" r:id="rId2"/>
    <sheet name="1-18-17" sheetId="6" r:id="rId3"/>
    <sheet name="1-11-17" sheetId="5" r:id="rId4"/>
    <sheet name="11-4-16" sheetId="4" r:id="rId5"/>
    <sheet name="9-29-16" sheetId="2" r:id="rId6"/>
    <sheet name="7-13-16" sheetId="1" r:id="rId7"/>
  </sheets>
  <definedNames>
    <definedName name="huh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G13" i="8"/>
  <c r="K16" i="8"/>
  <c r="I16" i="8"/>
  <c r="G16" i="8"/>
  <c r="C18" i="6"/>
  <c r="C18" i="8"/>
  <c r="D21" i="8"/>
  <c r="G5" i="8"/>
  <c r="G6" i="8"/>
  <c r="K8" i="8"/>
  <c r="G8" i="8"/>
  <c r="I8" i="8"/>
  <c r="B25" i="8"/>
  <c r="D25" i="8"/>
  <c r="C25" i="8"/>
  <c r="B24" i="8"/>
  <c r="D24" i="8"/>
  <c r="C24" i="8"/>
  <c r="B23" i="8"/>
  <c r="D23" i="8"/>
  <c r="C23" i="8"/>
  <c r="B22" i="8"/>
  <c r="D22" i="8"/>
  <c r="C22" i="8"/>
  <c r="B17" i="8"/>
  <c r="B18" i="8"/>
  <c r="E12" i="8"/>
  <c r="C17" i="8"/>
  <c r="C15" i="8"/>
  <c r="D15" i="8"/>
  <c r="E5" i="8"/>
  <c r="E15" i="8"/>
  <c r="C14" i="8"/>
  <c r="D14" i="8"/>
  <c r="E14" i="8"/>
  <c r="D13" i="8"/>
  <c r="E13" i="8"/>
  <c r="C10" i="8"/>
  <c r="D10" i="8"/>
  <c r="E10" i="8"/>
  <c r="C9" i="8"/>
  <c r="D9" i="8"/>
  <c r="E9" i="8"/>
  <c r="C8" i="8"/>
  <c r="D8" i="8"/>
  <c r="E8" i="8"/>
  <c r="C7" i="8"/>
  <c r="D7" i="8"/>
  <c r="E7" i="8"/>
  <c r="D6" i="8"/>
  <c r="E6" i="8"/>
  <c r="G12" i="6"/>
  <c r="A37" i="6"/>
  <c r="B22" i="6"/>
  <c r="D21" i="6"/>
  <c r="C22" i="6"/>
  <c r="D22" i="6"/>
  <c r="B23" i="6"/>
  <c r="C23" i="6"/>
  <c r="D23" i="6"/>
  <c r="B24" i="6"/>
  <c r="C24" i="6"/>
  <c r="D24" i="6"/>
  <c r="B25" i="6"/>
  <c r="C25" i="6"/>
  <c r="D25" i="6"/>
  <c r="E5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B17" i="6"/>
  <c r="C17" i="6"/>
  <c r="M54" i="6"/>
  <c r="M55" i="6"/>
  <c r="Q57" i="6"/>
  <c r="O59" i="6"/>
  <c r="M59" i="6"/>
  <c r="G54" i="6"/>
  <c r="G55" i="6"/>
  <c r="K57" i="6"/>
  <c r="I59" i="6"/>
  <c r="G59" i="6"/>
  <c r="M57" i="6"/>
  <c r="O57" i="6"/>
  <c r="G57" i="6"/>
  <c r="I57" i="6"/>
  <c r="G5" i="6"/>
  <c r="G6" i="6"/>
  <c r="K8" i="6"/>
  <c r="G8" i="6"/>
  <c r="I8" i="6"/>
  <c r="G25" i="6"/>
  <c r="G26" i="6"/>
  <c r="K28" i="6"/>
  <c r="I28" i="6"/>
  <c r="G28" i="6"/>
  <c r="U25" i="6"/>
  <c r="W25" i="6"/>
  <c r="U22" i="6"/>
  <c r="U23" i="6"/>
  <c r="G19" i="6"/>
  <c r="G20" i="6"/>
  <c r="K22" i="6"/>
  <c r="G22" i="6"/>
  <c r="I22" i="6"/>
  <c r="B18" i="6"/>
  <c r="E12" i="6"/>
  <c r="G13" i="6"/>
  <c r="K15" i="6"/>
  <c r="I15" i="6"/>
  <c r="G15" i="6"/>
  <c r="C15" i="6"/>
  <c r="D15" i="6"/>
  <c r="E15" i="6"/>
  <c r="C14" i="6"/>
  <c r="D14" i="6"/>
  <c r="E14" i="6"/>
  <c r="D13" i="6"/>
  <c r="E13" i="6"/>
  <c r="U7" i="6"/>
  <c r="U8" i="6"/>
  <c r="V7" i="6"/>
  <c r="B54" i="5"/>
  <c r="D54" i="5"/>
  <c r="C54" i="5"/>
  <c r="B53" i="5"/>
  <c r="D53" i="5"/>
  <c r="C53" i="5"/>
  <c r="B52" i="5"/>
  <c r="D52" i="5"/>
  <c r="C52" i="5"/>
  <c r="B51" i="5"/>
  <c r="D51" i="5"/>
  <c r="C51" i="5"/>
  <c r="M54" i="5"/>
  <c r="M55" i="5"/>
  <c r="Q57" i="5"/>
  <c r="O59" i="5"/>
  <c r="M59" i="5"/>
  <c r="G54" i="5"/>
  <c r="G55" i="5"/>
  <c r="K57" i="5"/>
  <c r="I59" i="5"/>
  <c r="G59" i="5"/>
  <c r="M57" i="5"/>
  <c r="O57" i="5"/>
  <c r="G57" i="5"/>
  <c r="I57" i="5"/>
  <c r="B46" i="5"/>
  <c r="D21" i="5"/>
  <c r="D28" i="5"/>
  <c r="D42" i="5"/>
  <c r="D46" i="5"/>
  <c r="C46" i="5"/>
  <c r="B45" i="5"/>
  <c r="D45" i="5"/>
  <c r="C45" i="5"/>
  <c r="B44" i="5"/>
  <c r="D44" i="5"/>
  <c r="C44" i="5"/>
  <c r="B29" i="5"/>
  <c r="B43" i="5"/>
  <c r="D43" i="5"/>
  <c r="C43" i="5"/>
  <c r="B39" i="5"/>
  <c r="D35" i="5"/>
  <c r="D39" i="5"/>
  <c r="C39" i="5"/>
  <c r="B38" i="5"/>
  <c r="D38" i="5"/>
  <c r="C38" i="5"/>
  <c r="B37" i="5"/>
  <c r="D37" i="5"/>
  <c r="C37" i="5"/>
  <c r="B36" i="5"/>
  <c r="D36" i="5"/>
  <c r="C36" i="5"/>
  <c r="B32" i="5"/>
  <c r="D32" i="5"/>
  <c r="C32" i="5"/>
  <c r="B31" i="5"/>
  <c r="D31" i="5"/>
  <c r="C31" i="5"/>
  <c r="B30" i="5"/>
  <c r="D30" i="5"/>
  <c r="C30" i="5"/>
  <c r="D29" i="5"/>
  <c r="C29" i="5"/>
  <c r="G5" i="5"/>
  <c r="G6" i="5"/>
  <c r="K8" i="5"/>
  <c r="G8" i="5"/>
  <c r="I8" i="5"/>
  <c r="G25" i="5"/>
  <c r="G26" i="5"/>
  <c r="K28" i="5"/>
  <c r="I28" i="5"/>
  <c r="G28" i="5"/>
  <c r="U25" i="5"/>
  <c r="W25" i="5"/>
  <c r="B25" i="5"/>
  <c r="D25" i="5"/>
  <c r="C25" i="5"/>
  <c r="B24" i="5"/>
  <c r="D24" i="5"/>
  <c r="C24" i="5"/>
  <c r="U22" i="5"/>
  <c r="U23" i="5"/>
  <c r="B23" i="5"/>
  <c r="D23" i="5"/>
  <c r="C23" i="5"/>
  <c r="G19" i="5"/>
  <c r="G20" i="5"/>
  <c r="K22" i="5"/>
  <c r="G22" i="5"/>
  <c r="I22" i="5"/>
  <c r="B22" i="5"/>
  <c r="D22" i="5"/>
  <c r="C22" i="5"/>
  <c r="B17" i="5"/>
  <c r="B18" i="5"/>
  <c r="E12" i="5"/>
  <c r="C18" i="5"/>
  <c r="C17" i="5"/>
  <c r="G12" i="5"/>
  <c r="G13" i="5"/>
  <c r="K15" i="5"/>
  <c r="I15" i="5"/>
  <c r="G15" i="5"/>
  <c r="C15" i="5"/>
  <c r="D15" i="5"/>
  <c r="E5" i="5"/>
  <c r="E15" i="5"/>
  <c r="C14" i="5"/>
  <c r="D14" i="5"/>
  <c r="E14" i="5"/>
  <c r="D13" i="5"/>
  <c r="E13" i="5"/>
  <c r="C10" i="5"/>
  <c r="D10" i="5"/>
  <c r="E10" i="5"/>
  <c r="C9" i="5"/>
  <c r="D9" i="5"/>
  <c r="E9" i="5"/>
  <c r="U7" i="5"/>
  <c r="U8" i="5"/>
  <c r="C8" i="5"/>
  <c r="D8" i="5"/>
  <c r="E8" i="5"/>
  <c r="V7" i="5"/>
  <c r="C7" i="5"/>
  <c r="D7" i="5"/>
  <c r="E7" i="5"/>
  <c r="D6" i="5"/>
  <c r="E6" i="5"/>
  <c r="B29" i="4"/>
  <c r="B43" i="4"/>
  <c r="D21" i="4"/>
  <c r="B46" i="4"/>
  <c r="D28" i="4"/>
  <c r="D42" i="4"/>
  <c r="D46" i="4"/>
  <c r="C46" i="4"/>
  <c r="M54" i="4"/>
  <c r="M55" i="4"/>
  <c r="Q57" i="4"/>
  <c r="O59" i="4"/>
  <c r="M59" i="4"/>
  <c r="G54" i="4"/>
  <c r="G55" i="4"/>
  <c r="K57" i="4"/>
  <c r="I59" i="4"/>
  <c r="G59" i="4"/>
  <c r="B45" i="4"/>
  <c r="D45" i="4"/>
  <c r="C45" i="4"/>
  <c r="B44" i="4"/>
  <c r="D44" i="4"/>
  <c r="C44" i="4"/>
  <c r="M57" i="4"/>
  <c r="O57" i="4"/>
  <c r="G57" i="4"/>
  <c r="I57" i="4"/>
  <c r="D43" i="4"/>
  <c r="C43" i="4"/>
  <c r="B39" i="4"/>
  <c r="D35" i="4"/>
  <c r="D39" i="4"/>
  <c r="C39" i="4"/>
  <c r="B38" i="4"/>
  <c r="D38" i="4"/>
  <c r="C38" i="4"/>
  <c r="B37" i="4"/>
  <c r="D37" i="4"/>
  <c r="C37" i="4"/>
  <c r="B36" i="4"/>
  <c r="D36" i="4"/>
  <c r="C36" i="4"/>
  <c r="B32" i="4"/>
  <c r="D32" i="4"/>
  <c r="C32" i="4"/>
  <c r="B31" i="4"/>
  <c r="D31" i="4"/>
  <c r="C31" i="4"/>
  <c r="B30" i="4"/>
  <c r="D30" i="4"/>
  <c r="C30" i="4"/>
  <c r="D29" i="4"/>
  <c r="C29" i="4"/>
  <c r="G5" i="4"/>
  <c r="G6" i="4"/>
  <c r="K8" i="4"/>
  <c r="G8" i="4"/>
  <c r="I8" i="4"/>
  <c r="G25" i="4"/>
  <c r="G26" i="4"/>
  <c r="K28" i="4"/>
  <c r="I28" i="4"/>
  <c r="G28" i="4"/>
  <c r="U25" i="4"/>
  <c r="W25" i="4"/>
  <c r="B25" i="4"/>
  <c r="D25" i="4"/>
  <c r="C25" i="4"/>
  <c r="B24" i="4"/>
  <c r="D24" i="4"/>
  <c r="C24" i="4"/>
  <c r="U22" i="4"/>
  <c r="U23" i="4"/>
  <c r="B23" i="4"/>
  <c r="D23" i="4"/>
  <c r="C23" i="4"/>
  <c r="G19" i="4"/>
  <c r="G20" i="4"/>
  <c r="K22" i="4"/>
  <c r="G22" i="4"/>
  <c r="I22" i="4"/>
  <c r="B22" i="4"/>
  <c r="D22" i="4"/>
  <c r="C22" i="4"/>
  <c r="B17" i="4"/>
  <c r="B18" i="4"/>
  <c r="E12" i="4"/>
  <c r="C18" i="4"/>
  <c r="C17" i="4"/>
  <c r="G12" i="4"/>
  <c r="G13" i="4"/>
  <c r="K15" i="4"/>
  <c r="I15" i="4"/>
  <c r="G15" i="4"/>
  <c r="C15" i="4"/>
  <c r="D15" i="4"/>
  <c r="E5" i="4"/>
  <c r="E15" i="4"/>
  <c r="C14" i="4"/>
  <c r="D14" i="4"/>
  <c r="E14" i="4"/>
  <c r="D13" i="4"/>
  <c r="E13" i="4"/>
  <c r="C10" i="4"/>
  <c r="D10" i="4"/>
  <c r="E10" i="4"/>
  <c r="C9" i="4"/>
  <c r="D9" i="4"/>
  <c r="E9" i="4"/>
  <c r="U7" i="4"/>
  <c r="U8" i="4"/>
  <c r="C8" i="4"/>
  <c r="D8" i="4"/>
  <c r="E8" i="4"/>
  <c r="V7" i="4"/>
  <c r="C7" i="4"/>
  <c r="D7" i="4"/>
  <c r="E7" i="4"/>
  <c r="D6" i="4"/>
  <c r="E6" i="4"/>
  <c r="U7" i="2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<sst xmlns="http://schemas.openxmlformats.org/spreadsheetml/2006/main" count="1684" uniqueCount="287">
  <si>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</si>
  <si>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</si>
  <si>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</si>
  <si>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</si>
  <si>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</si>
  <si>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</si>
  <si>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</si>
  <si>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</si>
  <si>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</si>
  <si>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</si>
  <si>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</si>
  <si>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</si>
  <si>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</si>
  <si>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</si>
  <si>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</si>
  <si>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</si>
  <si>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</si>
  <si>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</si>
  <si>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</si>
  <si>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</si>
  <si>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</si>
  <si>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</si>
  <si>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</si>
  <si>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</si>
  <si>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</si>
  <si>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</si>
  <si>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</si>
  <si>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</si>
  <si>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</si>
  <si>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</si>
  <si>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</si>
  <si>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</si>
  <si>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</si>
  <si>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</si>
  <si>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</si>
  <si>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</si>
  <si>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</si>
  <si>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</si>
  <si>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</si>
  <si>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</si>
  <si>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</si>
  <si>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</si>
  <si>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</si>
  <si>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</si>
  <si>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</si>
  <si>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</si>
  <si>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</si>
  <si>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</si>
  <si>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</si>
  <si>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</si>
  <si>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</si>
  <si>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</si>
  <si>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</si>
  <si>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</si>
  <si>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</si>
  <si>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</si>
  <si>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</si>
  <si>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</si>
  <si>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</si>
  <si>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</si>
  <si>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</si>
  <si>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</si>
  <si>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</si>
  <si>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</si>
  <si>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</si>
  <si>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</si>
  <si>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</si>
  <si>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</si>
  <si>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</si>
  <si>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</si>
  <si>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</si>
  <si>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</si>
  <si>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</si>
  <si>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</si>
  <si>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</si>
  <si>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</si>
  <si>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</si>
  <si>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</si>
  <si>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</si>
  <si>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</si>
  <si>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</si>
  <si>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</si>
  <si>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</si>
  <si>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</si>
  <si>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</si>
  <si>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</si>
  <si>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</si>
  <si>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</si>
  <si>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</si>
  <si>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</si>
  <si>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</si>
  <si>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</si>
  <si>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</si>
  <si>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</si>
  <si>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</si>
  <si>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</si>
  <si>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</si>
  <si>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</si>
  <si>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</si>
  <si>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</si>
  <si>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</si>
  <si>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</si>
  <si>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</si>
  <si>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</si>
  <si>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</si>
  <si>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</si>
  <si>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</si>
  <si>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</si>
  <si>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</si>
  <si>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</si>
  <si>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</si>
  <si>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</si>
  <si>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</si>
  <si>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</si>
  <si>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</si>
  <si>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</si>
  <si>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</si>
  <si>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</si>
  <si>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</si>
  <si>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</si>
  <si>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</si>
  <si>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</si>
  <si>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</si>
  <si>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</si>
  <si>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</si>
  <si>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</si>
  <si>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</si>
  <si>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</si>
  <si>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</si>
  <si>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</si>
  <si>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</si>
  <si>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</si>
  <si>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</si>
  <si>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</si>
  <si>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</si>
  <si>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</si>
  <si>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</si>
  <si>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</si>
  <si>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</si>
  <si>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</si>
  <si>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</si>
  <si>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</si>
  <si>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</si>
  <si>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</si>
  <si>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</si>
  <si>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</si>
  <si>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</si>
  <si>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</si>
  <si>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</si>
  <si>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</si>
  <si>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</si>
  <si>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</si>
  <si>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</si>
  <si>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</si>
  <si>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</si>
  <si>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</si>
  <si>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</si>
  <si>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</si>
  <si>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</si>
  <si>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</si>
  <si>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</si>
  <si>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</si>
  <si>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</si>
  <si>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</si>
  <si>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</si>
  <si>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</si>
  <si>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</si>
  <si>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</si>
  <si>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</si>
  <si>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</si>
  <si>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</si>
  <si>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</si>
  <si>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</si>
  <si>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</si>
  <si>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</si>
  <si>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</si>
  <si>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</si>
  <si>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</si>
  <si>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</si>
  <si>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</si>
  <si>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</si>
  <si>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</si>
  <si>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</si>
  <si>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</si>
  <si>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</si>
  <si>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</si>
  <si>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</si>
  <si>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</si>
  <si>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</si>
  <si>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</si>
  <si>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</si>
  <si>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</si>
  <si>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</si>
  <si>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</si>
  <si>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</si>
  <si>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</si>
  <si>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</si>
  <si>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</si>
  <si>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</si>
  <si>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</si>
  <si>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</si>
  <si>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</si>
  <si>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</si>
  <si>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</si>
  <si>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</si>
  <si>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</si>
  <si>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</si>
  <si>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</si>
  <si>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</si>
  <si>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</si>
  <si>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</si>
  <si>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</si>
  <si>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</si>
  <si>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</si>
  <si>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</si>
  <si>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</si>
  <si>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</si>
  <si>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</si>
  <si>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</si>
  <si>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</si>
  <si>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</si>
  <si>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</si>
  <si>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</si>
  <si>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</si>
  <si>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</si>
  <si>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</si>
  <si>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</si>
  <si>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</si>
  <si>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</si>
  <si>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</si>
  <si>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</si>
  <si>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</si>
  <si>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</si>
  <si>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</si>
  <si>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</si>
  <si>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</si>
  <si>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</si>
  <si>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</si>
  <si>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</si>
  <si>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</si>
  <si>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</si>
  <si>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</si>
  <si>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</si>
  <si>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</si>
  <si>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</si>
  <si>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</si>
  <si>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</si>
  <si>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</si>
  <si>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</si>
  <si>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</si>
  <si>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</si>
  <si>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</si>
  <si>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</si>
  <si>
    <t>Repeat the small antag screen done on 9-29</t>
  </si>
  <si>
    <t>total = 4</t>
  </si>
  <si>
    <t>hTAAR5 + CD293</t>
  </si>
  <si>
    <t>all transfected with hTAAAR5</t>
  </si>
  <si>
    <t>Repeat the small antag screen - This time recreate the odor dilution blocks from the stock blocks (previous experiments used dilution block that had been made may2016)</t>
  </si>
  <si>
    <t xml:space="preserve">Plate Layout with controls - </t>
  </si>
  <si>
    <r>
      <t xml:space="preserve">Plate 1: </t>
    </r>
    <r>
      <rPr>
        <b/>
        <sz val="11"/>
        <color theme="1"/>
        <rFont val="Calibri"/>
        <family val="2"/>
        <scheme val="minor"/>
      </rPr>
      <t>E CELLS, Rho</t>
    </r>
  </si>
  <si>
    <t>A1-A12 transfected with S6</t>
  </si>
  <si>
    <t>Others transfected with Rho</t>
  </si>
  <si>
    <r>
      <t xml:space="preserve">Plate 2: </t>
    </r>
    <r>
      <rPr>
        <b/>
        <sz val="11"/>
        <color theme="1"/>
        <rFont val="Calibri"/>
        <family val="2"/>
        <scheme val="minor"/>
      </rPr>
      <t>E Cells, hTAAR5</t>
    </r>
  </si>
  <si>
    <t>all wells are transfected with hTAAR5</t>
  </si>
  <si>
    <t>(did not make enough S6 control, and it doesn't work with the E Cells anyways)</t>
  </si>
  <si>
    <t>The only reason to include S6 controls on this plate is to check for contamination of H3A cells in the E cells</t>
  </si>
  <si>
    <t>(if you saw activation in the S6 wells, then you know that H3A cells must be present)</t>
  </si>
  <si>
    <r>
      <t xml:space="preserve">Plate 3: </t>
    </r>
    <r>
      <rPr>
        <b/>
        <sz val="10"/>
        <color indexed="63"/>
        <rFont val="Arial"/>
      </rPr>
      <t>H3A Cells, Rho</t>
    </r>
  </si>
  <si>
    <r>
      <t xml:space="preserve">Plate 4: </t>
    </r>
    <r>
      <rPr>
        <b/>
        <sz val="10"/>
        <color indexed="63"/>
        <rFont val="Arial"/>
      </rPr>
      <t>H3A Cells, hTAAR5</t>
    </r>
  </si>
  <si>
    <t>hTAAR5 + FOR</t>
  </si>
  <si>
    <t>Rho + CD293</t>
  </si>
  <si>
    <t>S6+CD293</t>
  </si>
  <si>
    <t>controls by plate</t>
  </si>
  <si>
    <t>no antag</t>
  </si>
  <si>
    <t>ODOR BLOCK 3</t>
  </si>
  <si>
    <t>1. Dilute stock odor block 3 from freezer</t>
  </si>
  <si>
    <t>2. Make 2 odor dilution blocks from the first dilution, one with TMA and one with forskolin. Make sure to leave spaces for controls and no antag as dictated below</t>
  </si>
  <si>
    <t>3. Add controls to the odor block</t>
  </si>
  <si>
    <t>4. distribute to cells</t>
  </si>
  <si>
    <t>This was done on cell stim day before stimming the cells 1/12/17</t>
  </si>
  <si>
    <t xml:space="preserve">384 plate with TMA only, in order to see if there are plate effects. </t>
  </si>
  <si>
    <t>complex taar5 -E Cells</t>
  </si>
  <si>
    <t>plated normally</t>
  </si>
  <si>
    <t>384 plate with TMA only, in order to see if there are plate effects. Trying plates in lots of different directions</t>
  </si>
  <si>
    <t>plated bottom to top</t>
  </si>
  <si>
    <t>plated left to right</t>
  </si>
  <si>
    <t>agonist reservior: Forskolin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</si>
</sst>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  <font>
      <b/>
      <sz val="10"/>
      <color indexed="63"/>
      <name val="Arial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0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413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19" borderId="0" xfId="0" applyFill="1"/>
    <xf numFmtId="0" fontId="0" fillId="19" borderId="36" xfId="0" applyFill="1" applyBorder="1"/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18" xfId="0" applyFill="1" applyBorder="1"/>
    <xf numFmtId="0" fontId="0" fillId="19" borderId="29" xfId="0" applyFill="1" applyBorder="1"/>
    <xf numFmtId="0" fontId="0" fillId="19" borderId="39" xfId="0" applyFill="1" applyBorder="1"/>
    <xf numFmtId="0" fontId="0" fillId="19" borderId="12" xfId="0" applyFill="1" applyBorder="1"/>
    <xf numFmtId="0" fontId="0" fillId="19" borderId="9" xfId="0" applyFill="1" applyBorder="1"/>
    <xf numFmtId="0" fontId="0" fillId="19" borderId="13" xfId="0" applyFill="1" applyBorder="1"/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40" xfId="0" applyFill="1" applyBorder="1"/>
    <xf numFmtId="0" fontId="0" fillId="19" borderId="13" xfId="0" applyFill="1" applyBorder="1" applyAlignment="1">
      <alignment horizontal="left"/>
    </xf>
    <xf numFmtId="2" fontId="0" fillId="19" borderId="10" xfId="0" applyNumberFormat="1" applyFill="1" applyBorder="1"/>
    <xf numFmtId="0" fontId="0" fillId="19" borderId="23" xfId="0" applyFill="1" applyBorder="1"/>
    <xf numFmtId="2" fontId="0" fillId="19" borderId="23" xfId="0" applyNumberFormat="1" applyFill="1" applyBorder="1"/>
    <xf numFmtId="0" fontId="0" fillId="19" borderId="41" xfId="0" applyFill="1" applyBorder="1"/>
    <xf numFmtId="0" fontId="0" fillId="19" borderId="10" xfId="0" applyFill="1" applyBorder="1"/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/>
    <xf numFmtId="0" fontId="0" fillId="0" borderId="1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13" xfId="0" applyFill="1" applyBorder="1" applyAlignment="1">
      <alignment horizontal="left"/>
    </xf>
    <xf numFmtId="2" fontId="0" fillId="0" borderId="10" xfId="0" applyNumberFormat="1" applyFill="1" applyBorder="1"/>
    <xf numFmtId="2" fontId="0" fillId="0" borderId="23" xfId="0" applyNumberFormat="1" applyFill="1" applyBorder="1"/>
    <xf numFmtId="0" fontId="0" fillId="0" borderId="41" xfId="0" applyFill="1" applyBorder="1"/>
    <xf numFmtId="166" fontId="0" fillId="0" borderId="0" xfId="0" applyNumberFormat="1" applyFill="1" applyBorder="1"/>
    <xf numFmtId="0" fontId="1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1" fontId="0" fillId="0" borderId="0" xfId="0" applyNumberFormat="1"/>
    <xf numFmtId="0" fontId="2" fillId="19" borderId="9" xfId="0" applyFont="1" applyFill="1" applyBorder="1"/>
    <xf numFmtId="0" fontId="0" fillId="19" borderId="9" xfId="0" applyFill="1" applyBorder="1" applyAlignment="1">
      <alignment horizontal="left"/>
    </xf>
    <xf numFmtId="0" fontId="0" fillId="19" borderId="9" xfId="0" applyFill="1" applyBorder="1"/>
    <xf numFmtId="0" fontId="9" fillId="19" borderId="1" xfId="2" applyFont="1" applyFill="1" applyBorder="1"/>
    <xf numFmtId="0" fontId="0" fillId="19" borderId="14" xfId="0" applyFill="1" applyBorder="1"/>
    <xf numFmtId="0" fontId="8" fillId="19" borderId="15" xfId="2" applyFont="1" applyFill="1" applyBorder="1"/>
    <xf numFmtId="0" fontId="8" fillId="19" borderId="16" xfId="2" applyFont="1" applyFill="1" applyBorder="1"/>
    <xf numFmtId="0" fontId="8" fillId="19" borderId="17" xfId="2" applyFill="1" applyBorder="1"/>
    <xf numFmtId="0" fontId="8" fillId="19" borderId="18" xfId="2" applyFont="1" applyFill="1" applyBorder="1"/>
    <xf numFmtId="0" fontId="8" fillId="19" borderId="19" xfId="2" applyFill="1" applyBorder="1"/>
    <xf numFmtId="0" fontId="8" fillId="19" borderId="9" xfId="2" applyFill="1" applyBorder="1"/>
    <xf numFmtId="0" fontId="8" fillId="19" borderId="20" xfId="2" applyFill="1" applyBorder="1"/>
    <xf numFmtId="0" fontId="8" fillId="19" borderId="21" xfId="2" applyFill="1" applyBorder="1"/>
    <xf numFmtId="0" fontId="8" fillId="19" borderId="12" xfId="2" applyFont="1" applyFill="1" applyBorder="1"/>
    <xf numFmtId="0" fontId="8" fillId="19" borderId="10" xfId="2" applyFont="1" applyFill="1" applyBorder="1"/>
    <xf numFmtId="0" fontId="8" fillId="19" borderId="22" xfId="2" applyFill="1" applyBorder="1"/>
    <xf numFmtId="0" fontId="8" fillId="19" borderId="23" xfId="2" applyFill="1" applyBorder="1"/>
    <xf numFmtId="0" fontId="8" fillId="19" borderId="24" xfId="2" applyFill="1" applyBorder="1"/>
    <xf numFmtId="0" fontId="8" fillId="19" borderId="25" xfId="2" applyFill="1" applyBorder="1"/>
    <xf numFmtId="0" fontId="0" fillId="19" borderId="0" xfId="0" applyFill="1" applyBorder="1"/>
    <xf numFmtId="0" fontId="0" fillId="19" borderId="28" xfId="0" applyFill="1" applyBorder="1"/>
    <xf numFmtId="2" fontId="0" fillId="19" borderId="9" xfId="0" applyNumberFormat="1" applyFill="1" applyBorder="1"/>
    <xf numFmtId="164" fontId="0" fillId="19" borderId="9" xfId="0" applyNumberFormat="1" applyFill="1" applyBorder="1"/>
    <xf numFmtId="0" fontId="0" fillId="19" borderId="8" xfId="0" applyFill="1" applyBorder="1"/>
    <xf numFmtId="0" fontId="0" fillId="19" borderId="4" xfId="0" applyFill="1" applyBorder="1"/>
    <xf numFmtId="0" fontId="0" fillId="19" borderId="5" xfId="0" applyFill="1" applyBorder="1"/>
    <xf numFmtId="164" fontId="0" fillId="19" borderId="26" xfId="0" applyNumberFormat="1" applyFill="1" applyBorder="1"/>
    <xf numFmtId="0" fontId="0" fillId="19" borderId="27" xfId="0" applyFill="1" applyBorder="1"/>
    <xf numFmtId="1" fontId="0" fillId="19" borderId="26" xfId="0" applyNumberFormat="1" applyFill="1" applyBorder="1"/>
    <xf numFmtId="0" fontId="0" fillId="19" borderId="26" xfId="0" applyFill="1" applyBorder="1"/>
    <xf numFmtId="164" fontId="0" fillId="19" borderId="6" xfId="0" applyNumberFormat="1" applyFill="1" applyBorder="1"/>
    <xf numFmtId="0" fontId="0" fillId="19" borderId="31" xfId="0" applyFill="1" applyBorder="1"/>
    <xf numFmtId="164" fontId="0" fillId="19" borderId="31" xfId="0" applyNumberFormat="1" applyFill="1" applyBorder="1"/>
    <xf numFmtId="0" fontId="0" fillId="19" borderId="7" xfId="0" applyFill="1" applyBorder="1"/>
    <xf numFmtId="0" fontId="2" fillId="19" borderId="8" xfId="0" applyFont="1" applyFill="1" applyBorder="1"/>
    <xf numFmtId="0" fontId="0" fillId="19" borderId="26" xfId="0" applyFill="1" applyBorder="1" applyAlignment="1"/>
    <xf numFmtId="0" fontId="0" fillId="19" borderId="6" xfId="0" applyFill="1" applyBorder="1" applyAlignment="1">
      <alignment horizontal="left"/>
    </xf>
    <xf numFmtId="0" fontId="0" fillId="19" borderId="0" xfId="0" applyFill="1" applyAlignment="1"/>
    <xf numFmtId="0" fontId="0" fillId="19" borderId="6" xfId="0" applyFill="1" applyBorder="1"/>
    <xf numFmtId="1" fontId="0" fillId="19" borderId="31" xfId="0" applyNumberFormat="1" applyFill="1" applyBorder="1"/>
    <xf numFmtId="1" fontId="0" fillId="19" borderId="7" xfId="0" applyNumberFormat="1" applyFill="1" applyBorder="1"/>
    <xf numFmtId="0" fontId="0" fillId="19" borderId="2" xfId="0" applyFill="1" applyBorder="1"/>
    <xf numFmtId="0" fontId="0" fillId="19" borderId="3" xfId="0" applyFill="1" applyBorder="1"/>
    <xf numFmtId="1" fontId="0" fillId="19" borderId="3" xfId="0" applyNumberFormat="1" applyFill="1" applyBorder="1"/>
    <xf numFmtId="0" fontId="0" fillId="19" borderId="34" xfId="0" applyFill="1" applyBorder="1"/>
    <xf numFmtId="49" fontId="0" fillId="0" borderId="0" xfId="0" applyNumberForma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8" fillId="0" borderId="48" xfId="2" applyNumberFormat="1" applyFont="1" applyBorder="1"/>
    <xf numFmtId="164" fontId="8" fillId="0" borderId="49" xfId="2" applyNumberFormat="1" applyBorder="1"/>
    <xf numFmtId="164" fontId="8" fillId="0" borderId="50" xfId="2" applyNumberFormat="1" applyBorder="1"/>
    <xf numFmtId="2" fontId="8" fillId="0" borderId="48" xfId="2" applyNumberFormat="1" applyBorder="1"/>
    <xf numFmtId="167" fontId="8" fillId="0" borderId="0" xfId="2" applyNumberFormat="1" applyFill="1" applyBorder="1"/>
    <xf numFmtId="0" fontId="0" fillId="0" borderId="9" xfId="0" applyFill="1" applyBorder="1"/>
    <xf numFmtId="0" fontId="0" fillId="19" borderId="9" xfId="0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19" borderId="9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16" borderId="20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1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/>
    <xf numFmtId="9" fontId="0" fillId="0" borderId="0" xfId="0" applyNumberFormat="1" applyFill="1" applyBorder="1"/>
    <xf numFmtId="0" fontId="0" fillId="0" borderId="0" xfId="0" applyFill="1" applyBorder="1"/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70" t="s">
        <v>57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2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373" t="s">
        <v>75</v>
      </c>
      <c r="H17" s="373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tabSelected="1" workbookViewId="0">
      <selection activeCell="P24" sqref="P24"/>
    </sheetView>
  </sheetViews>
  <sheetFormatPr baseColWidth="10" defaultColWidth="11.5" defaultRowHeight="15" x14ac:dyDescent="0.2"/>
  <sheetData>
    <row r="1" spans="1:27" ht="16" thickBot="1" x14ac:dyDescent="0.25">
      <c r="A1" s="134" t="s">
        <v>0</v>
      </c>
      <c r="B1" s="375" t="s">
        <v>283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7" ht="16" thickBot="1" x14ac:dyDescent="0.25">
      <c r="A2" s="135" t="s">
        <v>1</v>
      </c>
      <c r="B2" s="136">
        <v>42761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78"/>
      <c r="N2" s="378"/>
      <c r="O2" s="378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6" thickBot="1" x14ac:dyDescent="0.25">
      <c r="A3" s="141" t="s">
        <v>7</v>
      </c>
      <c r="B3" s="142">
        <v>4</v>
      </c>
      <c r="C3" s="143"/>
      <c r="D3" s="143"/>
      <c r="E3" s="143"/>
      <c r="G3" s="277">
        <v>1</v>
      </c>
      <c r="H3" s="379" t="s">
        <v>91</v>
      </c>
      <c r="I3" s="380"/>
      <c r="J3" s="380"/>
      <c r="K3" s="381"/>
      <c r="L3" s="276"/>
      <c r="M3" s="378"/>
      <c r="N3" s="378"/>
      <c r="O3" s="37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4</v>
      </c>
      <c r="G5" s="369">
        <f>(12.5*G4*G3)</f>
        <v>25</v>
      </c>
      <c r="H5" s="369" t="s">
        <v>17</v>
      </c>
      <c r="I5" s="369"/>
      <c r="J5" s="369"/>
      <c r="K5" s="369"/>
      <c r="L5" s="276"/>
      <c r="M5" s="79" t="s">
        <v>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">
      <c r="A6" s="324" t="s">
        <v>22</v>
      </c>
      <c r="B6" s="325"/>
      <c r="C6" s="326"/>
      <c r="D6" s="327">
        <f>500*1.25</f>
        <v>625</v>
      </c>
      <c r="E6" s="328">
        <f>D6*E$5</f>
        <v>2500</v>
      </c>
      <c r="G6" s="369">
        <f>(G5+0.2*G5)*1.11111111111111</f>
        <v>33.3333333333333</v>
      </c>
      <c r="H6" s="382" t="s">
        <v>93</v>
      </c>
      <c r="I6" s="383"/>
      <c r="J6" s="384"/>
      <c r="K6" s="336"/>
      <c r="L6" s="276"/>
      <c r="M6" s="156" t="s">
        <v>8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24.000000000000004</v>
      </c>
      <c r="G7" s="369" t="s">
        <v>96</v>
      </c>
      <c r="H7" s="369" t="s">
        <v>97</v>
      </c>
      <c r="I7" s="369" t="s">
        <v>98</v>
      </c>
      <c r="J7" s="369" t="s">
        <v>99</v>
      </c>
      <c r="K7" s="385" t="s">
        <v>27</v>
      </c>
      <c r="L7" s="385"/>
      <c r="M7" s="140" t="s">
        <v>100</v>
      </c>
      <c r="Q7" s="11"/>
      <c r="R7" s="11"/>
      <c r="S7" s="11"/>
      <c r="T7" s="11"/>
      <c r="U7" s="87"/>
      <c r="V7" s="87"/>
      <c r="W7" s="11"/>
      <c r="X7" s="11"/>
      <c r="Y7" s="11"/>
      <c r="Z7" s="11"/>
      <c r="AA7" s="11"/>
    </row>
    <row r="8" spans="1:27" x14ac:dyDescent="0.2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48.000000000000007</v>
      </c>
      <c r="G8" s="337">
        <f>K8*J8/H8/1000</f>
        <v>0.999999999999999</v>
      </c>
      <c r="H8" s="369">
        <v>1</v>
      </c>
      <c r="I8" s="338">
        <f>K8-G8</f>
        <v>32.3333333333333</v>
      </c>
      <c r="J8" s="369">
        <v>30</v>
      </c>
      <c r="K8" s="282">
        <f>G6</f>
        <v>33.3333333333333</v>
      </c>
      <c r="L8" s="276"/>
      <c r="M8" s="164" t="s">
        <v>102</v>
      </c>
      <c r="Q8" s="11"/>
      <c r="R8" s="11"/>
      <c r="S8" s="11"/>
      <c r="T8" s="11"/>
      <c r="U8" s="87"/>
      <c r="V8" s="11"/>
      <c r="W8" s="11"/>
      <c r="X8" s="11"/>
      <c r="Y8" s="11"/>
      <c r="Z8" s="11"/>
      <c r="AA8" s="11"/>
    </row>
    <row r="9" spans="1:27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24.000000000000004</v>
      </c>
      <c r="G9" s="369"/>
      <c r="H9" s="369"/>
      <c r="I9" s="369"/>
      <c r="J9" s="369"/>
      <c r="K9" s="369"/>
      <c r="L9" s="276"/>
      <c r="M9" s="167" t="s">
        <v>24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12.000000000000002</v>
      </c>
      <c r="F10" s="140"/>
      <c r="G10" s="3"/>
      <c r="H10" s="11"/>
      <c r="I10" s="11"/>
      <c r="J10" s="11"/>
      <c r="L10" s="140"/>
      <c r="M10" s="11" t="s">
        <v>106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6" thickBot="1" x14ac:dyDescent="0.25">
      <c r="A11" s="91" t="s">
        <v>163</v>
      </c>
      <c r="G11" t="s">
        <v>131</v>
      </c>
      <c r="M11" t="s">
        <v>109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4</v>
      </c>
      <c r="G12" s="157" t="s">
        <v>286</v>
      </c>
      <c r="H12" s="158"/>
      <c r="I12" s="158"/>
      <c r="J12" s="158"/>
      <c r="K12" s="159"/>
      <c r="M12" s="11" t="s">
        <v>112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2500</v>
      </c>
      <c r="G13" s="175">
        <f>384*B3</f>
        <v>1536</v>
      </c>
      <c r="H13" s="140" t="s">
        <v>111</v>
      </c>
      <c r="I13" s="140"/>
      <c r="J13" s="140"/>
      <c r="K13" s="176"/>
      <c r="M13" s="140" t="s">
        <v>114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132</v>
      </c>
      <c r="G14" s="178">
        <f>((12.5)*G13)*0.1+(12.5*G13)</f>
        <v>21120</v>
      </c>
      <c r="H14" s="140" t="s">
        <v>113</v>
      </c>
      <c r="I14" s="140"/>
      <c r="J14" s="140"/>
      <c r="K14" s="176"/>
      <c r="M14" s="11" t="s">
        <v>118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4.8</v>
      </c>
      <c r="G15" s="179" t="s">
        <v>133</v>
      </c>
      <c r="H15" s="140" t="s">
        <v>97</v>
      </c>
      <c r="I15" s="140" t="s">
        <v>116</v>
      </c>
      <c r="J15" s="150" t="s">
        <v>99</v>
      </c>
      <c r="K15" s="180" t="s">
        <v>117</v>
      </c>
      <c r="M15" s="11" t="s">
        <v>120</v>
      </c>
      <c r="N15" s="140"/>
      <c r="O15" s="14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6" thickBot="1" x14ac:dyDescent="0.25">
      <c r="A16" s="172" t="s">
        <v>37</v>
      </c>
      <c r="G16" s="184">
        <f>(J16*K16)/H16</f>
        <v>2.2000000000000002</v>
      </c>
      <c r="H16" s="185">
        <v>10</v>
      </c>
      <c r="I16" s="261">
        <f>K16</f>
        <v>22</v>
      </c>
      <c r="J16" s="185">
        <v>1</v>
      </c>
      <c r="K16" s="186">
        <f>ROUNDUP(G14/1000, 0)</f>
        <v>22</v>
      </c>
      <c r="M16" s="11" t="s">
        <v>123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">
      <c r="A17" s="173" t="s">
        <v>22</v>
      </c>
      <c r="B17" s="153">
        <f>450*1.25</f>
        <v>562.5</v>
      </c>
      <c r="C17" s="153">
        <f>B17*(B3)</f>
        <v>2250</v>
      </c>
      <c r="D17" s="174"/>
      <c r="E17" s="174"/>
      <c r="G17" s="11"/>
      <c r="H17" s="409"/>
      <c r="I17" s="409"/>
      <c r="J17" s="409"/>
      <c r="K17" s="409"/>
      <c r="M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6" thickBot="1" x14ac:dyDescent="0.25">
      <c r="A18" s="177" t="s">
        <v>38</v>
      </c>
      <c r="B18" s="153">
        <f>(B17/25)*1.25</f>
        <v>28.125</v>
      </c>
      <c r="C18" s="153">
        <f>B18*(B3)</f>
        <v>112.5</v>
      </c>
      <c r="F18" s="140"/>
      <c r="G18" s="11"/>
      <c r="H18" s="11"/>
      <c r="I18" s="11"/>
      <c r="J18" s="11"/>
      <c r="K18" s="11"/>
      <c r="M18" s="3"/>
      <c r="N18" s="3"/>
      <c r="O18" s="3"/>
      <c r="P18" s="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6" thickBot="1" x14ac:dyDescent="0.25">
      <c r="F19" s="140"/>
      <c r="G19" s="223"/>
      <c r="H19" s="158" t="s">
        <v>52</v>
      </c>
      <c r="I19" s="158" t="s">
        <v>202</v>
      </c>
      <c r="J19" s="158" t="s">
        <v>137</v>
      </c>
      <c r="K19" s="159"/>
      <c r="M19" s="3"/>
      <c r="N19" s="3"/>
      <c r="O19" s="3"/>
      <c r="P19" s="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6" thickBot="1" x14ac:dyDescent="0.25">
      <c r="A20" s="181" t="s">
        <v>281</v>
      </c>
      <c r="B20" s="182"/>
      <c r="C20" s="182"/>
      <c r="D20" s="183" t="s">
        <v>119</v>
      </c>
      <c r="F20" s="209"/>
      <c r="G20" s="225" t="s">
        <v>139</v>
      </c>
      <c r="H20" s="12">
        <v>999</v>
      </c>
      <c r="I20" s="140" t="s">
        <v>167</v>
      </c>
      <c r="J20" s="140">
        <v>77</v>
      </c>
      <c r="K20" s="176" t="s">
        <v>282</v>
      </c>
      <c r="M20" s="3"/>
      <c r="N20" s="3"/>
      <c r="O20" s="3"/>
      <c r="P20" s="3"/>
      <c r="Q20" s="11"/>
      <c r="R20" s="11"/>
      <c r="S20" s="11"/>
      <c r="T20" s="11"/>
      <c r="U20" s="11"/>
      <c r="V20" s="409"/>
      <c r="W20" s="409"/>
      <c r="X20" s="409"/>
      <c r="Y20" s="409"/>
      <c r="Z20" s="11"/>
      <c r="AA20" s="11"/>
    </row>
    <row r="21" spans="1:27" ht="16" thickBot="1" x14ac:dyDescent="0.25">
      <c r="A21" s="187"/>
      <c r="B21" s="188" t="s">
        <v>40</v>
      </c>
      <c r="C21" s="189" t="s">
        <v>41</v>
      </c>
      <c r="D21" s="190">
        <f>384*B3</f>
        <v>1536</v>
      </c>
      <c r="G21" s="226" t="s">
        <v>141</v>
      </c>
      <c r="H21" s="12">
        <v>999</v>
      </c>
      <c r="I21" s="140" t="s">
        <v>167</v>
      </c>
      <c r="J21" s="140">
        <v>77</v>
      </c>
      <c r="K21" s="176" t="s">
        <v>282</v>
      </c>
      <c r="M21" s="3"/>
      <c r="N21" s="3"/>
      <c r="O21" s="3"/>
      <c r="P21" s="3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18</v>
      </c>
      <c r="E22" s="174"/>
      <c r="G22" s="225" t="s">
        <v>143</v>
      </c>
      <c r="H22" s="12">
        <v>999</v>
      </c>
      <c r="I22" s="11" t="s">
        <v>167</v>
      </c>
      <c r="J22" s="11">
        <v>77</v>
      </c>
      <c r="K22" s="176" t="s">
        <v>284</v>
      </c>
      <c r="M22" s="3"/>
      <c r="N22" s="3"/>
      <c r="O22" s="3"/>
      <c r="P22" s="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2000</v>
      </c>
      <c r="G23" s="226" t="s">
        <v>145</v>
      </c>
      <c r="H23" s="12">
        <v>999</v>
      </c>
      <c r="I23" s="11" t="s">
        <v>167</v>
      </c>
      <c r="J23" s="11">
        <v>77</v>
      </c>
      <c r="K23" s="176" t="s">
        <v>285</v>
      </c>
      <c r="M23" s="3"/>
      <c r="N23" s="3"/>
      <c r="O23" s="3"/>
      <c r="P23" s="3"/>
      <c r="Q23" s="11"/>
      <c r="R23" s="11"/>
      <c r="S23" s="11"/>
      <c r="T23" s="11"/>
      <c r="U23" s="11"/>
      <c r="V23" s="42"/>
      <c r="W23" s="42"/>
      <c r="X23" s="42"/>
      <c r="Y23" s="11"/>
      <c r="Z23" s="11"/>
      <c r="AA23" s="11"/>
    </row>
    <row r="24" spans="1:27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2000</v>
      </c>
      <c r="G24" s="226"/>
      <c r="H24" s="12"/>
      <c r="I24" s="140"/>
      <c r="J24" s="140"/>
      <c r="K24" s="176"/>
      <c r="M24" s="3"/>
      <c r="N24" s="3"/>
      <c r="O24" s="3"/>
      <c r="P24" s="3"/>
      <c r="Q24" s="11"/>
      <c r="R24" s="11"/>
      <c r="S24" s="11"/>
      <c r="T24" s="11"/>
      <c r="U24" s="11"/>
      <c r="V24" s="11"/>
      <c r="W24" s="11"/>
      <c r="X24" s="11"/>
      <c r="Y24" s="42"/>
      <c r="Z24" s="11"/>
      <c r="AA24" s="11"/>
    </row>
    <row r="25" spans="1:27" x14ac:dyDescent="0.2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20000</v>
      </c>
      <c r="G25" s="226"/>
      <c r="H25" s="12"/>
      <c r="I25" s="140"/>
      <c r="J25" s="140"/>
      <c r="K25" s="176"/>
      <c r="M25" s="3"/>
      <c r="N25" s="3"/>
      <c r="O25" s="3"/>
      <c r="P25" s="3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6" thickBot="1" x14ac:dyDescent="0.25">
      <c r="A26" s="363"/>
      <c r="B26" s="364"/>
      <c r="C26" s="365"/>
      <c r="D26" s="366"/>
      <c r="G26" s="227"/>
      <c r="H26" s="228"/>
      <c r="I26" s="229"/>
      <c r="J26" s="161"/>
      <c r="K26" s="186"/>
      <c r="M26" s="410"/>
      <c r="N26" s="11"/>
      <c r="O26" s="3"/>
      <c r="P26" s="3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6" thickBot="1" x14ac:dyDescent="0.25">
      <c r="A27" s="116"/>
      <c r="B27" s="89"/>
      <c r="C27" s="89"/>
      <c r="D27" s="49"/>
      <c r="E27" s="222"/>
      <c r="F27" s="222"/>
      <c r="G27" s="226" t="s">
        <v>149</v>
      </c>
      <c r="M27" s="410"/>
      <c r="N27" s="11"/>
      <c r="O27" s="3"/>
      <c r="P27" s="3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">
      <c r="A28" s="89"/>
      <c r="B28" s="88"/>
      <c r="C28" s="88"/>
      <c r="D28" s="89"/>
      <c r="E28" s="222"/>
      <c r="F28" s="222"/>
      <c r="G28" s="230" t="s">
        <v>150</v>
      </c>
      <c r="H28" s="231"/>
      <c r="I28" s="231"/>
      <c r="J28" s="231" t="s">
        <v>151</v>
      </c>
      <c r="K28" s="231"/>
      <c r="L28" s="232"/>
      <c r="M28" s="410"/>
      <c r="N28" s="3"/>
      <c r="O28" s="3"/>
      <c r="P28" s="3"/>
      <c r="Q28" s="3"/>
      <c r="R28" s="3"/>
    </row>
    <row r="29" spans="1:27" x14ac:dyDescent="0.2">
      <c r="A29" s="88"/>
      <c r="B29" s="367"/>
      <c r="C29" s="89"/>
      <c r="D29" s="90"/>
      <c r="E29" s="222"/>
      <c r="F29" s="222"/>
      <c r="G29" s="233" t="s">
        <v>3</v>
      </c>
      <c r="H29" s="12">
        <v>830</v>
      </c>
      <c r="I29" s="13" t="s">
        <v>4</v>
      </c>
      <c r="J29" s="150" t="s">
        <v>19</v>
      </c>
      <c r="K29" s="150">
        <v>817</v>
      </c>
      <c r="L29" s="234" t="s">
        <v>18</v>
      </c>
      <c r="M29" s="410"/>
      <c r="N29" s="3"/>
      <c r="O29" s="3"/>
      <c r="P29" s="3"/>
      <c r="Q29" s="3"/>
      <c r="R29" s="3"/>
    </row>
    <row r="30" spans="1:27" x14ac:dyDescent="0.2">
      <c r="A30" s="88"/>
      <c r="B30" s="89"/>
      <c r="C30" s="89"/>
      <c r="D30" s="90"/>
      <c r="G30" s="235" t="s">
        <v>152</v>
      </c>
      <c r="H30" s="150">
        <v>5855</v>
      </c>
      <c r="I30" s="236" t="s">
        <v>153</v>
      </c>
      <c r="J30" s="368" t="s">
        <v>146</v>
      </c>
      <c r="K30" s="150">
        <v>77</v>
      </c>
      <c r="L30" s="234" t="s">
        <v>154</v>
      </c>
      <c r="M30" s="410"/>
      <c r="N30" s="3"/>
      <c r="O30" s="3"/>
      <c r="P30" s="3"/>
      <c r="Q30" s="3"/>
      <c r="R30" s="3"/>
    </row>
    <row r="31" spans="1:27" ht="16" thickBot="1" x14ac:dyDescent="0.25">
      <c r="A31" s="88"/>
      <c r="B31" s="89"/>
      <c r="C31" s="89"/>
      <c r="D31" s="90"/>
      <c r="F31" s="224"/>
      <c r="G31" s="237" t="s">
        <v>56</v>
      </c>
      <c r="H31" s="219">
        <v>999</v>
      </c>
      <c r="I31" s="219" t="s">
        <v>153</v>
      </c>
      <c r="J31" s="100" t="s">
        <v>156</v>
      </c>
      <c r="K31" s="219">
        <v>1</v>
      </c>
      <c r="L31" s="238" t="s">
        <v>157</v>
      </c>
      <c r="M31" s="410"/>
      <c r="N31" s="410"/>
      <c r="O31" s="410"/>
      <c r="P31" s="3"/>
      <c r="Q31" s="3"/>
      <c r="R31" s="3"/>
    </row>
    <row r="32" spans="1:27" x14ac:dyDescent="0.2">
      <c r="A32" s="88"/>
      <c r="B32" s="89"/>
      <c r="C32" s="89"/>
      <c r="D32" s="90"/>
      <c r="F32" s="224"/>
      <c r="M32" s="410"/>
      <c r="N32" s="3"/>
      <c r="O32" s="3"/>
      <c r="P32" s="3"/>
      <c r="Q32" s="3"/>
      <c r="R32" s="3"/>
    </row>
    <row r="33" spans="1:25" x14ac:dyDescent="0.2">
      <c r="A33" s="88"/>
      <c r="B33" s="89"/>
      <c r="C33" s="89"/>
      <c r="D33" s="90"/>
      <c r="F33" s="224"/>
      <c r="M33" s="3"/>
      <c r="N33" s="3"/>
      <c r="O33" s="3"/>
      <c r="P33" s="3"/>
      <c r="Q33" s="3"/>
      <c r="R33" s="3"/>
    </row>
    <row r="34" spans="1:25" x14ac:dyDescent="0.2">
      <c r="A34" s="116"/>
      <c r="B34" s="89"/>
      <c r="C34" s="89"/>
      <c r="D34" s="49"/>
      <c r="F34" s="224"/>
      <c r="M34" s="3"/>
      <c r="N34" s="3"/>
      <c r="O34" s="3"/>
      <c r="P34" s="3"/>
      <c r="Q34" s="3"/>
      <c r="R34" s="3"/>
    </row>
    <row r="35" spans="1:25" x14ac:dyDescent="0.2">
      <c r="A35" s="89"/>
      <c r="B35" s="88"/>
      <c r="C35" s="88"/>
      <c r="D35" s="89"/>
      <c r="F35" s="140"/>
      <c r="M35" s="3"/>
      <c r="N35" s="3"/>
      <c r="O35" s="3"/>
      <c r="P35" s="3"/>
      <c r="Q35" s="3"/>
      <c r="R35" s="3"/>
    </row>
    <row r="36" spans="1:25" x14ac:dyDescent="0.2">
      <c r="A36" s="88"/>
      <c r="B36" s="367"/>
      <c r="C36" s="89"/>
      <c r="D36" s="90"/>
    </row>
    <row r="37" spans="1:25" x14ac:dyDescent="0.2">
      <c r="A37" s="88"/>
      <c r="B37" s="89"/>
      <c r="C37" s="89"/>
      <c r="D37" s="90"/>
      <c r="S37" s="315"/>
    </row>
    <row r="38" spans="1:25" x14ac:dyDescent="0.2">
      <c r="A38" s="88"/>
      <c r="B38" s="89"/>
      <c r="C38" s="89"/>
      <c r="D38" s="9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25" x14ac:dyDescent="0.2">
      <c r="A39" s="88"/>
      <c r="B39" s="89"/>
      <c r="C39" s="89"/>
      <c r="D39" s="9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25" x14ac:dyDescent="0.2">
      <c r="A40" s="88"/>
      <c r="B40" s="89"/>
      <c r="C40" s="89"/>
      <c r="D40" s="9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25" x14ac:dyDescent="0.2">
      <c r="A41" s="116"/>
      <c r="B41" s="89"/>
      <c r="C41" s="89"/>
      <c r="D41" s="49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25" x14ac:dyDescent="0.2">
      <c r="A42" s="89"/>
      <c r="B42" s="88"/>
      <c r="C42" s="88"/>
      <c r="D42" s="89"/>
      <c r="F42" s="11"/>
      <c r="G42" s="11"/>
      <c r="H42" s="11"/>
      <c r="I42" s="11"/>
      <c r="J42" s="11"/>
      <c r="K42" s="11"/>
      <c r="L42" s="11"/>
      <c r="M42" s="11"/>
      <c r="N42" s="79"/>
      <c r="O42" s="11"/>
      <c r="P42" s="11"/>
      <c r="Q42" s="11"/>
      <c r="R42" s="11"/>
    </row>
    <row r="43" spans="1:25" x14ac:dyDescent="0.2">
      <c r="A43" s="88"/>
      <c r="B43" s="367"/>
      <c r="C43" s="89"/>
      <c r="D43" s="90"/>
      <c r="F43" s="11"/>
      <c r="G43" s="11"/>
      <c r="H43" s="11"/>
      <c r="I43" s="11"/>
      <c r="J43" s="11"/>
      <c r="K43" s="11"/>
      <c r="L43" s="11"/>
      <c r="M43" s="11"/>
      <c r="N43" s="49"/>
      <c r="O43" s="11"/>
      <c r="P43" s="11"/>
      <c r="Q43" s="11"/>
      <c r="R43" s="11"/>
    </row>
    <row r="44" spans="1:25" x14ac:dyDescent="0.2">
      <c r="A44" s="88"/>
      <c r="B44" s="89"/>
      <c r="C44" s="89"/>
      <c r="D44" s="90"/>
      <c r="F44" s="11"/>
      <c r="G44" s="11"/>
      <c r="H44" s="11"/>
      <c r="I44" s="11"/>
      <c r="J44" s="11"/>
      <c r="K44" s="11"/>
      <c r="L44" s="11"/>
      <c r="M44" s="11"/>
      <c r="N44" s="42"/>
      <c r="O44" s="11"/>
      <c r="P44" s="11"/>
      <c r="Q44" s="11"/>
      <c r="R44" s="11"/>
    </row>
    <row r="45" spans="1:25" x14ac:dyDescent="0.2">
      <c r="A45" s="88"/>
      <c r="B45" s="89"/>
      <c r="C45" s="89"/>
      <c r="D45" s="9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2">
      <c r="A46" s="88"/>
      <c r="B46" s="89"/>
      <c r="C46" s="89"/>
      <c r="D46" s="9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42"/>
      <c r="U46" s="11"/>
      <c r="V46" s="11"/>
      <c r="W46" s="11"/>
      <c r="X46" s="11"/>
      <c r="Y46" s="11"/>
    </row>
    <row r="47" spans="1:25" x14ac:dyDescent="0.2">
      <c r="A47" s="88"/>
      <c r="B47" s="89"/>
      <c r="C47" s="89"/>
      <c r="D47" s="9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">
      <c r="A48" s="11"/>
      <c r="B48" s="11"/>
      <c r="C48" s="11"/>
      <c r="D48" s="11"/>
      <c r="F48" s="4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2"/>
      <c r="U48" s="11"/>
      <c r="V48" s="11"/>
      <c r="W48" s="11"/>
      <c r="X48" s="11"/>
      <c r="Y48" s="11"/>
    </row>
    <row r="49" spans="1:27" x14ac:dyDescent="0.2">
      <c r="A49" s="116"/>
      <c r="B49" s="89"/>
      <c r="C49" s="89"/>
      <c r="D49" s="49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42"/>
      <c r="U49" s="11"/>
      <c r="V49" s="11"/>
      <c r="W49" s="11"/>
      <c r="X49" s="11"/>
      <c r="Y49" s="11"/>
    </row>
    <row r="50" spans="1:27" x14ac:dyDescent="0.2">
      <c r="A50" s="89"/>
      <c r="B50" s="88"/>
      <c r="C50" s="88"/>
      <c r="D50" s="89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312"/>
      <c r="T50" s="11"/>
      <c r="U50" s="87"/>
      <c r="V50" s="11"/>
      <c r="W50" s="87"/>
      <c r="X50" s="11"/>
      <c r="Y50" s="11"/>
    </row>
    <row r="51" spans="1:27" x14ac:dyDescent="0.2">
      <c r="A51" s="88"/>
      <c r="B51" s="367"/>
      <c r="C51" s="89"/>
      <c r="D51" s="90"/>
      <c r="F51" s="11"/>
      <c r="G51" s="79"/>
      <c r="H51" s="11"/>
      <c r="I51" s="11"/>
      <c r="J51" s="11"/>
      <c r="K51" s="11"/>
      <c r="L51" s="11"/>
      <c r="M51" s="79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7" x14ac:dyDescent="0.2">
      <c r="A52" s="88"/>
      <c r="B52" s="89"/>
      <c r="C52" s="89"/>
      <c r="D52" s="90"/>
      <c r="F52" s="11"/>
      <c r="G52" s="11"/>
      <c r="H52" s="42"/>
      <c r="I52" s="11"/>
      <c r="J52" s="11"/>
      <c r="K52" s="11"/>
      <c r="L52" s="11"/>
      <c r="M52" s="11"/>
      <c r="N52" s="4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7" x14ac:dyDescent="0.2">
      <c r="A53" s="88"/>
      <c r="B53" s="89"/>
      <c r="C53" s="89"/>
      <c r="D53" s="9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27" x14ac:dyDescent="0.2">
      <c r="A54" s="88"/>
      <c r="B54" s="89"/>
      <c r="C54" s="89"/>
      <c r="D54" s="9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27" x14ac:dyDescent="0.2">
      <c r="A55" s="11"/>
      <c r="B55" s="11"/>
      <c r="C55" s="11"/>
      <c r="D55" s="11"/>
      <c r="F55" s="11"/>
      <c r="G55" s="11"/>
      <c r="H55" s="42"/>
      <c r="I55" s="11"/>
      <c r="J55" s="11"/>
      <c r="K55" s="11"/>
      <c r="L55" s="11"/>
      <c r="M55" s="11"/>
      <c r="N55" s="42"/>
      <c r="O55" s="11"/>
      <c r="P55" s="11"/>
      <c r="Q55" s="11"/>
      <c r="R55" s="11"/>
    </row>
    <row r="56" spans="1:27" x14ac:dyDescent="0.2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27" x14ac:dyDescent="0.2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x14ac:dyDescent="0.2">
      <c r="F58" s="11"/>
      <c r="G58" s="412"/>
      <c r="H58" s="412"/>
      <c r="I58" s="11"/>
      <c r="J58" s="11"/>
      <c r="K58" s="11"/>
      <c r="L58" s="11"/>
      <c r="M58" s="412"/>
      <c r="N58" s="412"/>
      <c r="O58" s="11"/>
      <c r="P58" s="11"/>
      <c r="Q58" s="11"/>
      <c r="R58" s="11"/>
    </row>
    <row r="59" spans="1:27" x14ac:dyDescent="0.2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x14ac:dyDescent="0.2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27" x14ac:dyDescent="0.2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27" x14ac:dyDescent="0.2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11"/>
      <c r="Z65" s="11"/>
      <c r="AA65" s="11"/>
    </row>
    <row r="66" spans="1:27" x14ac:dyDescent="0.2">
      <c r="A66" s="362"/>
      <c r="B66" s="374"/>
      <c r="C66" s="374"/>
      <c r="D66" s="374"/>
      <c r="E66" s="374"/>
      <c r="F66" s="387"/>
      <c r="G66" s="387"/>
      <c r="H66" s="374"/>
      <c r="I66" s="374"/>
      <c r="J66" s="49"/>
      <c r="K66" s="49"/>
      <c r="L66" s="49"/>
      <c r="M66" s="49"/>
      <c r="N66" s="49"/>
      <c r="O66" s="362"/>
      <c r="P66" s="374"/>
      <c r="Q66" s="374"/>
      <c r="R66" s="374"/>
      <c r="S66" s="374"/>
      <c r="T66" s="374"/>
      <c r="U66" s="374"/>
      <c r="V66" s="374"/>
      <c r="W66" s="374"/>
      <c r="X66" s="49"/>
      <c r="Y66" s="11"/>
      <c r="Z66" s="11"/>
      <c r="AA66" s="11"/>
    </row>
    <row r="67" spans="1:27" x14ac:dyDescent="0.2">
      <c r="A67" s="362"/>
      <c r="B67" s="11"/>
      <c r="C67" s="11"/>
      <c r="D67" s="11"/>
      <c r="E67" s="11"/>
      <c r="F67" s="11"/>
      <c r="G67" s="11"/>
      <c r="H67" s="11"/>
      <c r="I67" s="11"/>
      <c r="J67" s="49"/>
      <c r="K67" s="11"/>
      <c r="L67" s="11"/>
      <c r="M67" s="11"/>
      <c r="N67" s="11"/>
      <c r="O67" s="362"/>
      <c r="P67" s="11"/>
      <c r="Q67" s="11"/>
      <c r="R67" s="11"/>
      <c r="S67" s="11"/>
      <c r="T67" s="11"/>
      <c r="U67" s="11"/>
      <c r="V67" s="11"/>
      <c r="W67" s="11"/>
      <c r="X67" s="49"/>
      <c r="Y67" s="11"/>
      <c r="Z67" s="11"/>
      <c r="AA67" s="11"/>
    </row>
    <row r="68" spans="1:27" x14ac:dyDescent="0.2">
      <c r="A68" s="362"/>
      <c r="B68" s="11"/>
      <c r="C68" s="11"/>
      <c r="D68" s="11"/>
      <c r="E68" s="11"/>
      <c r="F68" s="11"/>
      <c r="G68" s="11"/>
      <c r="H68" s="11"/>
      <c r="I68" s="11"/>
      <c r="J68" s="224"/>
      <c r="K68" s="11"/>
      <c r="L68" s="11"/>
      <c r="M68" s="11"/>
      <c r="N68" s="11"/>
      <c r="O68" s="362"/>
      <c r="P68" s="11"/>
      <c r="Q68" s="11"/>
      <c r="R68" s="11"/>
      <c r="S68" s="11"/>
      <c r="T68" s="11"/>
      <c r="U68" s="11"/>
      <c r="V68" s="11"/>
      <c r="W68" s="11"/>
      <c r="X68" s="49"/>
      <c r="Y68" s="11"/>
      <c r="Z68" s="11"/>
      <c r="AA68" s="11"/>
    </row>
    <row r="69" spans="1:27" x14ac:dyDescent="0.2">
      <c r="A69" s="362"/>
      <c r="B69" s="11"/>
      <c r="C69" s="11"/>
      <c r="D69" s="11"/>
      <c r="E69" s="11"/>
      <c r="F69" s="11"/>
      <c r="G69" s="11"/>
      <c r="H69" s="11"/>
      <c r="I69" s="11"/>
      <c r="J69" s="224"/>
      <c r="K69" s="11"/>
      <c r="L69" s="11"/>
      <c r="M69" s="11"/>
      <c r="N69" s="11"/>
      <c r="O69" s="362"/>
      <c r="P69" s="11"/>
      <c r="Q69" s="11"/>
      <c r="R69" s="11"/>
      <c r="S69" s="11"/>
      <c r="T69" s="11"/>
      <c r="U69" s="11"/>
      <c r="V69" s="11"/>
      <c r="W69" s="11"/>
      <c r="X69" s="49"/>
      <c r="Y69" s="11"/>
      <c r="Z69" s="11"/>
      <c r="AA69" s="11"/>
    </row>
    <row r="70" spans="1:27" x14ac:dyDescent="0.2">
      <c r="A70" s="362"/>
      <c r="B70" s="11"/>
      <c r="C70" s="11"/>
      <c r="D70" s="11"/>
      <c r="E70" s="11"/>
      <c r="F70" s="11"/>
      <c r="G70" s="11"/>
      <c r="H70" s="11"/>
      <c r="I70" s="11"/>
      <c r="J70" s="224"/>
      <c r="K70" s="11"/>
      <c r="L70" s="11"/>
      <c r="M70" s="11"/>
      <c r="N70" s="11"/>
      <c r="O70" s="362"/>
      <c r="P70" s="11"/>
      <c r="Q70" s="11"/>
      <c r="R70" s="11"/>
      <c r="S70" s="11"/>
      <c r="T70" s="11"/>
      <c r="U70" s="11"/>
      <c r="V70" s="11"/>
      <c r="W70" s="11"/>
      <c r="X70" s="49"/>
      <c r="Y70" s="11"/>
      <c r="Z70" s="11"/>
      <c r="AA70" s="11"/>
    </row>
    <row r="71" spans="1:27" x14ac:dyDescent="0.2">
      <c r="A71" s="362"/>
      <c r="B71" s="11"/>
      <c r="C71" s="11"/>
      <c r="D71" s="11"/>
      <c r="E71" s="11"/>
      <c r="F71" s="11"/>
      <c r="G71" s="11"/>
      <c r="H71" s="11"/>
      <c r="I71" s="11"/>
      <c r="J71" s="224"/>
      <c r="K71" s="11"/>
      <c r="L71" s="11"/>
      <c r="M71" s="11"/>
      <c r="N71" s="11"/>
      <c r="O71" s="362"/>
      <c r="P71" s="11"/>
      <c r="Q71" s="11"/>
      <c r="R71" s="11"/>
      <c r="S71" s="11"/>
      <c r="T71" s="11"/>
      <c r="U71" s="11"/>
      <c r="V71" s="11"/>
      <c r="W71" s="11"/>
      <c r="X71" s="49"/>
      <c r="Y71" s="11"/>
      <c r="Z71" s="11"/>
      <c r="AA71" s="11"/>
    </row>
    <row r="72" spans="1:27" x14ac:dyDescent="0.2">
      <c r="A72" s="36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6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">
      <c r="A73" s="36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6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">
      <c r="A74" s="36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6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">
      <c r="A75" s="36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6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">
      <c r="A76" s="36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6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">
      <c r="A77" s="36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6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">
      <c r="A78" s="36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6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">
      <c r="A79" s="36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6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">
      <c r="A80" s="36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6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A81" s="36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6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">
      <c r="A84" s="3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11"/>
      <c r="Z85" s="11"/>
      <c r="AA85" s="11"/>
    </row>
    <row r="86" spans="1:27" x14ac:dyDescent="0.2">
      <c r="A86" s="362"/>
      <c r="B86" s="374"/>
      <c r="C86" s="374"/>
      <c r="D86" s="374"/>
      <c r="E86" s="374"/>
      <c r="F86" s="374"/>
      <c r="G86" s="374"/>
      <c r="H86" s="374"/>
      <c r="I86" s="374"/>
      <c r="J86" s="388"/>
      <c r="K86" s="49"/>
      <c r="L86" s="49"/>
      <c r="M86" s="49"/>
      <c r="N86" s="49"/>
      <c r="O86" s="362"/>
      <c r="P86" s="374"/>
      <c r="Q86" s="374"/>
      <c r="R86" s="374"/>
      <c r="S86" s="374"/>
      <c r="T86" s="374"/>
      <c r="U86" s="374"/>
      <c r="V86" s="374"/>
      <c r="W86" s="374"/>
      <c r="X86" s="49"/>
      <c r="Y86" s="11"/>
      <c r="Z86" s="11"/>
      <c r="AA86" s="11"/>
    </row>
    <row r="87" spans="1:27" x14ac:dyDescent="0.2">
      <c r="A87" s="362"/>
      <c r="B87" s="11"/>
      <c r="C87" s="11"/>
      <c r="D87" s="11"/>
      <c r="E87" s="11"/>
      <c r="F87" s="11"/>
      <c r="G87" s="11"/>
      <c r="H87" s="11"/>
      <c r="I87" s="11"/>
      <c r="J87" s="388"/>
      <c r="K87" s="11"/>
      <c r="L87" s="11"/>
      <c r="M87" s="11"/>
      <c r="N87" s="11"/>
      <c r="O87" s="362"/>
      <c r="P87" s="11"/>
      <c r="Q87" s="11"/>
      <c r="R87" s="11"/>
      <c r="S87" s="11"/>
      <c r="T87" s="11"/>
      <c r="U87" s="11"/>
      <c r="V87" s="11"/>
      <c r="W87" s="11"/>
      <c r="X87" s="388"/>
      <c r="Y87" s="11"/>
      <c r="Z87" s="11"/>
      <c r="AA87" s="11"/>
    </row>
    <row r="88" spans="1:27" x14ac:dyDescent="0.2">
      <c r="A88" s="362"/>
      <c r="B88" s="11"/>
      <c r="C88" s="11"/>
      <c r="D88" s="11"/>
      <c r="E88" s="11"/>
      <c r="F88" s="11"/>
      <c r="G88" s="11"/>
      <c r="H88" s="11"/>
      <c r="I88" s="11"/>
      <c r="J88" s="388"/>
      <c r="K88" s="11"/>
      <c r="L88" s="11"/>
      <c r="M88" s="11"/>
      <c r="N88" s="11"/>
      <c r="O88" s="362"/>
      <c r="P88" s="11"/>
      <c r="Q88" s="11"/>
      <c r="R88" s="11"/>
      <c r="S88" s="11"/>
      <c r="T88" s="11"/>
      <c r="U88" s="11"/>
      <c r="V88" s="11"/>
      <c r="W88" s="11"/>
      <c r="X88" s="388"/>
      <c r="Y88" s="11"/>
      <c r="Z88" s="11"/>
      <c r="AA88" s="11"/>
    </row>
    <row r="89" spans="1:27" x14ac:dyDescent="0.2">
      <c r="A89" s="362"/>
      <c r="B89" s="11"/>
      <c r="C89" s="11"/>
      <c r="D89" s="11"/>
      <c r="E89" s="11"/>
      <c r="F89" s="11"/>
      <c r="G89" s="11"/>
      <c r="H89" s="11"/>
      <c r="I89" s="11"/>
      <c r="J89" s="388"/>
      <c r="K89" s="11"/>
      <c r="L89" s="11"/>
      <c r="M89" s="11"/>
      <c r="N89" s="11"/>
      <c r="O89" s="362"/>
      <c r="P89" s="11"/>
      <c r="Q89" s="11"/>
      <c r="R89" s="11"/>
      <c r="S89" s="11"/>
      <c r="T89" s="11"/>
      <c r="U89" s="11"/>
      <c r="V89" s="11"/>
      <c r="W89" s="11"/>
      <c r="X89" s="388"/>
      <c r="Y89" s="11"/>
      <c r="Z89" s="11"/>
      <c r="AA89" s="11"/>
    </row>
    <row r="90" spans="1:27" x14ac:dyDescent="0.2">
      <c r="A90" s="362"/>
      <c r="B90" s="11"/>
      <c r="C90" s="11"/>
      <c r="D90" s="11"/>
      <c r="E90" s="11"/>
      <c r="F90" s="11"/>
      <c r="G90" s="11"/>
      <c r="H90" s="11"/>
      <c r="I90" s="11"/>
      <c r="J90" s="388"/>
      <c r="K90" s="11"/>
      <c r="L90" s="11"/>
      <c r="M90" s="11"/>
      <c r="N90" s="11"/>
      <c r="O90" s="362"/>
      <c r="P90" s="11"/>
      <c r="Q90" s="11"/>
      <c r="R90" s="11"/>
      <c r="S90" s="11"/>
      <c r="T90" s="11"/>
      <c r="U90" s="11"/>
      <c r="V90" s="11"/>
      <c r="W90" s="11"/>
      <c r="X90" s="388"/>
      <c r="Y90" s="11"/>
      <c r="Z90" s="11"/>
      <c r="AA90" s="11"/>
    </row>
    <row r="91" spans="1:27" x14ac:dyDescent="0.2">
      <c r="A91" s="362"/>
      <c r="B91" s="11"/>
      <c r="C91" s="11"/>
      <c r="D91" s="11"/>
      <c r="E91" s="11"/>
      <c r="F91" s="11"/>
      <c r="G91" s="11"/>
      <c r="H91" s="11"/>
      <c r="I91" s="11"/>
      <c r="J91" s="388"/>
      <c r="K91" s="11"/>
      <c r="L91" s="11"/>
      <c r="M91" s="11"/>
      <c r="N91" s="11"/>
      <c r="O91" s="362"/>
      <c r="P91" s="11"/>
      <c r="Q91" s="11"/>
      <c r="R91" s="11"/>
      <c r="S91" s="11"/>
      <c r="T91" s="11"/>
      <c r="U91" s="11"/>
      <c r="V91" s="11"/>
      <c r="W91" s="11"/>
      <c r="X91" s="388"/>
      <c r="Y91" s="11"/>
      <c r="Z91" s="11"/>
      <c r="AA91" s="11"/>
    </row>
    <row r="92" spans="1:27" x14ac:dyDescent="0.2">
      <c r="A92" s="36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36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">
      <c r="A93" s="36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36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">
      <c r="A94" s="36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6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">
      <c r="A95" s="36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6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">
      <c r="A96" s="36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6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">
      <c r="A97" s="36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6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">
      <c r="A98" s="36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6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">
      <c r="A99" s="36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6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">
      <c r="A100" s="36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6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">
      <c r="A101" s="36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6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">
      <c r="A104" s="3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">
      <c r="A105" s="4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11"/>
      <c r="AA110" s="11"/>
    </row>
    <row r="111" spans="1:27" x14ac:dyDescent="0.2">
      <c r="A111" s="362"/>
      <c r="B111" s="374"/>
      <c r="C111" s="374"/>
      <c r="D111" s="374"/>
      <c r="E111" s="374"/>
      <c r="F111" s="374"/>
      <c r="G111" s="374"/>
      <c r="H111" s="374"/>
      <c r="I111" s="374"/>
      <c r="J111" s="374"/>
      <c r="K111" s="374"/>
      <c r="L111" s="374"/>
      <c r="M111" s="374"/>
      <c r="N111" s="374"/>
      <c r="O111" s="374"/>
      <c r="P111" s="374"/>
      <c r="Q111" s="374"/>
      <c r="R111" s="374"/>
      <c r="S111" s="374"/>
      <c r="T111" s="374"/>
      <c r="U111" s="374"/>
      <c r="V111" s="374"/>
      <c r="W111" s="374"/>
      <c r="X111" s="374"/>
      <c r="Y111" s="374"/>
      <c r="Z111" s="11"/>
      <c r="AA111" s="11"/>
    </row>
    <row r="112" spans="1:27" x14ac:dyDescent="0.2">
      <c r="A112" s="36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">
      <c r="A113" s="36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">
      <c r="A114" s="36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">
      <c r="A115" s="36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36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">
      <c r="A117" s="36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">
      <c r="A118" s="36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">
      <c r="A119" s="36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">
      <c r="A120" s="36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">
      <c r="A121" s="36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">
      <c r="A122" s="36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">
      <c r="A123" s="36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">
      <c r="A124" s="36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">
      <c r="A125" s="36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">
      <c r="A126" s="36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</sheetData>
  <mergeCells count="26"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  <mergeCell ref="B66:C66"/>
    <mergeCell ref="D66:E66"/>
    <mergeCell ref="F66:G66"/>
    <mergeCell ref="H66:I66"/>
    <mergeCell ref="P66:S66"/>
    <mergeCell ref="T66:W66"/>
    <mergeCell ref="B1:M1"/>
    <mergeCell ref="M2:O3"/>
    <mergeCell ref="H3:K3"/>
    <mergeCell ref="H6:J6"/>
    <mergeCell ref="K7:L7"/>
    <mergeCell ref="G58:H58"/>
    <mergeCell ref="M58:N58"/>
  </mergeCells>
  <phoneticPr fontId="13" type="noConversion"/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workbookViewId="0">
      <selection activeCell="C19" sqref="C19"/>
    </sheetView>
  </sheetViews>
  <sheetFormatPr baseColWidth="10" defaultColWidth="11.5" defaultRowHeight="15" x14ac:dyDescent="0.2"/>
  <sheetData>
    <row r="1" spans="1:24" ht="16" thickBot="1" x14ac:dyDescent="0.25">
      <c r="A1" s="134" t="s">
        <v>0</v>
      </c>
      <c r="B1" s="375" t="s">
        <v>280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4" ht="16" thickBot="1" x14ac:dyDescent="0.25">
      <c r="A2" s="135" t="s">
        <v>1</v>
      </c>
      <c r="B2" s="136">
        <v>42753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78"/>
      <c r="N2" s="378"/>
      <c r="O2" s="378"/>
    </row>
    <row r="3" spans="1:24" ht="16" thickBot="1" x14ac:dyDescent="0.25">
      <c r="A3" s="141" t="s">
        <v>7</v>
      </c>
      <c r="B3" s="142">
        <v>1</v>
      </c>
      <c r="C3" s="143"/>
      <c r="D3" s="143"/>
      <c r="E3" s="143"/>
      <c r="G3" s="277">
        <v>1</v>
      </c>
      <c r="H3" s="379" t="s">
        <v>91</v>
      </c>
      <c r="I3" s="380"/>
      <c r="J3" s="380"/>
      <c r="K3" s="381"/>
      <c r="L3" s="276"/>
      <c r="M3" s="378"/>
      <c r="N3" s="378"/>
      <c r="O3" s="378"/>
      <c r="R3" s="276"/>
      <c r="S3" s="276"/>
      <c r="T3" s="276"/>
      <c r="U3" s="276"/>
      <c r="V3" s="276"/>
      <c r="W3" s="276"/>
      <c r="X3" s="276"/>
    </row>
    <row r="4" spans="1:24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R4" s="276"/>
      <c r="S4" s="276"/>
      <c r="T4" s="276"/>
      <c r="U4" s="276"/>
      <c r="V4" s="276"/>
      <c r="W4" s="276"/>
      <c r="X4" s="276"/>
    </row>
    <row r="5" spans="1:24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1</v>
      </c>
      <c r="G5" s="318">
        <f>(12.5*G4*G3)</f>
        <v>25</v>
      </c>
      <c r="H5" s="318" t="s">
        <v>17</v>
      </c>
      <c r="I5" s="318"/>
      <c r="J5" s="318"/>
      <c r="K5" s="318"/>
      <c r="L5" s="276"/>
      <c r="M5" s="79" t="s">
        <v>5</v>
      </c>
      <c r="R5" s="276"/>
      <c r="S5" s="276" t="s">
        <v>92</v>
      </c>
      <c r="T5" s="276"/>
      <c r="U5" s="276"/>
      <c r="V5" s="276"/>
      <c r="W5" s="276"/>
      <c r="X5" s="276"/>
    </row>
    <row r="6" spans="1:24" x14ac:dyDescent="0.2">
      <c r="A6" s="324" t="s">
        <v>22</v>
      </c>
      <c r="B6" s="325"/>
      <c r="C6" s="326"/>
      <c r="D6" s="327">
        <f>500*1.25</f>
        <v>625</v>
      </c>
      <c r="E6" s="328">
        <f>D6*E$5</f>
        <v>625</v>
      </c>
      <c r="G6" s="318">
        <f>(G5+0.2*G5)*1.11111111111111</f>
        <v>33.3333333333333</v>
      </c>
      <c r="H6" s="382" t="s">
        <v>93</v>
      </c>
      <c r="I6" s="383"/>
      <c r="J6" s="384"/>
      <c r="K6" s="336"/>
      <c r="L6" s="276"/>
      <c r="M6" s="156" t="s">
        <v>8</v>
      </c>
      <c r="R6" s="276"/>
      <c r="S6" s="339"/>
      <c r="T6" s="340"/>
      <c r="U6" s="340" t="s">
        <v>94</v>
      </c>
      <c r="V6" s="341" t="s">
        <v>95</v>
      </c>
      <c r="W6" s="276"/>
      <c r="X6" s="276"/>
    </row>
    <row r="7" spans="1:24" ht="16" thickBot="1" x14ac:dyDescent="0.25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6.0000000000000009</v>
      </c>
      <c r="G7" s="318" t="s">
        <v>96</v>
      </c>
      <c r="H7" s="318" t="s">
        <v>97</v>
      </c>
      <c r="I7" s="318" t="s">
        <v>98</v>
      </c>
      <c r="J7" s="318" t="s">
        <v>99</v>
      </c>
      <c r="K7" s="385" t="s">
        <v>27</v>
      </c>
      <c r="L7" s="385"/>
      <c r="M7" s="140" t="s">
        <v>100</v>
      </c>
      <c r="R7" s="276"/>
      <c r="S7" s="354" t="s">
        <v>101</v>
      </c>
      <c r="T7" s="347"/>
      <c r="U7" s="355">
        <f>ROUNDUP(((B3*0.75*2)+0.5), 0)</f>
        <v>2</v>
      </c>
      <c r="V7" s="356">
        <f>U7*5</f>
        <v>10</v>
      </c>
      <c r="W7" s="276"/>
      <c r="X7" s="276"/>
    </row>
    <row r="8" spans="1:24" ht="16" thickBot="1" x14ac:dyDescent="0.25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12.000000000000002</v>
      </c>
      <c r="G8" s="337">
        <f>K8*J8/H8/1000</f>
        <v>0.999999999999999</v>
      </c>
      <c r="H8" s="318">
        <v>1</v>
      </c>
      <c r="I8" s="338">
        <f>K8-G8</f>
        <v>32.3333333333333</v>
      </c>
      <c r="J8" s="318">
        <v>30</v>
      </c>
      <c r="K8" s="282">
        <f>G6</f>
        <v>33.3333333333333</v>
      </c>
      <c r="L8" s="276"/>
      <c r="M8" s="164" t="s">
        <v>102</v>
      </c>
      <c r="R8" s="276"/>
      <c r="S8" s="357" t="s">
        <v>103</v>
      </c>
      <c r="T8" s="358"/>
      <c r="U8" s="359">
        <f>U7</f>
        <v>2</v>
      </c>
      <c r="V8" s="360" t="s">
        <v>104</v>
      </c>
      <c r="W8" s="276"/>
      <c r="X8" s="276"/>
    </row>
    <row r="9" spans="1:24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6.0000000000000009</v>
      </c>
      <c r="G9" s="318"/>
      <c r="H9" s="318"/>
      <c r="I9" s="318"/>
      <c r="J9" s="318"/>
      <c r="K9" s="318"/>
      <c r="L9" s="276"/>
      <c r="M9" s="167" t="s">
        <v>24</v>
      </c>
      <c r="R9" s="276"/>
      <c r="S9" s="276" t="s">
        <v>105</v>
      </c>
      <c r="T9" s="276"/>
      <c r="U9" s="276"/>
      <c r="V9" s="276"/>
      <c r="W9" s="276"/>
      <c r="X9" s="276"/>
    </row>
    <row r="10" spans="1:24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3.0000000000000004</v>
      </c>
      <c r="F10" s="140"/>
      <c r="G10" s="3"/>
      <c r="H10" s="11"/>
      <c r="I10" s="11"/>
      <c r="J10" s="11"/>
      <c r="L10" s="140"/>
      <c r="M10" s="11" t="s">
        <v>106</v>
      </c>
      <c r="R10" s="276"/>
      <c r="S10" s="276" t="s">
        <v>107</v>
      </c>
      <c r="T10" s="276"/>
      <c r="U10" s="276"/>
      <c r="V10" s="276"/>
      <c r="W10" s="276"/>
      <c r="X10" s="276"/>
    </row>
    <row r="11" spans="1:24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R11" s="276"/>
      <c r="S11" s="276" t="s">
        <v>110</v>
      </c>
      <c r="T11" s="276"/>
      <c r="U11" s="276"/>
      <c r="V11" s="276"/>
      <c r="W11" s="276"/>
      <c r="X11" s="276"/>
    </row>
    <row r="12" spans="1:24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1</v>
      </c>
      <c r="G12" s="175">
        <f>384*1</f>
        <v>384</v>
      </c>
      <c r="H12" s="140" t="s">
        <v>111</v>
      </c>
      <c r="I12" s="140"/>
      <c r="J12" s="140"/>
      <c r="K12" s="176"/>
      <c r="M12" s="11" t="s">
        <v>112</v>
      </c>
      <c r="R12" s="276"/>
      <c r="S12" s="276"/>
      <c r="T12" s="276"/>
      <c r="U12" s="276"/>
      <c r="V12" s="276"/>
      <c r="W12" s="276"/>
      <c r="X12" s="276"/>
    </row>
    <row r="13" spans="1:24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625</v>
      </c>
      <c r="G13" s="178">
        <f>I8*G12</f>
        <v>12415.999999999987</v>
      </c>
      <c r="H13" s="140" t="s">
        <v>113</v>
      </c>
      <c r="I13" s="140"/>
      <c r="J13" s="140"/>
      <c r="K13" s="176"/>
      <c r="M13" s="140" t="s">
        <v>114</v>
      </c>
    </row>
    <row r="14" spans="1:24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33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4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1.2</v>
      </c>
      <c r="G15" s="262">
        <f>(J15*K15)/H15</f>
        <v>6.5</v>
      </c>
      <c r="H15" s="185">
        <v>1000</v>
      </c>
      <c r="I15" s="261">
        <f>K15</f>
        <v>13</v>
      </c>
      <c r="J15" s="185">
        <v>500</v>
      </c>
      <c r="K15" s="186">
        <f>ROUNDUP(G13/1000, 0)</f>
        <v>13</v>
      </c>
      <c r="M15" s="11" t="s">
        <v>120</v>
      </c>
      <c r="N15" s="140"/>
      <c r="O15" s="140"/>
    </row>
    <row r="16" spans="1:24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B17*(B3)</f>
        <v>562.5</v>
      </c>
      <c r="D17" s="174"/>
      <c r="E17" s="174"/>
      <c r="G17" s="277">
        <v>12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B18*(B3)</f>
        <v>28.125</v>
      </c>
      <c r="F18" s="140"/>
      <c r="G18" s="281">
        <v>2</v>
      </c>
      <c r="H18" s="282" t="s">
        <v>11</v>
      </c>
      <c r="I18" s="282"/>
      <c r="J18" s="282"/>
      <c r="K18" s="283"/>
      <c r="M18" s="276" t="s">
        <v>6</v>
      </c>
      <c r="N18" s="276"/>
      <c r="O18" s="276"/>
      <c r="P18" s="276"/>
      <c r="Q18" s="276"/>
      <c r="R18" s="276"/>
    </row>
    <row r="19" spans="1:26" ht="16" thickBot="1" x14ac:dyDescent="0.25">
      <c r="F19" s="140"/>
      <c r="G19" s="284">
        <f>12.5*G18*G17</f>
        <v>300</v>
      </c>
      <c r="H19" s="318" t="s">
        <v>17</v>
      </c>
      <c r="I19" s="318"/>
      <c r="J19" s="318"/>
      <c r="K19" s="286"/>
      <c r="M19" s="276" t="s">
        <v>124</v>
      </c>
      <c r="N19" s="276"/>
      <c r="O19" s="276"/>
      <c r="P19" s="276"/>
      <c r="Q19" s="276"/>
      <c r="R19" s="276"/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281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s="276" t="s">
        <v>126</v>
      </c>
      <c r="N20" s="276"/>
      <c r="O20" s="276"/>
      <c r="P20" s="276"/>
      <c r="Q20" s="276"/>
      <c r="R20" s="276"/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318" t="s">
        <v>97</v>
      </c>
      <c r="I21" s="318" t="s">
        <v>127</v>
      </c>
      <c r="J21" s="318" t="s">
        <v>99</v>
      </c>
      <c r="K21" s="291" t="s">
        <v>128</v>
      </c>
      <c r="M21" s="276" t="s">
        <v>129</v>
      </c>
      <c r="N21" s="276"/>
      <c r="O21" s="276"/>
      <c r="P21" s="276"/>
      <c r="Q21" s="276"/>
      <c r="R21" s="276"/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4.5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s="276" t="s">
        <v>248</v>
      </c>
      <c r="N22" s="276"/>
      <c r="O22" s="276"/>
      <c r="P22" s="276"/>
      <c r="Q22" s="276"/>
      <c r="R22" s="276"/>
      <c r="U22" s="284">
        <f>25*U21*U20</f>
        <v>1050</v>
      </c>
      <c r="V22" s="318" t="s">
        <v>17</v>
      </c>
      <c r="W22" s="318"/>
      <c r="X22" s="318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s="276" t="s">
        <v>131</v>
      </c>
      <c r="H23" s="276"/>
      <c r="I23" s="276"/>
      <c r="J23" s="276"/>
      <c r="K23" s="276"/>
      <c r="M23" s="276" t="s">
        <v>249</v>
      </c>
      <c r="N23" s="276"/>
      <c r="O23" s="276"/>
      <c r="P23" s="276"/>
      <c r="Q23" s="276"/>
      <c r="R23" s="276"/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339" t="s">
        <v>230</v>
      </c>
      <c r="H24" s="340"/>
      <c r="I24" s="340"/>
      <c r="J24" s="340"/>
      <c r="K24" s="341"/>
      <c r="M24" s="276" t="s">
        <v>250</v>
      </c>
      <c r="N24" s="276"/>
      <c r="O24" s="276"/>
      <c r="P24" s="276"/>
      <c r="Q24" s="276"/>
      <c r="R24" s="276"/>
      <c r="U24" s="284" t="s">
        <v>96</v>
      </c>
      <c r="V24" s="318" t="s">
        <v>97</v>
      </c>
      <c r="W24" s="318" t="s">
        <v>127</v>
      </c>
      <c r="X24" s="318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342">
        <f>384*2</f>
        <v>768</v>
      </c>
      <c r="H25" s="335" t="s">
        <v>111</v>
      </c>
      <c r="I25" s="335"/>
      <c r="J25" s="335"/>
      <c r="K25" s="343"/>
      <c r="M25" s="276" t="s">
        <v>252</v>
      </c>
      <c r="N25" s="276"/>
      <c r="O25" s="276"/>
      <c r="P25" s="276"/>
      <c r="Q25" s="276"/>
      <c r="R25" s="276"/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x14ac:dyDescent="0.2">
      <c r="A26" s="363"/>
      <c r="B26" s="364"/>
      <c r="C26" s="365"/>
      <c r="D26" s="366"/>
      <c r="G26" s="344">
        <f>I8*G25</f>
        <v>24831.999999999975</v>
      </c>
      <c r="H26" s="335" t="s">
        <v>113</v>
      </c>
      <c r="I26" s="335"/>
      <c r="J26" s="335"/>
      <c r="K26" s="343"/>
      <c r="M26" s="353" t="s">
        <v>132</v>
      </c>
      <c r="N26" s="335"/>
      <c r="O26" s="276"/>
      <c r="P26" s="276"/>
      <c r="Q26" s="276"/>
      <c r="R26" s="276"/>
      <c r="U26" s="276"/>
      <c r="V26" s="276"/>
      <c r="W26" s="276"/>
      <c r="X26" s="276"/>
      <c r="Y26" s="276"/>
      <c r="Z26" s="276"/>
    </row>
    <row r="27" spans="1:26" x14ac:dyDescent="0.2">
      <c r="A27" s="116"/>
      <c r="B27" s="89"/>
      <c r="C27" s="89"/>
      <c r="D27" s="49"/>
      <c r="E27" s="222"/>
      <c r="F27" s="222"/>
      <c r="G27" s="345" t="s">
        <v>133</v>
      </c>
      <c r="H27" s="335" t="s">
        <v>97</v>
      </c>
      <c r="I27" s="335" t="s">
        <v>116</v>
      </c>
      <c r="J27" s="318" t="s">
        <v>99</v>
      </c>
      <c r="K27" s="343" t="s">
        <v>117</v>
      </c>
      <c r="M27" s="353" t="s">
        <v>229</v>
      </c>
      <c r="N27" s="335"/>
      <c r="O27" s="276"/>
      <c r="P27" s="276"/>
      <c r="Q27" s="276"/>
      <c r="R27" s="276"/>
    </row>
    <row r="28" spans="1:26" ht="16" thickBot="1" x14ac:dyDescent="0.25">
      <c r="A28" s="89"/>
      <c r="B28" s="88"/>
      <c r="C28" s="88"/>
      <c r="D28" s="89"/>
      <c r="E28" s="222"/>
      <c r="F28" s="222"/>
      <c r="G28" s="346">
        <f>(J28*K28)/H28</f>
        <v>2.5</v>
      </c>
      <c r="H28" s="347">
        <v>10</v>
      </c>
      <c r="I28" s="348">
        <f>K28</f>
        <v>25</v>
      </c>
      <c r="J28" s="347">
        <v>1</v>
      </c>
      <c r="K28" s="349">
        <f>ROUNDUP(G26/1000, 0)</f>
        <v>25</v>
      </c>
      <c r="M28" s="353" t="s">
        <v>134</v>
      </c>
      <c r="N28" s="276"/>
      <c r="O28" s="276"/>
      <c r="P28" s="276"/>
      <c r="Q28" s="276"/>
      <c r="R28" s="276"/>
    </row>
    <row r="29" spans="1:26" ht="16" thickBot="1" x14ac:dyDescent="0.25">
      <c r="A29" s="88"/>
      <c r="B29" s="367"/>
      <c r="C29" s="89"/>
      <c r="D29" s="90"/>
      <c r="E29" s="222"/>
      <c r="F29" s="222"/>
      <c r="L29" t="s">
        <v>135</v>
      </c>
      <c r="M29" s="353" t="s">
        <v>136</v>
      </c>
      <c r="N29" s="276"/>
      <c r="O29" s="276"/>
      <c r="P29" s="276"/>
      <c r="Q29" s="276"/>
      <c r="R29" s="276"/>
    </row>
    <row r="30" spans="1:26" x14ac:dyDescent="0.2">
      <c r="A30" s="88"/>
      <c r="B30" s="89"/>
      <c r="C30" s="89"/>
      <c r="D30" s="90"/>
      <c r="G30" s="223"/>
      <c r="H30" s="158" t="s">
        <v>52</v>
      </c>
      <c r="I30" s="158" t="s">
        <v>202</v>
      </c>
      <c r="J30" s="158" t="s">
        <v>137</v>
      </c>
      <c r="K30" s="159"/>
      <c r="M30" s="353" t="s">
        <v>251</v>
      </c>
      <c r="N30" s="276"/>
      <c r="O30" s="276"/>
      <c r="P30" s="276"/>
      <c r="Q30" s="276"/>
      <c r="R30" s="276"/>
    </row>
    <row r="31" spans="1:26" x14ac:dyDescent="0.2">
      <c r="A31" s="88"/>
      <c r="B31" s="89"/>
      <c r="C31" s="89"/>
      <c r="D31" s="90"/>
      <c r="F31" s="224"/>
      <c r="G31" s="225" t="s">
        <v>139</v>
      </c>
      <c r="H31" s="12">
        <v>830</v>
      </c>
      <c r="I31" s="140" t="s">
        <v>167</v>
      </c>
      <c r="J31" s="140" t="s">
        <v>19</v>
      </c>
      <c r="K31" s="176"/>
      <c r="M31" s="353" t="s">
        <v>140</v>
      </c>
      <c r="N31" s="353"/>
      <c r="O31" s="353"/>
      <c r="P31" s="276"/>
      <c r="Q31" s="276"/>
      <c r="R31" s="276"/>
    </row>
    <row r="32" spans="1:26" x14ac:dyDescent="0.2">
      <c r="A32" s="88"/>
      <c r="B32" s="89"/>
      <c r="C32" s="89"/>
      <c r="D32" s="90"/>
      <c r="F32" s="224"/>
      <c r="G32" s="226"/>
      <c r="H32" s="12"/>
      <c r="I32" s="140"/>
      <c r="J32" s="140"/>
      <c r="K32" s="176"/>
      <c r="M32" s="353" t="s">
        <v>142</v>
      </c>
      <c r="N32" s="276"/>
      <c r="O32" s="276"/>
      <c r="P32" s="276"/>
      <c r="Q32" s="276"/>
      <c r="R32" s="276"/>
    </row>
    <row r="33" spans="1:25" x14ac:dyDescent="0.2">
      <c r="A33" s="88"/>
      <c r="B33" s="89"/>
      <c r="C33" s="89"/>
      <c r="D33" s="90"/>
      <c r="F33" s="224"/>
      <c r="G33" s="225"/>
      <c r="H33" s="12"/>
      <c r="I33" s="140"/>
      <c r="J33" s="140"/>
      <c r="K33" s="176"/>
      <c r="M33" s="276"/>
      <c r="N33" s="276" t="s">
        <v>144</v>
      </c>
      <c r="O33" s="276"/>
      <c r="P33" s="276"/>
      <c r="Q33" s="276"/>
      <c r="R33" s="276"/>
    </row>
    <row r="34" spans="1:25" x14ac:dyDescent="0.2">
      <c r="A34" s="116"/>
      <c r="B34" s="89"/>
      <c r="C34" s="89"/>
      <c r="D34" s="49"/>
      <c r="F34" s="224"/>
      <c r="G34" s="226"/>
      <c r="H34" s="12"/>
      <c r="I34" s="140"/>
      <c r="J34" s="140"/>
      <c r="K34" s="176"/>
      <c r="M34" s="276" t="s">
        <v>147</v>
      </c>
      <c r="N34" s="276"/>
      <c r="O34" s="276"/>
      <c r="P34" s="276"/>
      <c r="Q34" s="276"/>
      <c r="R34" s="276"/>
    </row>
    <row r="35" spans="1:25" x14ac:dyDescent="0.2">
      <c r="A35" s="89"/>
      <c r="B35" s="88"/>
      <c r="C35" s="88"/>
      <c r="D35" s="89"/>
      <c r="F35" s="140"/>
      <c r="G35" s="226"/>
      <c r="H35" s="12"/>
      <c r="I35" s="140"/>
      <c r="J35" s="140"/>
      <c r="K35" s="176"/>
      <c r="M35" s="276" t="s">
        <v>148</v>
      </c>
      <c r="N35" s="276"/>
      <c r="O35" s="276"/>
      <c r="P35" s="276"/>
      <c r="Q35" s="276"/>
      <c r="R35" s="276"/>
    </row>
    <row r="36" spans="1:25" x14ac:dyDescent="0.2">
      <c r="A36" s="88"/>
      <c r="B36" s="367"/>
      <c r="C36" s="89"/>
      <c r="D36" s="90"/>
      <c r="G36" s="226"/>
      <c r="H36" s="12"/>
      <c r="I36" s="140"/>
      <c r="J36" s="140"/>
      <c r="K36" s="176"/>
    </row>
    <row r="37" spans="1:25" ht="16" thickBot="1" x14ac:dyDescent="0.25">
      <c r="A37" s="88">
        <f>384*2</f>
        <v>768</v>
      </c>
      <c r="B37" s="89"/>
      <c r="C37" s="89"/>
      <c r="D37" s="90"/>
      <c r="G37" s="227"/>
      <c r="H37" s="228"/>
      <c r="I37" s="229"/>
      <c r="J37" s="161"/>
      <c r="K37" s="186"/>
      <c r="S37" s="315"/>
    </row>
    <row r="38" spans="1:25" ht="16" thickBot="1" x14ac:dyDescent="0.25">
      <c r="A38" s="88"/>
      <c r="B38" s="89"/>
      <c r="C38" s="89"/>
      <c r="D38" s="90"/>
      <c r="G38" s="226" t="s">
        <v>149</v>
      </c>
    </row>
    <row r="39" spans="1:25" x14ac:dyDescent="0.2">
      <c r="A39" s="88"/>
      <c r="B39" s="89"/>
      <c r="C39" s="89"/>
      <c r="D39" s="90"/>
      <c r="G39" s="230" t="s">
        <v>150</v>
      </c>
      <c r="H39" s="231"/>
      <c r="I39" s="231"/>
      <c r="J39" s="231" t="s">
        <v>151</v>
      </c>
      <c r="K39" s="231"/>
      <c r="L39" s="232"/>
    </row>
    <row r="40" spans="1:25" x14ac:dyDescent="0.2">
      <c r="A40" s="88"/>
      <c r="B40" s="89"/>
      <c r="C40" s="89"/>
      <c r="D40" s="90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16"/>
      <c r="B41" s="89"/>
      <c r="C41" s="89"/>
      <c r="D41" s="49"/>
      <c r="G41" s="235" t="s">
        <v>152</v>
      </c>
      <c r="H41" s="150">
        <v>5855</v>
      </c>
      <c r="I41" s="236" t="s">
        <v>153</v>
      </c>
      <c r="J41" s="304" t="s">
        <v>146</v>
      </c>
      <c r="K41" s="150">
        <v>77</v>
      </c>
      <c r="L41" s="234" t="s">
        <v>154</v>
      </c>
      <c r="N41" s="276" t="s">
        <v>279</v>
      </c>
      <c r="O41" s="276"/>
      <c r="P41" s="276"/>
      <c r="Q41" s="276"/>
    </row>
    <row r="42" spans="1:25" ht="16" thickBot="1" x14ac:dyDescent="0.25">
      <c r="A42" s="89"/>
      <c r="B42" s="88"/>
      <c r="C42" s="88"/>
      <c r="D42" s="89"/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350" t="s">
        <v>158</v>
      </c>
      <c r="O42" s="340"/>
      <c r="P42" s="340"/>
      <c r="Q42" s="341"/>
    </row>
    <row r="43" spans="1:25" x14ac:dyDescent="0.2">
      <c r="A43" s="88"/>
      <c r="B43" s="367"/>
      <c r="C43" s="89"/>
      <c r="D43" s="90"/>
      <c r="G43" s="140"/>
      <c r="H43" s="140"/>
      <c r="I43" s="140"/>
      <c r="J43" s="140"/>
      <c r="K43" s="140"/>
      <c r="N43" s="351" t="s">
        <v>159</v>
      </c>
      <c r="O43" s="335"/>
      <c r="P43" s="335"/>
      <c r="Q43" s="343"/>
    </row>
    <row r="44" spans="1:25" ht="16" thickBot="1" x14ac:dyDescent="0.25">
      <c r="A44" s="88"/>
      <c r="B44" s="89"/>
      <c r="C44" s="89"/>
      <c r="D44" s="90"/>
      <c r="N44" s="352" t="s">
        <v>160</v>
      </c>
      <c r="O44" s="347"/>
      <c r="P44" s="347"/>
      <c r="Q44" s="349"/>
    </row>
    <row r="45" spans="1:25" x14ac:dyDescent="0.2">
      <c r="A45" s="88"/>
      <c r="B45" s="89"/>
      <c r="C45" s="89"/>
      <c r="D45" s="90"/>
      <c r="S45" s="11"/>
      <c r="T45" s="11"/>
      <c r="U45" s="11"/>
      <c r="V45" s="11"/>
      <c r="W45" s="11"/>
      <c r="X45" s="11"/>
      <c r="Y45" s="11"/>
    </row>
    <row r="46" spans="1:25" x14ac:dyDescent="0.2">
      <c r="A46" s="88"/>
      <c r="B46" s="89"/>
      <c r="C46" s="89"/>
      <c r="D46" s="90"/>
      <c r="S46" s="11"/>
      <c r="T46" s="42"/>
      <c r="U46" s="11"/>
      <c r="V46" s="11"/>
      <c r="W46" s="11"/>
      <c r="X46" s="11"/>
      <c r="Y46" s="11"/>
    </row>
    <row r="47" spans="1:25" x14ac:dyDescent="0.2">
      <c r="A47" s="88"/>
      <c r="B47" s="89"/>
      <c r="C47" s="89"/>
      <c r="D47" s="90"/>
      <c r="S47" s="11"/>
      <c r="T47" s="11"/>
      <c r="U47" s="11"/>
      <c r="V47" s="11"/>
      <c r="W47" s="11"/>
      <c r="X47" s="11"/>
      <c r="Y47" s="11"/>
    </row>
    <row r="48" spans="1:25" x14ac:dyDescent="0.2">
      <c r="A48" s="11"/>
      <c r="B48" s="11"/>
      <c r="C48" s="11"/>
      <c r="D48" s="11"/>
      <c r="F48" s="255"/>
      <c r="S48" s="11"/>
      <c r="T48" s="132"/>
      <c r="U48" s="11"/>
      <c r="V48" s="11"/>
      <c r="W48" s="11"/>
      <c r="X48" s="11"/>
      <c r="Y48" s="11"/>
    </row>
    <row r="49" spans="1:27" x14ac:dyDescent="0.2">
      <c r="A49" s="116"/>
      <c r="B49" s="89"/>
      <c r="C49" s="89"/>
      <c r="D49" s="49"/>
      <c r="S49" s="11"/>
      <c r="T49" s="42"/>
      <c r="U49" s="11"/>
      <c r="V49" s="11"/>
      <c r="W49" s="11"/>
      <c r="X49" s="11"/>
      <c r="Y49" s="11"/>
    </row>
    <row r="50" spans="1:27" x14ac:dyDescent="0.2">
      <c r="A50" s="89"/>
      <c r="B50" s="88"/>
      <c r="C50" s="88"/>
      <c r="D50" s="89"/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7" x14ac:dyDescent="0.2">
      <c r="A51" s="88"/>
      <c r="B51" s="367"/>
      <c r="C51" s="89"/>
      <c r="D51" s="90"/>
      <c r="G51" s="316" t="s">
        <v>74</v>
      </c>
      <c r="H51" s="318"/>
      <c r="I51" s="318"/>
      <c r="J51" s="318"/>
      <c r="K51" s="318"/>
      <c r="L51" s="276"/>
      <c r="M51" s="316" t="s">
        <v>247</v>
      </c>
      <c r="N51" s="318"/>
      <c r="O51" s="318"/>
      <c r="P51" s="318"/>
      <c r="Q51" s="318"/>
      <c r="S51" s="11"/>
      <c r="T51" s="11"/>
      <c r="U51" s="11"/>
      <c r="V51" s="11"/>
      <c r="W51" s="11"/>
      <c r="X51" s="11"/>
      <c r="Y51" s="11"/>
    </row>
    <row r="52" spans="1:27" x14ac:dyDescent="0.2">
      <c r="A52" s="88"/>
      <c r="B52" s="89"/>
      <c r="C52" s="89"/>
      <c r="D52" s="90"/>
      <c r="G52" s="318">
        <v>3</v>
      </c>
      <c r="H52" s="317" t="s">
        <v>70</v>
      </c>
      <c r="I52" s="318"/>
      <c r="J52" s="318"/>
      <c r="K52" s="318"/>
      <c r="L52" s="276"/>
      <c r="M52" s="318">
        <v>3</v>
      </c>
      <c r="N52" s="317" t="s">
        <v>70</v>
      </c>
      <c r="O52" s="318"/>
      <c r="P52" s="318"/>
      <c r="Q52" s="318"/>
      <c r="S52" s="11"/>
      <c r="T52" s="11"/>
      <c r="U52" s="11"/>
      <c r="V52" s="11"/>
      <c r="W52" s="11"/>
      <c r="X52" s="11"/>
      <c r="Y52" s="11"/>
    </row>
    <row r="53" spans="1:27" x14ac:dyDescent="0.2">
      <c r="A53" s="88"/>
      <c r="B53" s="89"/>
      <c r="C53" s="89"/>
      <c r="D53" s="90"/>
      <c r="G53" s="318">
        <v>2</v>
      </c>
      <c r="H53" s="318" t="s">
        <v>11</v>
      </c>
      <c r="I53" s="318"/>
      <c r="J53" s="318"/>
      <c r="K53" s="318"/>
      <c r="L53" s="276"/>
      <c r="M53" s="318">
        <v>2</v>
      </c>
      <c r="N53" s="318" t="s">
        <v>11</v>
      </c>
      <c r="O53" s="318"/>
      <c r="P53" s="318"/>
      <c r="Q53" s="318"/>
    </row>
    <row r="54" spans="1:27" x14ac:dyDescent="0.2">
      <c r="A54" s="88"/>
      <c r="B54" s="89"/>
      <c r="C54" s="89"/>
      <c r="D54" s="90"/>
      <c r="G54" s="318">
        <f>25*G53*G52</f>
        <v>150</v>
      </c>
      <c r="H54" s="318" t="s">
        <v>17</v>
      </c>
      <c r="I54" s="318"/>
      <c r="J54" s="318"/>
      <c r="K54" s="318"/>
      <c r="L54" s="276"/>
      <c r="M54" s="318">
        <f>25*M53*M52</f>
        <v>150</v>
      </c>
      <c r="N54" s="318" t="s">
        <v>17</v>
      </c>
      <c r="O54" s="318"/>
      <c r="P54" s="318"/>
      <c r="Q54" s="318"/>
    </row>
    <row r="55" spans="1:27" x14ac:dyDescent="0.2">
      <c r="A55" s="11"/>
      <c r="B55" s="11"/>
      <c r="C55" s="11"/>
      <c r="D55" s="11"/>
      <c r="G55" s="318">
        <f>(G54+0.2*G54)*1.5</f>
        <v>270</v>
      </c>
      <c r="H55" s="317" t="s">
        <v>23</v>
      </c>
      <c r="I55" s="318"/>
      <c r="J55" s="318"/>
      <c r="K55" s="318"/>
      <c r="L55" s="276"/>
      <c r="M55" s="318">
        <f>(M54+0.2*M54)*1.5</f>
        <v>270</v>
      </c>
      <c r="N55" s="317" t="s">
        <v>23</v>
      </c>
      <c r="O55" s="318"/>
      <c r="P55" s="318"/>
      <c r="Q55" s="318"/>
    </row>
    <row r="56" spans="1:27" x14ac:dyDescent="0.2">
      <c r="G56" s="318" t="s">
        <v>73</v>
      </c>
      <c r="H56" s="318" t="s">
        <v>71</v>
      </c>
      <c r="I56" s="318" t="s">
        <v>76</v>
      </c>
      <c r="J56" s="318" t="s">
        <v>72</v>
      </c>
      <c r="K56" s="318" t="s">
        <v>27</v>
      </c>
      <c r="L56" s="276"/>
      <c r="M56" s="318" t="s">
        <v>73</v>
      </c>
      <c r="N56" s="318" t="s">
        <v>71</v>
      </c>
      <c r="O56" s="318" t="s">
        <v>76</v>
      </c>
      <c r="P56" s="318" t="s">
        <v>72</v>
      </c>
      <c r="Q56" s="318" t="s">
        <v>27</v>
      </c>
    </row>
    <row r="57" spans="1:27" x14ac:dyDescent="0.2">
      <c r="G57" s="318">
        <f>K57*J57/H57/1000</f>
        <v>0.27</v>
      </c>
      <c r="H57" s="318">
        <v>1000</v>
      </c>
      <c r="I57" s="318">
        <f>K57-G57</f>
        <v>269.73</v>
      </c>
      <c r="J57" s="318">
        <v>1000</v>
      </c>
      <c r="K57" s="318">
        <f>G55</f>
        <v>270</v>
      </c>
      <c r="L57" s="276"/>
      <c r="M57" s="318">
        <f>Q57*P57/N57/1000</f>
        <v>0.27</v>
      </c>
      <c r="N57" s="318">
        <v>10</v>
      </c>
      <c r="O57" s="318">
        <f>Q57-M57</f>
        <v>269.73</v>
      </c>
      <c r="P57" s="318">
        <v>10</v>
      </c>
      <c r="Q57" s="318">
        <f>M55</f>
        <v>270</v>
      </c>
    </row>
    <row r="58" spans="1:27" x14ac:dyDescent="0.2">
      <c r="G58" s="386" t="s">
        <v>75</v>
      </c>
      <c r="H58" s="386"/>
      <c r="I58" s="318" t="s">
        <v>76</v>
      </c>
      <c r="J58" s="318"/>
      <c r="K58" s="318"/>
      <c r="L58" s="276"/>
      <c r="M58" s="386" t="s">
        <v>75</v>
      </c>
      <c r="N58" s="386"/>
      <c r="O58" s="318" t="s">
        <v>76</v>
      </c>
      <c r="P58" s="318"/>
      <c r="Q58" s="318"/>
    </row>
    <row r="59" spans="1:27" x14ac:dyDescent="0.2">
      <c r="G59" s="318">
        <f>K57/3</f>
        <v>90</v>
      </c>
      <c r="H59" s="318" t="s">
        <v>33</v>
      </c>
      <c r="I59" s="318">
        <f>K57*2/3</f>
        <v>180</v>
      </c>
      <c r="J59" s="318"/>
      <c r="K59" s="318"/>
      <c r="L59" s="276"/>
      <c r="M59" s="318">
        <f>Q57/3</f>
        <v>90</v>
      </c>
      <c r="N59" s="318" t="s">
        <v>33</v>
      </c>
      <c r="O59" s="318">
        <f>Q57*2/3</f>
        <v>180</v>
      </c>
      <c r="P59" s="318"/>
      <c r="Q59" s="318"/>
    </row>
    <row r="60" spans="1:27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11"/>
      <c r="Z65" s="11"/>
      <c r="AA65" s="11"/>
    </row>
    <row r="66" spans="1:27" x14ac:dyDescent="0.2">
      <c r="A66" s="362"/>
      <c r="B66" s="374"/>
      <c r="C66" s="374"/>
      <c r="D66" s="374"/>
      <c r="E66" s="374"/>
      <c r="F66" s="387"/>
      <c r="G66" s="387"/>
      <c r="H66" s="374"/>
      <c r="I66" s="374"/>
      <c r="J66" s="49"/>
      <c r="K66" s="49"/>
      <c r="L66" s="49"/>
      <c r="M66" s="49"/>
      <c r="N66" s="49"/>
      <c r="O66" s="362"/>
      <c r="P66" s="374"/>
      <c r="Q66" s="374"/>
      <c r="R66" s="374"/>
      <c r="S66" s="374"/>
      <c r="T66" s="374"/>
      <c r="U66" s="374"/>
      <c r="V66" s="374"/>
      <c r="W66" s="374"/>
      <c r="X66" s="49"/>
      <c r="Y66" s="11"/>
      <c r="Z66" s="11"/>
      <c r="AA66" s="11"/>
    </row>
    <row r="67" spans="1:27" x14ac:dyDescent="0.2">
      <c r="A67" s="362"/>
      <c r="B67" s="11"/>
      <c r="C67" s="11"/>
      <c r="D67" s="11"/>
      <c r="E67" s="11"/>
      <c r="F67" s="11"/>
      <c r="G67" s="11"/>
      <c r="H67" s="11"/>
      <c r="I67" s="11"/>
      <c r="J67" s="49"/>
      <c r="K67" s="11"/>
      <c r="L67" s="11"/>
      <c r="M67" s="11"/>
      <c r="N67" s="11"/>
      <c r="O67" s="362"/>
      <c r="P67" s="11"/>
      <c r="Q67" s="11"/>
      <c r="R67" s="11"/>
      <c r="S67" s="11"/>
      <c r="T67" s="11"/>
      <c r="U67" s="11"/>
      <c r="V67" s="11"/>
      <c r="W67" s="11"/>
      <c r="X67" s="49"/>
      <c r="Y67" s="11"/>
      <c r="Z67" s="11"/>
      <c r="AA67" s="11"/>
    </row>
    <row r="68" spans="1:27" x14ac:dyDescent="0.2">
      <c r="A68" s="362"/>
      <c r="B68" s="11"/>
      <c r="C68" s="11"/>
      <c r="D68" s="11"/>
      <c r="E68" s="11"/>
      <c r="F68" s="11"/>
      <c r="G68" s="11"/>
      <c r="H68" s="11"/>
      <c r="I68" s="11"/>
      <c r="J68" s="224"/>
      <c r="K68" s="11"/>
      <c r="L68" s="11"/>
      <c r="M68" s="11"/>
      <c r="N68" s="11"/>
      <c r="O68" s="362"/>
      <c r="P68" s="11"/>
      <c r="Q68" s="11"/>
      <c r="R68" s="11"/>
      <c r="S68" s="11"/>
      <c r="T68" s="11"/>
      <c r="U68" s="11"/>
      <c r="V68" s="11"/>
      <c r="W68" s="11"/>
      <c r="X68" s="49"/>
      <c r="Y68" s="11"/>
      <c r="Z68" s="11"/>
      <c r="AA68" s="11"/>
    </row>
    <row r="69" spans="1:27" x14ac:dyDescent="0.2">
      <c r="A69" s="362"/>
      <c r="B69" s="11"/>
      <c r="C69" s="11"/>
      <c r="D69" s="11"/>
      <c r="E69" s="11"/>
      <c r="F69" s="11"/>
      <c r="G69" s="11"/>
      <c r="H69" s="11"/>
      <c r="I69" s="11"/>
      <c r="J69" s="224"/>
      <c r="K69" s="11"/>
      <c r="L69" s="11"/>
      <c r="M69" s="11"/>
      <c r="N69" s="11"/>
      <c r="O69" s="362"/>
      <c r="P69" s="11"/>
      <c r="Q69" s="11"/>
      <c r="R69" s="11"/>
      <c r="S69" s="11"/>
      <c r="T69" s="11"/>
      <c r="U69" s="11"/>
      <c r="V69" s="11"/>
      <c r="W69" s="11"/>
      <c r="X69" s="49"/>
      <c r="Y69" s="11"/>
      <c r="Z69" s="11"/>
      <c r="AA69" s="11"/>
    </row>
    <row r="70" spans="1:27" x14ac:dyDescent="0.2">
      <c r="A70" s="362"/>
      <c r="B70" s="11"/>
      <c r="C70" s="11"/>
      <c r="D70" s="11"/>
      <c r="E70" s="11"/>
      <c r="F70" s="11"/>
      <c r="G70" s="11"/>
      <c r="H70" s="11"/>
      <c r="I70" s="11"/>
      <c r="J70" s="224"/>
      <c r="K70" s="11"/>
      <c r="L70" s="11"/>
      <c r="M70" s="11"/>
      <c r="N70" s="11"/>
      <c r="O70" s="362"/>
      <c r="P70" s="11"/>
      <c r="Q70" s="11"/>
      <c r="R70" s="11"/>
      <c r="S70" s="11"/>
      <c r="T70" s="11"/>
      <c r="U70" s="11"/>
      <c r="V70" s="11"/>
      <c r="W70" s="11"/>
      <c r="X70" s="49"/>
      <c r="Y70" s="11"/>
      <c r="Z70" s="11"/>
      <c r="AA70" s="11"/>
    </row>
    <row r="71" spans="1:27" x14ac:dyDescent="0.2">
      <c r="A71" s="362"/>
      <c r="B71" s="11"/>
      <c r="C71" s="11"/>
      <c r="D71" s="11"/>
      <c r="E71" s="11"/>
      <c r="F71" s="11"/>
      <c r="G71" s="11"/>
      <c r="H71" s="11"/>
      <c r="I71" s="11"/>
      <c r="J71" s="224"/>
      <c r="K71" s="11"/>
      <c r="L71" s="11"/>
      <c r="M71" s="11"/>
      <c r="N71" s="11"/>
      <c r="O71" s="362"/>
      <c r="P71" s="11"/>
      <c r="Q71" s="11"/>
      <c r="R71" s="11"/>
      <c r="S71" s="11"/>
      <c r="T71" s="11"/>
      <c r="U71" s="11"/>
      <c r="V71" s="11"/>
      <c r="W71" s="11"/>
      <c r="X71" s="49"/>
      <c r="Y71" s="11"/>
      <c r="Z71" s="11"/>
      <c r="AA71" s="11"/>
    </row>
    <row r="72" spans="1:27" x14ac:dyDescent="0.2">
      <c r="A72" s="36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6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">
      <c r="A73" s="36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6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">
      <c r="A74" s="36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6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">
      <c r="A75" s="36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6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">
      <c r="A76" s="36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6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">
      <c r="A77" s="36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6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">
      <c r="A78" s="36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6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">
      <c r="A79" s="36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6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">
      <c r="A80" s="36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6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A81" s="36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6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">
      <c r="A84" s="3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11"/>
      <c r="Z85" s="11"/>
      <c r="AA85" s="11"/>
    </row>
    <row r="86" spans="1:27" x14ac:dyDescent="0.2">
      <c r="A86" s="362"/>
      <c r="B86" s="374"/>
      <c r="C86" s="374"/>
      <c r="D86" s="374"/>
      <c r="E86" s="374"/>
      <c r="F86" s="374"/>
      <c r="G86" s="374"/>
      <c r="H86" s="374"/>
      <c r="I86" s="374"/>
      <c r="J86" s="388"/>
      <c r="K86" s="49"/>
      <c r="L86" s="49"/>
      <c r="M86" s="49"/>
      <c r="N86" s="49"/>
      <c r="O86" s="362"/>
      <c r="P86" s="374"/>
      <c r="Q86" s="374"/>
      <c r="R86" s="374"/>
      <c r="S86" s="374"/>
      <c r="T86" s="374"/>
      <c r="U86" s="374"/>
      <c r="V86" s="374"/>
      <c r="W86" s="374"/>
      <c r="X86" s="49"/>
      <c r="Y86" s="11"/>
      <c r="Z86" s="11"/>
      <c r="AA86" s="11"/>
    </row>
    <row r="87" spans="1:27" x14ac:dyDescent="0.2">
      <c r="A87" s="362"/>
      <c r="B87" s="11"/>
      <c r="C87" s="11"/>
      <c r="D87" s="11"/>
      <c r="E87" s="11"/>
      <c r="F87" s="11"/>
      <c r="G87" s="11"/>
      <c r="H87" s="11"/>
      <c r="I87" s="11"/>
      <c r="J87" s="388"/>
      <c r="K87" s="11"/>
      <c r="L87" s="11"/>
      <c r="M87" s="11"/>
      <c r="N87" s="11"/>
      <c r="O87" s="362"/>
      <c r="P87" s="11"/>
      <c r="Q87" s="11"/>
      <c r="R87" s="11"/>
      <c r="S87" s="11"/>
      <c r="T87" s="11"/>
      <c r="U87" s="11"/>
      <c r="V87" s="11"/>
      <c r="W87" s="11"/>
      <c r="X87" s="388"/>
      <c r="Y87" s="11"/>
      <c r="Z87" s="11"/>
      <c r="AA87" s="11"/>
    </row>
    <row r="88" spans="1:27" x14ac:dyDescent="0.2">
      <c r="A88" s="362"/>
      <c r="B88" s="11"/>
      <c r="C88" s="11"/>
      <c r="D88" s="11"/>
      <c r="E88" s="11"/>
      <c r="F88" s="11"/>
      <c r="G88" s="11"/>
      <c r="H88" s="11"/>
      <c r="I88" s="11"/>
      <c r="J88" s="388"/>
      <c r="K88" s="11"/>
      <c r="L88" s="11"/>
      <c r="M88" s="11"/>
      <c r="N88" s="11"/>
      <c r="O88" s="362"/>
      <c r="P88" s="11"/>
      <c r="Q88" s="11"/>
      <c r="R88" s="11"/>
      <c r="S88" s="11"/>
      <c r="T88" s="11"/>
      <c r="U88" s="11"/>
      <c r="V88" s="11"/>
      <c r="W88" s="11"/>
      <c r="X88" s="388"/>
      <c r="Y88" s="11"/>
      <c r="Z88" s="11"/>
      <c r="AA88" s="11"/>
    </row>
    <row r="89" spans="1:27" x14ac:dyDescent="0.2">
      <c r="A89" s="362"/>
      <c r="B89" s="11"/>
      <c r="C89" s="11"/>
      <c r="D89" s="11"/>
      <c r="E89" s="11"/>
      <c r="F89" s="11"/>
      <c r="G89" s="11"/>
      <c r="H89" s="11"/>
      <c r="I89" s="11"/>
      <c r="J89" s="388"/>
      <c r="K89" s="11"/>
      <c r="L89" s="11"/>
      <c r="M89" s="11"/>
      <c r="N89" s="11"/>
      <c r="O89" s="362"/>
      <c r="P89" s="11"/>
      <c r="Q89" s="11"/>
      <c r="R89" s="11"/>
      <c r="S89" s="11"/>
      <c r="T89" s="11"/>
      <c r="U89" s="11"/>
      <c r="V89" s="11"/>
      <c r="W89" s="11"/>
      <c r="X89" s="388"/>
      <c r="Y89" s="11"/>
      <c r="Z89" s="11"/>
      <c r="AA89" s="11"/>
    </row>
    <row r="90" spans="1:27" x14ac:dyDescent="0.2">
      <c r="A90" s="362"/>
      <c r="B90" s="11"/>
      <c r="C90" s="11"/>
      <c r="D90" s="11"/>
      <c r="E90" s="11"/>
      <c r="F90" s="11"/>
      <c r="G90" s="11"/>
      <c r="H90" s="11"/>
      <c r="I90" s="11"/>
      <c r="J90" s="388"/>
      <c r="K90" s="11"/>
      <c r="L90" s="11"/>
      <c r="M90" s="11"/>
      <c r="N90" s="11"/>
      <c r="O90" s="362"/>
      <c r="P90" s="11"/>
      <c r="Q90" s="11"/>
      <c r="R90" s="11"/>
      <c r="S90" s="11"/>
      <c r="T90" s="11"/>
      <c r="U90" s="11"/>
      <c r="V90" s="11"/>
      <c r="W90" s="11"/>
      <c r="X90" s="388"/>
      <c r="Y90" s="11"/>
      <c r="Z90" s="11"/>
      <c r="AA90" s="11"/>
    </row>
    <row r="91" spans="1:27" x14ac:dyDescent="0.2">
      <c r="A91" s="362"/>
      <c r="B91" s="11"/>
      <c r="C91" s="11"/>
      <c r="D91" s="11"/>
      <c r="E91" s="11"/>
      <c r="F91" s="11"/>
      <c r="G91" s="11"/>
      <c r="H91" s="11"/>
      <c r="I91" s="11"/>
      <c r="J91" s="388"/>
      <c r="K91" s="11"/>
      <c r="L91" s="11"/>
      <c r="M91" s="11"/>
      <c r="N91" s="11"/>
      <c r="O91" s="362"/>
      <c r="P91" s="11"/>
      <c r="Q91" s="11"/>
      <c r="R91" s="11"/>
      <c r="S91" s="11"/>
      <c r="T91" s="11"/>
      <c r="U91" s="11"/>
      <c r="V91" s="11"/>
      <c r="W91" s="11"/>
      <c r="X91" s="388"/>
      <c r="Y91" s="11"/>
      <c r="Z91" s="11"/>
      <c r="AA91" s="11"/>
    </row>
    <row r="92" spans="1:27" x14ac:dyDescent="0.2">
      <c r="A92" s="36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36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">
      <c r="A93" s="36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36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">
      <c r="A94" s="36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6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">
      <c r="A95" s="36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6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">
      <c r="A96" s="36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6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">
      <c r="A97" s="36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6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">
      <c r="A98" s="36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6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">
      <c r="A99" s="36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6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">
      <c r="A100" s="36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6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">
      <c r="A101" s="36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6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">
      <c r="A104" s="3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">
      <c r="A105" s="4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11"/>
      <c r="AA110" s="11"/>
    </row>
    <row r="111" spans="1:27" x14ac:dyDescent="0.2">
      <c r="A111" s="362"/>
      <c r="B111" s="374"/>
      <c r="C111" s="374"/>
      <c r="D111" s="374"/>
      <c r="E111" s="374"/>
      <c r="F111" s="374"/>
      <c r="G111" s="374"/>
      <c r="H111" s="374"/>
      <c r="I111" s="374"/>
      <c r="J111" s="374"/>
      <c r="K111" s="374"/>
      <c r="L111" s="374"/>
      <c r="M111" s="374"/>
      <c r="N111" s="374"/>
      <c r="O111" s="374"/>
      <c r="P111" s="374"/>
      <c r="Q111" s="374"/>
      <c r="R111" s="374"/>
      <c r="S111" s="374"/>
      <c r="T111" s="374"/>
      <c r="U111" s="374"/>
      <c r="V111" s="374"/>
      <c r="W111" s="374"/>
      <c r="X111" s="374"/>
      <c r="Y111" s="374"/>
      <c r="Z111" s="11"/>
      <c r="AA111" s="11"/>
    </row>
    <row r="112" spans="1:27" x14ac:dyDescent="0.2">
      <c r="A112" s="36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">
      <c r="A113" s="36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">
      <c r="A114" s="36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">
      <c r="A115" s="36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36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">
      <c r="A117" s="36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">
      <c r="A118" s="36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">
      <c r="A119" s="36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">
      <c r="A120" s="36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">
      <c r="A121" s="36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">
      <c r="A122" s="36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">
      <c r="A123" s="36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">
      <c r="A124" s="36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">
      <c r="A125" s="36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">
      <c r="A126" s="36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</sheetData>
  <mergeCells count="26"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  <mergeCell ref="T66:W66"/>
    <mergeCell ref="B1:M1"/>
    <mergeCell ref="M2:O3"/>
    <mergeCell ref="H3:K3"/>
    <mergeCell ref="H6:J6"/>
    <mergeCell ref="K7:L7"/>
    <mergeCell ref="G58:H58"/>
    <mergeCell ref="M58:N58"/>
    <mergeCell ref="B66:C66"/>
    <mergeCell ref="D66:E66"/>
    <mergeCell ref="F66:G66"/>
    <mergeCell ref="H66:I66"/>
    <mergeCell ref="P66:S66"/>
  </mergeCells>
  <phoneticPr fontId="13" type="noConversion"/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26"/>
  <sheetViews>
    <sheetView workbookViewId="0">
      <selection activeCell="G13" sqref="G13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257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42746</v>
      </c>
      <c r="C2" s="137"/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 t="s">
        <v>254</v>
      </c>
      <c r="D3" s="143"/>
      <c r="E3" s="143"/>
      <c r="G3" s="256">
        <v>1</v>
      </c>
      <c r="H3" s="399" t="s">
        <v>91</v>
      </c>
      <c r="I3" s="371"/>
      <c r="J3" s="371"/>
      <c r="K3" s="372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5">
        <f>(12.5*G4*G3)</f>
        <v>25</v>
      </c>
      <c r="H5" s="275" t="s">
        <v>17</v>
      </c>
      <c r="I5" s="275"/>
      <c r="J5" s="275"/>
      <c r="K5" s="275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5">
        <f>(G5+0.2*G5)*1.11111111111111</f>
        <v>33.3333333333333</v>
      </c>
      <c r="H6" s="400" t="s">
        <v>93</v>
      </c>
      <c r="I6" s="401"/>
      <c r="J6" s="40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5" t="s">
        <v>96</v>
      </c>
      <c r="H7" s="275" t="s">
        <v>97</v>
      </c>
      <c r="I7" s="275" t="s">
        <v>98</v>
      </c>
      <c r="J7" s="275" t="s">
        <v>99</v>
      </c>
      <c r="K7" s="403" t="s">
        <v>27</v>
      </c>
      <c r="L7" s="40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5">
        <v>1</v>
      </c>
      <c r="I8" s="259">
        <f>K8-G8</f>
        <v>32.3333333333333</v>
      </c>
      <c r="J8" s="275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5"/>
      <c r="H9" s="275"/>
      <c r="I9" s="275"/>
      <c r="J9" s="275"/>
      <c r="K9" s="275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3" t="s">
        <v>121</v>
      </c>
      <c r="H16" s="3"/>
      <c r="I16" s="3" t="s">
        <v>122</v>
      </c>
      <c r="J16" s="3"/>
      <c r="K16" s="3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56">
        <v>12</v>
      </c>
      <c r="H17" s="300" t="s">
        <v>91</v>
      </c>
      <c r="I17" s="297"/>
      <c r="J17" s="297"/>
      <c r="K17" s="298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305">
        <v>2</v>
      </c>
      <c r="H18" s="257" t="s">
        <v>11</v>
      </c>
      <c r="I18" s="257"/>
      <c r="J18" s="257"/>
      <c r="K18" s="306"/>
      <c r="M18" t="s">
        <v>6</v>
      </c>
    </row>
    <row r="19" spans="1:26" ht="16" thickBot="1" x14ac:dyDescent="0.25">
      <c r="F19" s="140"/>
      <c r="G19" s="268">
        <f>12.5*G18*G17</f>
        <v>300</v>
      </c>
      <c r="H19" s="299" t="s">
        <v>17</v>
      </c>
      <c r="I19" s="299"/>
      <c r="J19" s="299"/>
      <c r="K19" s="22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68">
        <f>(G19+0.2*G19)*1.11111111111111</f>
        <v>399.9999999999996</v>
      </c>
      <c r="H20" s="301" t="s">
        <v>93</v>
      </c>
      <c r="I20" s="302"/>
      <c r="J20" s="303"/>
      <c r="K20" s="307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68" t="s">
        <v>96</v>
      </c>
      <c r="H21" s="299" t="s">
        <v>97</v>
      </c>
      <c r="I21" s="299" t="s">
        <v>127</v>
      </c>
      <c r="J21" s="299" t="s">
        <v>99</v>
      </c>
      <c r="K21" s="308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309">
        <f>K22*J22/H22/1000</f>
        <v>0.39999999999999963</v>
      </c>
      <c r="H22" s="100">
        <v>100</v>
      </c>
      <c r="I22" s="310">
        <f>K22-G22</f>
        <v>399.59999999999962</v>
      </c>
      <c r="J22" s="100">
        <v>100</v>
      </c>
      <c r="K22" s="311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5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5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5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5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5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  <c r="S37" s="315"/>
    </row>
    <row r="38" spans="1:25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5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5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>
        <v>5855</v>
      </c>
      <c r="I41" s="236" t="s">
        <v>153</v>
      </c>
      <c r="J41" s="275" t="s">
        <v>146</v>
      </c>
      <c r="K41" s="150">
        <v>77</v>
      </c>
      <c r="L41" s="234" t="s">
        <v>154</v>
      </c>
      <c r="N41" t="s">
        <v>279</v>
      </c>
    </row>
    <row r="42" spans="1:25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5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5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5" x14ac:dyDescent="0.2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S45" s="11"/>
      <c r="T45" s="11"/>
      <c r="U45" s="11"/>
      <c r="V45" s="11"/>
      <c r="W45" s="11"/>
      <c r="X45" s="11"/>
      <c r="Y45" s="11"/>
    </row>
    <row r="46" spans="1:25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S46" s="11"/>
      <c r="T46" s="42"/>
      <c r="U46" s="11"/>
      <c r="V46" s="11"/>
      <c r="W46" s="11"/>
      <c r="X46" s="11"/>
      <c r="Y46" s="11"/>
    </row>
    <row r="47" spans="1:25" ht="16" thickBot="1" x14ac:dyDescent="0.25">
      <c r="A47" s="214"/>
      <c r="B47" s="192"/>
      <c r="C47" s="193"/>
      <c r="D47" s="215"/>
      <c r="S47" s="11"/>
      <c r="T47" s="11"/>
      <c r="U47" s="11"/>
      <c r="V47" s="11"/>
      <c r="W47" s="11"/>
      <c r="X47" s="11"/>
      <c r="Y47" s="11"/>
    </row>
    <row r="48" spans="1:25" ht="16" thickBot="1" x14ac:dyDescent="0.25">
      <c r="F48" s="255"/>
      <c r="S48" s="11"/>
      <c r="T48" s="132"/>
      <c r="U48" s="11"/>
      <c r="V48" s="11"/>
      <c r="W48" s="11"/>
      <c r="X48" s="11"/>
      <c r="Y48" s="11"/>
    </row>
    <row r="49" spans="1:25" ht="16" thickBot="1" x14ac:dyDescent="0.25">
      <c r="A49" s="181" t="s">
        <v>130</v>
      </c>
      <c r="B49" s="182" t="s">
        <v>166</v>
      </c>
      <c r="C49" s="182"/>
      <c r="D49" s="183" t="s">
        <v>119</v>
      </c>
      <c r="S49" s="11"/>
      <c r="T49" s="42"/>
      <c r="U49" s="11"/>
      <c r="V49" s="11"/>
      <c r="W49" s="11"/>
      <c r="X49" s="11"/>
      <c r="Y49" s="11"/>
    </row>
    <row r="50" spans="1:25" ht="16" thickBot="1" x14ac:dyDescent="0.25">
      <c r="A50" s="187"/>
      <c r="B50" s="188" t="s">
        <v>40</v>
      </c>
      <c r="C50" s="189" t="s">
        <v>41</v>
      </c>
      <c r="D50" s="190">
        <v>24</v>
      </c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5" x14ac:dyDescent="0.2">
      <c r="A51" s="191" t="s">
        <v>42</v>
      </c>
      <c r="B51" s="242">
        <f>0.05/4</f>
        <v>1.2500000000000001E-2</v>
      </c>
      <c r="C51" s="193">
        <f>B51*8</f>
        <v>0.1</v>
      </c>
      <c r="D51" s="194">
        <f>((B51*D50)*0.25)+(B51*D50)</f>
        <v>0.37500000000000006</v>
      </c>
      <c r="G51" s="316" t="s">
        <v>74</v>
      </c>
      <c r="H51" s="285"/>
      <c r="I51" s="285"/>
      <c r="J51" s="285"/>
      <c r="K51" s="285"/>
      <c r="L51" s="276"/>
      <c r="M51" s="316" t="s">
        <v>247</v>
      </c>
      <c r="N51" s="285"/>
      <c r="O51" s="285"/>
      <c r="P51" s="285"/>
      <c r="Q51" s="285"/>
      <c r="S51" s="11"/>
      <c r="T51" s="11"/>
      <c r="U51" s="11"/>
      <c r="V51" s="11"/>
      <c r="W51" s="11"/>
      <c r="X51" s="11"/>
      <c r="Y51" s="11"/>
    </row>
    <row r="52" spans="1:25" x14ac:dyDescent="0.2">
      <c r="A52" s="199" t="s">
        <v>43</v>
      </c>
      <c r="B52" s="192">
        <f>(50/12)/4</f>
        <v>1.0416666666666667</v>
      </c>
      <c r="C52" s="193">
        <f>B52*8</f>
        <v>8.3333333333333339</v>
      </c>
      <c r="D52" s="200">
        <f>((B52*D50)*0.25)+(B52*D50)</f>
        <v>31.25</v>
      </c>
      <c r="G52" s="285">
        <v>3</v>
      </c>
      <c r="H52" s="317" t="s">
        <v>70</v>
      </c>
      <c r="I52" s="285"/>
      <c r="J52" s="285"/>
      <c r="K52" s="285"/>
      <c r="L52" s="276"/>
      <c r="M52" s="285">
        <v>3</v>
      </c>
      <c r="N52" s="317" t="s">
        <v>70</v>
      </c>
      <c r="O52" s="285"/>
      <c r="P52" s="285"/>
      <c r="Q52" s="285"/>
      <c r="S52" s="11"/>
      <c r="T52" s="11"/>
      <c r="U52" s="11"/>
      <c r="V52" s="11"/>
      <c r="W52" s="11"/>
      <c r="X52" s="11"/>
      <c r="Y52" s="11"/>
    </row>
    <row r="53" spans="1:25" x14ac:dyDescent="0.2">
      <c r="A53" s="203" t="s">
        <v>44</v>
      </c>
      <c r="B53" s="192">
        <f>(50/12)/4</f>
        <v>1.0416666666666667</v>
      </c>
      <c r="C53" s="193">
        <f>B53*8</f>
        <v>8.3333333333333339</v>
      </c>
      <c r="D53" s="204">
        <f>((B53*D50)*0.25)+(B53*D50)</f>
        <v>31.25</v>
      </c>
      <c r="G53" s="285">
        <v>2</v>
      </c>
      <c r="H53" s="285" t="s">
        <v>11</v>
      </c>
      <c r="I53" s="285"/>
      <c r="J53" s="285"/>
      <c r="K53" s="285"/>
      <c r="L53" s="276"/>
      <c r="M53" s="285">
        <v>2</v>
      </c>
      <c r="N53" s="285" t="s">
        <v>11</v>
      </c>
      <c r="O53" s="285"/>
      <c r="P53" s="285"/>
      <c r="Q53" s="285"/>
    </row>
    <row r="54" spans="1:25" x14ac:dyDescent="0.2">
      <c r="A54" s="207" t="s">
        <v>45</v>
      </c>
      <c r="B54" s="192">
        <f>(500/12)/4</f>
        <v>10.416666666666666</v>
      </c>
      <c r="C54" s="193">
        <f>B54*8</f>
        <v>83.333333333333329</v>
      </c>
      <c r="D54" s="208">
        <f>((B54*D50)*0.25)+(B54*D50)</f>
        <v>312.5</v>
      </c>
      <c r="G54" s="285">
        <f>25*G53*G52</f>
        <v>150</v>
      </c>
      <c r="H54" s="285" t="s">
        <v>17</v>
      </c>
      <c r="I54" s="285"/>
      <c r="J54" s="285"/>
      <c r="K54" s="285"/>
      <c r="L54" s="276"/>
      <c r="M54" s="285">
        <f>25*M53*M52</f>
        <v>150</v>
      </c>
      <c r="N54" s="285" t="s">
        <v>17</v>
      </c>
      <c r="O54" s="285"/>
      <c r="P54" s="285"/>
      <c r="Q54" s="285"/>
    </row>
    <row r="55" spans="1:25" x14ac:dyDescent="0.2">
      <c r="G55" s="285">
        <f>(G54+0.2*G54)*1.5</f>
        <v>270</v>
      </c>
      <c r="H55" s="317" t="s">
        <v>23</v>
      </c>
      <c r="I55" s="285"/>
      <c r="J55" s="285"/>
      <c r="K55" s="285"/>
      <c r="L55" s="276"/>
      <c r="M55" s="285">
        <f>(M54+0.2*M54)*1.5</f>
        <v>270</v>
      </c>
      <c r="N55" s="317" t="s">
        <v>23</v>
      </c>
      <c r="O55" s="285"/>
      <c r="P55" s="285"/>
      <c r="Q55" s="285"/>
    </row>
    <row r="56" spans="1:25" x14ac:dyDescent="0.2">
      <c r="G56" s="285" t="s">
        <v>73</v>
      </c>
      <c r="H56" s="285" t="s">
        <v>71</v>
      </c>
      <c r="I56" s="285" t="s">
        <v>76</v>
      </c>
      <c r="J56" s="285" t="s">
        <v>72</v>
      </c>
      <c r="K56" s="285" t="s">
        <v>27</v>
      </c>
      <c r="L56" s="276"/>
      <c r="M56" s="285" t="s">
        <v>73</v>
      </c>
      <c r="N56" s="285" t="s">
        <v>71</v>
      </c>
      <c r="O56" s="285" t="s">
        <v>76</v>
      </c>
      <c r="P56" s="285" t="s">
        <v>72</v>
      </c>
      <c r="Q56" s="285" t="s">
        <v>27</v>
      </c>
    </row>
    <row r="57" spans="1:25" x14ac:dyDescent="0.2">
      <c r="G57" s="285">
        <f>K57*J57/H57/1000</f>
        <v>0.27</v>
      </c>
      <c r="H57" s="285">
        <v>1000</v>
      </c>
      <c r="I57" s="285">
        <f>K57-G57</f>
        <v>269.73</v>
      </c>
      <c r="J57" s="285">
        <v>1000</v>
      </c>
      <c r="K57" s="285">
        <f>G55</f>
        <v>270</v>
      </c>
      <c r="L57" s="276"/>
      <c r="M57" s="285">
        <f>Q57*P57/N57/1000</f>
        <v>0.27</v>
      </c>
      <c r="N57" s="285">
        <v>10</v>
      </c>
      <c r="O57" s="285">
        <f>Q57-M57</f>
        <v>269.73</v>
      </c>
      <c r="P57" s="285">
        <v>10</v>
      </c>
      <c r="Q57" s="285">
        <f>M55</f>
        <v>270</v>
      </c>
    </row>
    <row r="58" spans="1:25" x14ac:dyDescent="0.2">
      <c r="G58" s="386" t="s">
        <v>75</v>
      </c>
      <c r="H58" s="386"/>
      <c r="I58" s="285" t="s">
        <v>76</v>
      </c>
      <c r="J58" s="285"/>
      <c r="K58" s="285"/>
      <c r="L58" s="276"/>
      <c r="M58" s="386" t="s">
        <v>75</v>
      </c>
      <c r="N58" s="386"/>
      <c r="O58" s="285" t="s">
        <v>76</v>
      </c>
      <c r="P58" s="285"/>
      <c r="Q58" s="285"/>
    </row>
    <row r="59" spans="1:25" x14ac:dyDescent="0.2">
      <c r="G59" s="285">
        <f>K57/3</f>
        <v>90</v>
      </c>
      <c r="H59" s="285" t="s">
        <v>33</v>
      </c>
      <c r="I59" s="285">
        <f>K57*2/3</f>
        <v>180</v>
      </c>
      <c r="J59" s="285"/>
      <c r="K59" s="285"/>
      <c r="L59" s="276"/>
      <c r="M59" s="285">
        <f>Q57/3</f>
        <v>90</v>
      </c>
      <c r="N59" s="285" t="s">
        <v>33</v>
      </c>
      <c r="O59" s="285">
        <f>Q57*2/3</f>
        <v>180</v>
      </c>
      <c r="P59" s="285"/>
      <c r="Q59" s="285"/>
    </row>
    <row r="60" spans="1:25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5" x14ac:dyDescent="0.2">
      <c r="A63" t="s">
        <v>258</v>
      </c>
    </row>
    <row r="64" spans="1:25" ht="16" thickBot="1" x14ac:dyDescent="0.25">
      <c r="A64" t="s">
        <v>259</v>
      </c>
      <c r="O64" t="s">
        <v>262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6" t="s">
        <v>178</v>
      </c>
      <c r="C66" s="396"/>
      <c r="D66" s="397" t="s">
        <v>271</v>
      </c>
      <c r="E66" s="397"/>
      <c r="F66" s="404" t="s">
        <v>184</v>
      </c>
      <c r="G66" s="404"/>
      <c r="H66" s="389" t="s">
        <v>181</v>
      </c>
      <c r="I66" s="390"/>
      <c r="J66" s="49" t="s">
        <v>260</v>
      </c>
      <c r="K66" s="49"/>
      <c r="L66" s="49"/>
      <c r="M66" s="49"/>
      <c r="N66" s="49"/>
      <c r="O66" s="247" t="s">
        <v>177</v>
      </c>
      <c r="P66" s="391" t="s">
        <v>180</v>
      </c>
      <c r="Q66" s="392"/>
      <c r="R66" s="392"/>
      <c r="S66" s="392"/>
      <c r="T66" s="393" t="s">
        <v>255</v>
      </c>
      <c r="U66" s="393"/>
      <c r="V66" s="393"/>
      <c r="W66" s="390"/>
      <c r="X66" s="49" t="s">
        <v>263</v>
      </c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49" t="s">
        <v>261</v>
      </c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49" t="s">
        <v>264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24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49" t="s">
        <v>265</v>
      </c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24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49" t="s">
        <v>266</v>
      </c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24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49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24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49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4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4" spans="1:24" ht="16" thickBot="1" x14ac:dyDescent="0.25">
      <c r="A84" s="313" t="s">
        <v>267</v>
      </c>
      <c r="O84" s="313" t="s">
        <v>268</v>
      </c>
    </row>
    <row r="85" spans="1:24" x14ac:dyDescent="0.2">
      <c r="A85" s="243"/>
      <c r="B85" s="244" t="s">
        <v>169</v>
      </c>
      <c r="C85" s="244" t="s">
        <v>170</v>
      </c>
      <c r="D85" s="244" t="s">
        <v>171</v>
      </c>
      <c r="E85" s="244" t="s">
        <v>172</v>
      </c>
      <c r="F85" s="244" t="s">
        <v>173</v>
      </c>
      <c r="G85" s="244" t="s">
        <v>174</v>
      </c>
      <c r="H85" s="244" t="s">
        <v>175</v>
      </c>
      <c r="I85" s="245" t="s">
        <v>176</v>
      </c>
      <c r="J85" s="246"/>
      <c r="K85" s="246"/>
      <c r="L85" s="246"/>
      <c r="M85" s="246"/>
      <c r="N85" s="246"/>
      <c r="O85" s="243"/>
      <c r="P85" s="244" t="s">
        <v>169</v>
      </c>
      <c r="Q85" s="244" t="s">
        <v>170</v>
      </c>
      <c r="R85" s="244" t="s">
        <v>171</v>
      </c>
      <c r="S85" s="244" t="s">
        <v>172</v>
      </c>
      <c r="T85" s="244" t="s">
        <v>173</v>
      </c>
      <c r="U85" s="244" t="s">
        <v>174</v>
      </c>
      <c r="V85" s="244" t="s">
        <v>175</v>
      </c>
      <c r="W85" s="245" t="s">
        <v>176</v>
      </c>
      <c r="X85" s="246"/>
    </row>
    <row r="86" spans="1:24" x14ac:dyDescent="0.2">
      <c r="A86" s="247" t="s">
        <v>177</v>
      </c>
      <c r="B86" s="391" t="s">
        <v>269</v>
      </c>
      <c r="C86" s="392"/>
      <c r="D86" s="392"/>
      <c r="E86" s="392"/>
      <c r="F86" s="393" t="s">
        <v>270</v>
      </c>
      <c r="G86" s="393"/>
      <c r="H86" s="393"/>
      <c r="I86" s="390"/>
      <c r="J86" s="388" t="s">
        <v>256</v>
      </c>
      <c r="K86" s="49"/>
      <c r="L86" s="49"/>
      <c r="M86" s="49"/>
      <c r="N86" s="49"/>
      <c r="O86" s="247" t="s">
        <v>177</v>
      </c>
      <c r="P86" s="396" t="s">
        <v>178</v>
      </c>
      <c r="Q86" s="396"/>
      <c r="R86" s="397" t="s">
        <v>271</v>
      </c>
      <c r="S86" s="397"/>
      <c r="T86" s="398" t="s">
        <v>184</v>
      </c>
      <c r="U86" s="398"/>
      <c r="V86" s="389" t="s">
        <v>181</v>
      </c>
      <c r="W86" s="390"/>
      <c r="X86" s="49"/>
    </row>
    <row r="87" spans="1:24" x14ac:dyDescent="0.2">
      <c r="A87" s="247" t="s">
        <v>185</v>
      </c>
      <c r="B87" s="250"/>
      <c r="C87" s="250"/>
      <c r="D87" s="250"/>
      <c r="E87" s="250"/>
      <c r="F87" s="250"/>
      <c r="G87" s="250"/>
      <c r="H87" s="250"/>
      <c r="I87" s="250"/>
      <c r="J87" s="388"/>
      <c r="K87" s="11"/>
      <c r="L87" s="11"/>
      <c r="M87" s="11"/>
      <c r="N87" s="11"/>
      <c r="O87" s="247" t="s">
        <v>185</v>
      </c>
      <c r="P87" s="250"/>
      <c r="Q87" s="250"/>
      <c r="R87" s="250"/>
      <c r="S87" s="250"/>
      <c r="T87" s="250"/>
      <c r="U87" s="250"/>
      <c r="V87" s="250"/>
      <c r="W87" s="250"/>
      <c r="X87" s="388" t="s">
        <v>186</v>
      </c>
    </row>
    <row r="88" spans="1:24" x14ac:dyDescent="0.2">
      <c r="A88" s="247" t="s">
        <v>187</v>
      </c>
      <c r="B88" s="250"/>
      <c r="C88" s="250"/>
      <c r="D88" s="250"/>
      <c r="E88" s="250"/>
      <c r="F88" s="250"/>
      <c r="G88" s="250"/>
      <c r="H88" s="250"/>
      <c r="I88" s="251"/>
      <c r="J88" s="388"/>
      <c r="K88" s="11"/>
      <c r="L88" s="11"/>
      <c r="M88" s="11"/>
      <c r="N88" s="11"/>
      <c r="O88" s="247" t="s">
        <v>187</v>
      </c>
      <c r="P88" s="250"/>
      <c r="Q88" s="250"/>
      <c r="R88" s="250"/>
      <c r="S88" s="250"/>
      <c r="T88" s="250"/>
      <c r="U88" s="250"/>
      <c r="V88" s="250"/>
      <c r="W88" s="251"/>
      <c r="X88" s="388"/>
    </row>
    <row r="89" spans="1:24" x14ac:dyDescent="0.2">
      <c r="A89" s="247" t="s">
        <v>188</v>
      </c>
      <c r="B89" s="250"/>
      <c r="C89" s="250"/>
      <c r="D89" s="250"/>
      <c r="E89" s="250"/>
      <c r="F89" s="250"/>
      <c r="G89" s="250"/>
      <c r="H89" s="250"/>
      <c r="I89" s="251"/>
      <c r="J89" s="388"/>
      <c r="K89" s="11"/>
      <c r="L89" s="11"/>
      <c r="M89" s="11"/>
      <c r="N89" s="11"/>
      <c r="O89" s="247" t="s">
        <v>188</v>
      </c>
      <c r="P89" s="250"/>
      <c r="Q89" s="250"/>
      <c r="R89" s="250"/>
      <c r="S89" s="250"/>
      <c r="T89" s="250"/>
      <c r="U89" s="250"/>
      <c r="V89" s="250"/>
      <c r="W89" s="251"/>
      <c r="X89" s="388"/>
    </row>
    <row r="90" spans="1:24" x14ac:dyDescent="0.2">
      <c r="A90" s="247" t="s">
        <v>189</v>
      </c>
      <c r="B90" s="250"/>
      <c r="C90" s="250"/>
      <c r="D90" s="250"/>
      <c r="E90" s="250"/>
      <c r="F90" s="250"/>
      <c r="G90" s="250"/>
      <c r="H90" s="250"/>
      <c r="I90" s="251"/>
      <c r="J90" s="388"/>
      <c r="K90" s="11"/>
      <c r="L90" s="11"/>
      <c r="M90" s="11"/>
      <c r="N90" s="11"/>
      <c r="O90" s="247" t="s">
        <v>189</v>
      </c>
      <c r="P90" s="250"/>
      <c r="Q90" s="250"/>
      <c r="R90" s="250"/>
      <c r="S90" s="250"/>
      <c r="T90" s="250"/>
      <c r="U90" s="250"/>
      <c r="V90" s="250"/>
      <c r="W90" s="251"/>
      <c r="X90" s="388"/>
    </row>
    <row r="91" spans="1:24" x14ac:dyDescent="0.2">
      <c r="A91" s="247" t="s">
        <v>190</v>
      </c>
      <c r="B91" s="250"/>
      <c r="C91" s="250"/>
      <c r="D91" s="250"/>
      <c r="E91" s="250"/>
      <c r="F91" s="250"/>
      <c r="G91" s="250"/>
      <c r="H91" s="250"/>
      <c r="I91" s="251"/>
      <c r="J91" s="388"/>
      <c r="K91" s="11"/>
      <c r="L91" s="11"/>
      <c r="M91" s="11"/>
      <c r="N91" s="11"/>
      <c r="O91" s="247" t="s">
        <v>190</v>
      </c>
      <c r="P91" s="250"/>
      <c r="Q91" s="250"/>
      <c r="R91" s="250"/>
      <c r="S91" s="250"/>
      <c r="T91" s="250"/>
      <c r="U91" s="250"/>
      <c r="V91" s="250"/>
      <c r="W91" s="251"/>
      <c r="X91" s="388"/>
    </row>
    <row r="92" spans="1:24" x14ac:dyDescent="0.2">
      <c r="A92" s="247" t="s">
        <v>191</v>
      </c>
      <c r="B92" s="250"/>
      <c r="C92" s="250"/>
      <c r="D92" s="250"/>
      <c r="E92" s="250"/>
      <c r="F92" s="250"/>
      <c r="G92" s="250"/>
      <c r="H92" s="250"/>
      <c r="I92" s="251"/>
      <c r="J92" s="11"/>
      <c r="K92" s="11"/>
      <c r="L92" s="11"/>
      <c r="M92" s="11"/>
      <c r="N92" s="11"/>
      <c r="O92" s="247" t="s">
        <v>191</v>
      </c>
      <c r="P92" s="250"/>
      <c r="Q92" s="250"/>
      <c r="R92" s="250"/>
      <c r="S92" s="250"/>
      <c r="T92" s="250"/>
      <c r="U92" s="250"/>
      <c r="V92" s="250"/>
      <c r="W92" s="251"/>
      <c r="X92" s="11"/>
    </row>
    <row r="93" spans="1:24" x14ac:dyDescent="0.2">
      <c r="A93" s="247" t="s">
        <v>192</v>
      </c>
      <c r="B93" s="250"/>
      <c r="C93" s="250"/>
      <c r="D93" s="250"/>
      <c r="E93" s="250"/>
      <c r="F93" s="250"/>
      <c r="G93" s="250"/>
      <c r="H93" s="250"/>
      <c r="I93" s="251"/>
      <c r="J93" s="11"/>
      <c r="K93" s="11"/>
      <c r="L93" s="11"/>
      <c r="M93" s="11"/>
      <c r="N93" s="11"/>
      <c r="O93" s="247" t="s">
        <v>192</v>
      </c>
      <c r="P93" s="250"/>
      <c r="Q93" s="250"/>
      <c r="R93" s="250"/>
      <c r="S93" s="250"/>
      <c r="T93" s="250"/>
      <c r="U93" s="250"/>
      <c r="V93" s="250"/>
      <c r="W93" s="251"/>
      <c r="X93" s="11"/>
    </row>
    <row r="94" spans="1:24" x14ac:dyDescent="0.2">
      <c r="A94" s="247" t="s">
        <v>193</v>
      </c>
      <c r="B94" s="250"/>
      <c r="C94" s="250"/>
      <c r="D94" s="250"/>
      <c r="E94" s="250"/>
      <c r="F94" s="250"/>
      <c r="G94" s="250"/>
      <c r="H94" s="250"/>
      <c r="I94" s="251"/>
      <c r="J94" s="11"/>
      <c r="K94" s="11"/>
      <c r="L94" s="11"/>
      <c r="M94" s="11"/>
      <c r="N94" s="11"/>
      <c r="O94" s="247" t="s">
        <v>193</v>
      </c>
      <c r="P94" s="250"/>
      <c r="Q94" s="250"/>
      <c r="R94" s="250"/>
      <c r="S94" s="250"/>
      <c r="T94" s="250"/>
      <c r="U94" s="250"/>
      <c r="V94" s="250"/>
      <c r="W94" s="251"/>
      <c r="X94" s="11"/>
    </row>
    <row r="95" spans="1:24" x14ac:dyDescent="0.2">
      <c r="A95" s="247" t="s">
        <v>194</v>
      </c>
      <c r="B95" s="250"/>
      <c r="C95" s="250"/>
      <c r="D95" s="250"/>
      <c r="E95" s="250"/>
      <c r="F95" s="250"/>
      <c r="G95" s="250"/>
      <c r="H95" s="250"/>
      <c r="I95" s="251"/>
      <c r="J95" s="11"/>
      <c r="K95" s="11"/>
      <c r="L95" s="11"/>
      <c r="M95" s="11"/>
      <c r="N95" s="11"/>
      <c r="O95" s="247" t="s">
        <v>194</v>
      </c>
      <c r="P95" s="250"/>
      <c r="Q95" s="250"/>
      <c r="R95" s="250"/>
      <c r="S95" s="250"/>
      <c r="T95" s="250"/>
      <c r="U95" s="250"/>
      <c r="V95" s="250"/>
      <c r="W95" s="251"/>
      <c r="X95" s="11"/>
    </row>
    <row r="96" spans="1:24" x14ac:dyDescent="0.2">
      <c r="A96" s="247" t="s">
        <v>195</v>
      </c>
      <c r="B96" s="250"/>
      <c r="C96" s="250"/>
      <c r="D96" s="250"/>
      <c r="E96" s="250"/>
      <c r="F96" s="250"/>
      <c r="G96" s="250"/>
      <c r="H96" s="250"/>
      <c r="I96" s="251"/>
      <c r="J96" s="11"/>
      <c r="K96" s="11"/>
      <c r="L96" s="11"/>
      <c r="M96" s="11"/>
      <c r="N96" s="11"/>
      <c r="O96" s="247" t="s">
        <v>195</v>
      </c>
      <c r="P96" s="250"/>
      <c r="Q96" s="250"/>
      <c r="R96" s="250"/>
      <c r="S96" s="250"/>
      <c r="T96" s="250"/>
      <c r="U96" s="250"/>
      <c r="V96" s="250"/>
      <c r="W96" s="251"/>
      <c r="X96" s="11"/>
    </row>
    <row r="97" spans="1:25" x14ac:dyDescent="0.2">
      <c r="A97" s="247" t="s">
        <v>196</v>
      </c>
      <c r="B97" s="250"/>
      <c r="C97" s="250"/>
      <c r="D97" s="250"/>
      <c r="E97" s="250"/>
      <c r="F97" s="250"/>
      <c r="G97" s="250"/>
      <c r="H97" s="250"/>
      <c r="I97" s="251"/>
      <c r="J97" s="11"/>
      <c r="K97" s="11"/>
      <c r="L97" s="11"/>
      <c r="M97" s="11"/>
      <c r="N97" s="11"/>
      <c r="O97" s="247" t="s">
        <v>196</v>
      </c>
      <c r="P97" s="250"/>
      <c r="Q97" s="250"/>
      <c r="R97" s="250"/>
      <c r="S97" s="250"/>
      <c r="T97" s="250"/>
      <c r="U97" s="250"/>
      <c r="V97" s="250"/>
      <c r="W97" s="251"/>
      <c r="X97" s="11"/>
    </row>
    <row r="98" spans="1:25" x14ac:dyDescent="0.2">
      <c r="A98" s="247" t="s">
        <v>197</v>
      </c>
      <c r="B98" s="250"/>
      <c r="C98" s="250"/>
      <c r="D98" s="250"/>
      <c r="E98" s="250"/>
      <c r="F98" s="250"/>
      <c r="G98" s="250"/>
      <c r="H98" s="250"/>
      <c r="I98" s="251"/>
      <c r="J98" s="11"/>
      <c r="K98" s="11"/>
      <c r="L98" s="11"/>
      <c r="M98" s="11"/>
      <c r="N98" s="11"/>
      <c r="O98" s="247" t="s">
        <v>197</v>
      </c>
      <c r="P98" s="250"/>
      <c r="Q98" s="250"/>
      <c r="R98" s="250"/>
      <c r="S98" s="250"/>
      <c r="T98" s="250"/>
      <c r="U98" s="250"/>
      <c r="V98" s="250"/>
      <c r="W98" s="251"/>
      <c r="X98" s="11"/>
    </row>
    <row r="99" spans="1:25" x14ac:dyDescent="0.2">
      <c r="A99" s="247" t="s">
        <v>198</v>
      </c>
      <c r="B99" s="250"/>
      <c r="C99" s="250"/>
      <c r="D99" s="250"/>
      <c r="E99" s="250"/>
      <c r="F99" s="250"/>
      <c r="G99" s="250"/>
      <c r="H99" s="250"/>
      <c r="I99" s="251"/>
      <c r="J99" s="11"/>
      <c r="K99" s="11"/>
      <c r="L99" s="11"/>
      <c r="M99" s="11"/>
      <c r="N99" s="11"/>
      <c r="O99" s="247" t="s">
        <v>198</v>
      </c>
      <c r="P99" s="250"/>
      <c r="Q99" s="250"/>
      <c r="R99" s="250"/>
      <c r="S99" s="250"/>
      <c r="T99" s="250"/>
      <c r="U99" s="250"/>
      <c r="V99" s="250"/>
      <c r="W99" s="251"/>
      <c r="X99" s="11"/>
    </row>
    <row r="100" spans="1:25" x14ac:dyDescent="0.2">
      <c r="A100" s="247" t="s">
        <v>199</v>
      </c>
      <c r="B100" s="250"/>
      <c r="C100" s="250"/>
      <c r="D100" s="250"/>
      <c r="E100" s="250"/>
      <c r="F100" s="250"/>
      <c r="G100" s="250"/>
      <c r="H100" s="250"/>
      <c r="I100" s="251"/>
      <c r="J100" s="11"/>
      <c r="K100" s="11"/>
      <c r="L100" s="11"/>
      <c r="M100" s="11"/>
      <c r="N100" s="11"/>
      <c r="O100" s="247" t="s">
        <v>199</v>
      </c>
      <c r="P100" s="250"/>
      <c r="Q100" s="250"/>
      <c r="R100" s="250"/>
      <c r="S100" s="250"/>
      <c r="T100" s="250"/>
      <c r="U100" s="250"/>
      <c r="V100" s="250"/>
      <c r="W100" s="251"/>
      <c r="X100" s="11"/>
    </row>
    <row r="101" spans="1:25" ht="16" thickBot="1" x14ac:dyDescent="0.25">
      <c r="A101" s="252" t="s">
        <v>200</v>
      </c>
      <c r="B101" s="253"/>
      <c r="C101" s="253"/>
      <c r="D101" s="253"/>
      <c r="E101" s="253"/>
      <c r="F101" s="253"/>
      <c r="G101" s="253"/>
      <c r="H101" s="253"/>
      <c r="I101" s="254"/>
      <c r="J101" s="11"/>
      <c r="K101" s="11"/>
      <c r="L101" s="11"/>
      <c r="M101" s="11"/>
      <c r="N101" s="11"/>
      <c r="O101" s="252" t="s">
        <v>200</v>
      </c>
      <c r="P101" s="253"/>
      <c r="Q101" s="253"/>
      <c r="R101" s="253"/>
      <c r="S101" s="253"/>
      <c r="T101" s="253"/>
      <c r="U101" s="253"/>
      <c r="V101" s="253"/>
      <c r="W101" s="254"/>
      <c r="X101" s="11"/>
    </row>
    <row r="104" spans="1:25" x14ac:dyDescent="0.2">
      <c r="A104" s="313" t="s">
        <v>275</v>
      </c>
    </row>
    <row r="105" spans="1:25" x14ac:dyDescent="0.2">
      <c r="A105" s="314" t="s">
        <v>276</v>
      </c>
    </row>
    <row r="106" spans="1:25" x14ac:dyDescent="0.2">
      <c r="A106" t="s">
        <v>277</v>
      </c>
    </row>
    <row r="107" spans="1:25" x14ac:dyDescent="0.2">
      <c r="A107" t="s">
        <v>278</v>
      </c>
    </row>
    <row r="109" spans="1:25" ht="16" thickBot="1" x14ac:dyDescent="0.25">
      <c r="A109" t="s">
        <v>274</v>
      </c>
    </row>
    <row r="110" spans="1:25" x14ac:dyDescent="0.2">
      <c r="A110" s="243"/>
      <c r="B110" s="244" t="s">
        <v>205</v>
      </c>
      <c r="C110" s="244" t="s">
        <v>206</v>
      </c>
      <c r="D110" s="244" t="s">
        <v>207</v>
      </c>
      <c r="E110" s="244" t="s">
        <v>208</v>
      </c>
      <c r="F110" s="244" t="s">
        <v>209</v>
      </c>
      <c r="G110" s="244" t="s">
        <v>210</v>
      </c>
      <c r="H110" s="244" t="s">
        <v>211</v>
      </c>
      <c r="I110" s="245" t="s">
        <v>212</v>
      </c>
      <c r="J110" s="244" t="s">
        <v>213</v>
      </c>
      <c r="K110" s="244" t="s">
        <v>214</v>
      </c>
      <c r="L110" s="244" t="s">
        <v>215</v>
      </c>
      <c r="M110" s="244" t="s">
        <v>216</v>
      </c>
      <c r="N110" s="244" t="s">
        <v>217</v>
      </c>
      <c r="O110" s="244" t="s">
        <v>218</v>
      </c>
      <c r="P110" s="244" t="s">
        <v>219</v>
      </c>
      <c r="Q110" s="245" t="s">
        <v>220</v>
      </c>
      <c r="R110" s="244" t="s">
        <v>221</v>
      </c>
      <c r="S110" s="244" t="s">
        <v>222</v>
      </c>
      <c r="T110" s="244" t="s">
        <v>223</v>
      </c>
      <c r="U110" s="244" t="s">
        <v>224</v>
      </c>
      <c r="V110" s="244" t="s">
        <v>225</v>
      </c>
      <c r="W110" s="244" t="s">
        <v>226</v>
      </c>
      <c r="X110" s="244" t="s">
        <v>227</v>
      </c>
      <c r="Y110" s="245" t="s">
        <v>228</v>
      </c>
    </row>
    <row r="111" spans="1:25" x14ac:dyDescent="0.2">
      <c r="A111" s="247" t="s">
        <v>177</v>
      </c>
      <c r="B111" s="394" t="s">
        <v>272</v>
      </c>
      <c r="C111" s="394"/>
      <c r="D111" s="394"/>
      <c r="E111" s="394"/>
      <c r="F111" s="394"/>
      <c r="G111" s="394"/>
      <c r="H111" s="394" t="s">
        <v>272</v>
      </c>
      <c r="I111" s="394"/>
      <c r="J111" s="394"/>
      <c r="K111" s="394"/>
      <c r="L111" s="394"/>
      <c r="M111" s="394"/>
      <c r="N111" s="395" t="s">
        <v>272</v>
      </c>
      <c r="O111" s="395"/>
      <c r="P111" s="395"/>
      <c r="Q111" s="395"/>
      <c r="R111" s="395"/>
      <c r="S111" s="395"/>
      <c r="T111" s="395" t="s">
        <v>272</v>
      </c>
      <c r="U111" s="395"/>
      <c r="V111" s="395"/>
      <c r="W111" s="395" t="s">
        <v>272</v>
      </c>
      <c r="X111" s="395"/>
      <c r="Y111" s="395"/>
    </row>
    <row r="112" spans="1:25" x14ac:dyDescent="0.2">
      <c r="A112" s="247" t="s">
        <v>185</v>
      </c>
      <c r="B112">
        <v>967</v>
      </c>
      <c r="C112">
        <v>1181</v>
      </c>
      <c r="D112">
        <v>1093</v>
      </c>
      <c r="E112">
        <v>1189</v>
      </c>
      <c r="F112">
        <v>1101</v>
      </c>
      <c r="G112">
        <v>1197</v>
      </c>
      <c r="H112">
        <v>1109</v>
      </c>
      <c r="I112">
        <v>1205</v>
      </c>
      <c r="J112">
        <v>1117</v>
      </c>
      <c r="K112">
        <v>1217</v>
      </c>
      <c r="L112">
        <v>1125</v>
      </c>
      <c r="M112" t="s">
        <v>273</v>
      </c>
      <c r="N112">
        <v>1133</v>
      </c>
      <c r="O112">
        <v>1233</v>
      </c>
      <c r="P112">
        <v>1141</v>
      </c>
      <c r="Q112">
        <v>1241</v>
      </c>
      <c r="R112">
        <v>1149</v>
      </c>
      <c r="S112">
        <v>1249</v>
      </c>
      <c r="T112">
        <v>1157</v>
      </c>
      <c r="U112">
        <v>1257</v>
      </c>
      <c r="V112" s="11">
        <v>1165</v>
      </c>
      <c r="W112">
        <v>1265</v>
      </c>
      <c r="X112">
        <v>1173</v>
      </c>
      <c r="Y112" s="11">
        <v>1273</v>
      </c>
    </row>
    <row r="113" spans="1:25" x14ac:dyDescent="0.2">
      <c r="A113" s="247" t="s">
        <v>187</v>
      </c>
      <c r="B113">
        <v>770</v>
      </c>
      <c r="C113">
        <v>872</v>
      </c>
      <c r="D113">
        <v>778</v>
      </c>
      <c r="E113">
        <v>880</v>
      </c>
      <c r="F113">
        <v>786</v>
      </c>
      <c r="G113">
        <v>888</v>
      </c>
      <c r="H113">
        <v>794</v>
      </c>
      <c r="I113">
        <v>896</v>
      </c>
      <c r="J113">
        <v>802</v>
      </c>
      <c r="K113">
        <v>904</v>
      </c>
      <c r="L113">
        <v>810</v>
      </c>
      <c r="M113" t="s">
        <v>273</v>
      </c>
      <c r="N113">
        <v>818</v>
      </c>
      <c r="O113">
        <v>920</v>
      </c>
      <c r="P113">
        <v>826</v>
      </c>
      <c r="Q113">
        <v>928</v>
      </c>
      <c r="R113">
        <v>834</v>
      </c>
      <c r="S113">
        <v>936</v>
      </c>
      <c r="T113">
        <v>842</v>
      </c>
      <c r="U113">
        <v>944</v>
      </c>
      <c r="V113" s="11">
        <v>850</v>
      </c>
      <c r="W113">
        <v>952</v>
      </c>
      <c r="X113">
        <v>858</v>
      </c>
      <c r="Y113" s="11">
        <v>960</v>
      </c>
    </row>
    <row r="114" spans="1:25" x14ac:dyDescent="0.2">
      <c r="A114" s="247" t="s">
        <v>188</v>
      </c>
      <c r="B114">
        <v>968</v>
      </c>
      <c r="C114">
        <v>1182</v>
      </c>
      <c r="D114">
        <v>1094</v>
      </c>
      <c r="E114">
        <v>1190</v>
      </c>
      <c r="F114">
        <v>1102</v>
      </c>
      <c r="G114">
        <v>1198</v>
      </c>
      <c r="H114">
        <v>1110</v>
      </c>
      <c r="I114">
        <v>1206</v>
      </c>
      <c r="J114">
        <v>1118</v>
      </c>
      <c r="K114">
        <v>1218</v>
      </c>
      <c r="L114">
        <v>1126</v>
      </c>
      <c r="M114" t="s">
        <v>273</v>
      </c>
      <c r="N114">
        <v>1134</v>
      </c>
      <c r="O114">
        <v>1234</v>
      </c>
      <c r="P114">
        <v>1142</v>
      </c>
      <c r="Q114">
        <v>1242</v>
      </c>
      <c r="R114">
        <v>1150</v>
      </c>
      <c r="S114">
        <v>1250</v>
      </c>
      <c r="T114">
        <v>1158</v>
      </c>
      <c r="U114">
        <v>1258</v>
      </c>
      <c r="V114" s="11">
        <v>1166</v>
      </c>
      <c r="W114">
        <v>1266</v>
      </c>
      <c r="X114">
        <v>1174</v>
      </c>
      <c r="Y114" s="11">
        <v>1274</v>
      </c>
    </row>
    <row r="115" spans="1:25" x14ac:dyDescent="0.2">
      <c r="A115" s="247" t="s">
        <v>189</v>
      </c>
      <c r="B115">
        <v>771</v>
      </c>
      <c r="C115">
        <v>873</v>
      </c>
      <c r="D115">
        <v>779</v>
      </c>
      <c r="E115">
        <v>881</v>
      </c>
      <c r="F115">
        <v>787</v>
      </c>
      <c r="G115">
        <v>889</v>
      </c>
      <c r="H115">
        <v>795</v>
      </c>
      <c r="I115">
        <v>897</v>
      </c>
      <c r="J115">
        <v>803</v>
      </c>
      <c r="K115">
        <v>905</v>
      </c>
      <c r="L115">
        <v>811</v>
      </c>
      <c r="M115" t="s">
        <v>273</v>
      </c>
      <c r="N115">
        <v>819</v>
      </c>
      <c r="O115">
        <v>921</v>
      </c>
      <c r="P115">
        <v>827</v>
      </c>
      <c r="Q115">
        <v>929</v>
      </c>
      <c r="R115">
        <v>835</v>
      </c>
      <c r="S115">
        <v>937</v>
      </c>
      <c r="T115">
        <v>843</v>
      </c>
      <c r="U115">
        <v>945</v>
      </c>
      <c r="V115" s="11">
        <v>851</v>
      </c>
      <c r="W115">
        <v>953</v>
      </c>
      <c r="X115">
        <v>859</v>
      </c>
      <c r="Y115" s="11">
        <v>961</v>
      </c>
    </row>
    <row r="116" spans="1:25" x14ac:dyDescent="0.2">
      <c r="A116" s="247" t="s">
        <v>190</v>
      </c>
      <c r="B116">
        <v>969</v>
      </c>
      <c r="C116">
        <v>1183</v>
      </c>
      <c r="D116">
        <v>1095</v>
      </c>
      <c r="E116">
        <v>1191</v>
      </c>
      <c r="F116">
        <v>1103</v>
      </c>
      <c r="G116">
        <v>1199</v>
      </c>
      <c r="H116">
        <v>1111</v>
      </c>
      <c r="I116">
        <v>1207</v>
      </c>
      <c r="J116">
        <v>1119</v>
      </c>
      <c r="K116">
        <v>1219</v>
      </c>
      <c r="L116">
        <v>1127</v>
      </c>
      <c r="M116" t="s">
        <v>273</v>
      </c>
      <c r="N116">
        <v>1135</v>
      </c>
      <c r="O116">
        <v>1235</v>
      </c>
      <c r="P116">
        <v>1143</v>
      </c>
      <c r="Q116">
        <v>1243</v>
      </c>
      <c r="R116">
        <v>1151</v>
      </c>
      <c r="S116">
        <v>1251</v>
      </c>
      <c r="T116">
        <v>1159</v>
      </c>
      <c r="U116">
        <v>1259</v>
      </c>
      <c r="V116" s="11">
        <v>1167</v>
      </c>
      <c r="W116">
        <v>1267</v>
      </c>
      <c r="X116">
        <v>1175</v>
      </c>
      <c r="Y116" s="11">
        <v>1275</v>
      </c>
    </row>
    <row r="117" spans="1:25" x14ac:dyDescent="0.2">
      <c r="A117" s="247" t="s">
        <v>191</v>
      </c>
      <c r="B117">
        <v>772</v>
      </c>
      <c r="C117">
        <v>874</v>
      </c>
      <c r="D117">
        <v>780</v>
      </c>
      <c r="E117">
        <v>882</v>
      </c>
      <c r="F117">
        <v>788</v>
      </c>
      <c r="G117">
        <v>890</v>
      </c>
      <c r="H117">
        <v>796</v>
      </c>
      <c r="I117">
        <v>898</v>
      </c>
      <c r="J117">
        <v>804</v>
      </c>
      <c r="K117">
        <v>906</v>
      </c>
      <c r="L117">
        <v>812</v>
      </c>
      <c r="M117" t="s">
        <v>273</v>
      </c>
      <c r="N117">
        <v>820</v>
      </c>
      <c r="O117">
        <v>922</v>
      </c>
      <c r="P117">
        <v>828</v>
      </c>
      <c r="Q117">
        <v>930</v>
      </c>
      <c r="R117">
        <v>836</v>
      </c>
      <c r="S117">
        <v>938</v>
      </c>
      <c r="T117">
        <v>844</v>
      </c>
      <c r="U117">
        <v>946</v>
      </c>
      <c r="V117" s="11">
        <v>852</v>
      </c>
      <c r="W117">
        <v>954</v>
      </c>
      <c r="X117">
        <v>860</v>
      </c>
      <c r="Y117" s="11">
        <v>962</v>
      </c>
    </row>
    <row r="118" spans="1:25" x14ac:dyDescent="0.2">
      <c r="A118" s="247" t="s">
        <v>192</v>
      </c>
      <c r="B118">
        <v>970</v>
      </c>
      <c r="C118">
        <v>1184</v>
      </c>
      <c r="D118">
        <v>1096</v>
      </c>
      <c r="E118">
        <v>1192</v>
      </c>
      <c r="F118">
        <v>1104</v>
      </c>
      <c r="G118">
        <v>1200</v>
      </c>
      <c r="H118">
        <v>1112</v>
      </c>
      <c r="I118">
        <v>1208</v>
      </c>
      <c r="J118">
        <v>1120</v>
      </c>
      <c r="K118">
        <v>1220</v>
      </c>
      <c r="L118">
        <v>1128</v>
      </c>
      <c r="M118" t="s">
        <v>273</v>
      </c>
      <c r="N118">
        <v>1136</v>
      </c>
      <c r="O118">
        <v>1236</v>
      </c>
      <c r="P118">
        <v>1144</v>
      </c>
      <c r="Q118">
        <v>1244</v>
      </c>
      <c r="R118">
        <v>1152</v>
      </c>
      <c r="S118">
        <v>1252</v>
      </c>
      <c r="T118">
        <v>1160</v>
      </c>
      <c r="U118">
        <v>1260</v>
      </c>
      <c r="V118" s="11">
        <v>1168</v>
      </c>
      <c r="W118">
        <v>1268</v>
      </c>
      <c r="X118">
        <v>1176</v>
      </c>
      <c r="Y118" s="11">
        <v>1276</v>
      </c>
    </row>
    <row r="119" spans="1:25" x14ac:dyDescent="0.2">
      <c r="A119" s="247" t="s">
        <v>193</v>
      </c>
      <c r="B119">
        <v>773</v>
      </c>
      <c r="C119">
        <v>875</v>
      </c>
      <c r="D119">
        <v>781</v>
      </c>
      <c r="E119">
        <v>883</v>
      </c>
      <c r="F119">
        <v>789</v>
      </c>
      <c r="G119">
        <v>891</v>
      </c>
      <c r="H119">
        <v>797</v>
      </c>
      <c r="I119">
        <v>899</v>
      </c>
      <c r="J119">
        <v>805</v>
      </c>
      <c r="K119">
        <v>907</v>
      </c>
      <c r="L119">
        <v>813</v>
      </c>
      <c r="M119" t="s">
        <v>273</v>
      </c>
      <c r="N119">
        <v>821</v>
      </c>
      <c r="O119">
        <v>923</v>
      </c>
      <c r="P119">
        <v>829</v>
      </c>
      <c r="Q119">
        <v>931</v>
      </c>
      <c r="R119">
        <v>837</v>
      </c>
      <c r="S119">
        <v>939</v>
      </c>
      <c r="T119">
        <v>845</v>
      </c>
      <c r="U119">
        <v>947</v>
      </c>
      <c r="V119" s="11">
        <v>853</v>
      </c>
      <c r="W119">
        <v>955</v>
      </c>
      <c r="X119">
        <v>867</v>
      </c>
      <c r="Y119" s="11">
        <v>963</v>
      </c>
    </row>
    <row r="120" spans="1:25" x14ac:dyDescent="0.2">
      <c r="A120" s="247" t="s">
        <v>194</v>
      </c>
      <c r="B120" t="s">
        <v>273</v>
      </c>
      <c r="C120" t="s">
        <v>273</v>
      </c>
      <c r="D120" t="s">
        <v>273</v>
      </c>
      <c r="E120" t="s">
        <v>273</v>
      </c>
      <c r="F120" t="s">
        <v>273</v>
      </c>
      <c r="G120" t="s">
        <v>273</v>
      </c>
      <c r="H120" t="s">
        <v>273</v>
      </c>
      <c r="I120" t="s">
        <v>273</v>
      </c>
      <c r="J120" t="s">
        <v>273</v>
      </c>
      <c r="K120" t="s">
        <v>273</v>
      </c>
      <c r="L120" t="s">
        <v>273</v>
      </c>
      <c r="M120" t="s">
        <v>273</v>
      </c>
      <c r="N120" t="s">
        <v>273</v>
      </c>
      <c r="O120" t="s">
        <v>273</v>
      </c>
      <c r="P120" t="s">
        <v>273</v>
      </c>
      <c r="Q120" t="s">
        <v>273</v>
      </c>
      <c r="R120" t="s">
        <v>273</v>
      </c>
      <c r="S120" t="s">
        <v>273</v>
      </c>
      <c r="T120" t="s">
        <v>273</v>
      </c>
      <c r="U120" t="s">
        <v>273</v>
      </c>
      <c r="V120" t="s">
        <v>273</v>
      </c>
      <c r="W120" t="s">
        <v>273</v>
      </c>
      <c r="X120" t="s">
        <v>273</v>
      </c>
      <c r="Y120" t="s">
        <v>273</v>
      </c>
    </row>
    <row r="121" spans="1:25" x14ac:dyDescent="0.2">
      <c r="A121" s="247" t="s">
        <v>195</v>
      </c>
      <c r="B121">
        <v>774</v>
      </c>
      <c r="C121">
        <v>876</v>
      </c>
      <c r="D121">
        <v>782</v>
      </c>
      <c r="E121">
        <v>884</v>
      </c>
      <c r="F121">
        <v>790</v>
      </c>
      <c r="G121">
        <v>892</v>
      </c>
      <c r="H121">
        <v>798</v>
      </c>
      <c r="I121">
        <v>900</v>
      </c>
      <c r="J121">
        <v>806</v>
      </c>
      <c r="K121">
        <v>908</v>
      </c>
      <c r="L121">
        <v>814</v>
      </c>
      <c r="M121" t="s">
        <v>273</v>
      </c>
      <c r="N121">
        <v>822</v>
      </c>
      <c r="O121">
        <v>924</v>
      </c>
      <c r="P121">
        <v>830</v>
      </c>
      <c r="Q121">
        <v>932</v>
      </c>
      <c r="R121">
        <v>838</v>
      </c>
      <c r="S121">
        <v>940</v>
      </c>
      <c r="T121">
        <v>846</v>
      </c>
      <c r="U121">
        <v>948</v>
      </c>
      <c r="V121" s="11">
        <v>854</v>
      </c>
      <c r="W121">
        <v>956</v>
      </c>
      <c r="X121">
        <v>868</v>
      </c>
      <c r="Y121" s="11">
        <v>964</v>
      </c>
    </row>
    <row r="122" spans="1:25" x14ac:dyDescent="0.2">
      <c r="A122" s="247" t="s">
        <v>196</v>
      </c>
      <c r="B122">
        <v>972</v>
      </c>
      <c r="C122">
        <v>1186</v>
      </c>
      <c r="D122">
        <v>1098</v>
      </c>
      <c r="E122">
        <v>1194</v>
      </c>
      <c r="F122">
        <v>1106</v>
      </c>
      <c r="G122">
        <v>1202</v>
      </c>
      <c r="H122">
        <v>1114</v>
      </c>
      <c r="I122">
        <v>1214</v>
      </c>
      <c r="J122">
        <v>1122</v>
      </c>
      <c r="K122">
        <v>1222</v>
      </c>
      <c r="L122">
        <v>1130</v>
      </c>
      <c r="M122" t="s">
        <v>273</v>
      </c>
      <c r="N122">
        <v>1138</v>
      </c>
      <c r="O122">
        <v>1238</v>
      </c>
      <c r="P122">
        <v>1146</v>
      </c>
      <c r="Q122">
        <v>1246</v>
      </c>
      <c r="R122">
        <v>1154</v>
      </c>
      <c r="S122">
        <v>1254</v>
      </c>
      <c r="T122">
        <v>1162</v>
      </c>
      <c r="U122">
        <v>1262</v>
      </c>
      <c r="V122" s="11">
        <v>1170</v>
      </c>
      <c r="W122">
        <v>1270</v>
      </c>
      <c r="X122">
        <v>1178</v>
      </c>
      <c r="Y122" s="11">
        <v>1278</v>
      </c>
    </row>
    <row r="123" spans="1:25" x14ac:dyDescent="0.2">
      <c r="A123" s="247" t="s">
        <v>197</v>
      </c>
      <c r="B123">
        <v>775</v>
      </c>
      <c r="C123">
        <v>877</v>
      </c>
      <c r="D123">
        <v>783</v>
      </c>
      <c r="E123">
        <v>885</v>
      </c>
      <c r="F123">
        <v>791</v>
      </c>
      <c r="G123">
        <v>893</v>
      </c>
      <c r="H123">
        <v>799</v>
      </c>
      <c r="I123">
        <v>901</v>
      </c>
      <c r="J123">
        <v>807</v>
      </c>
      <c r="K123">
        <v>909</v>
      </c>
      <c r="L123">
        <v>815</v>
      </c>
      <c r="M123" t="s">
        <v>273</v>
      </c>
      <c r="N123">
        <v>823</v>
      </c>
      <c r="O123">
        <v>925</v>
      </c>
      <c r="P123">
        <v>831</v>
      </c>
      <c r="Q123">
        <v>933</v>
      </c>
      <c r="R123">
        <v>839</v>
      </c>
      <c r="S123">
        <v>941</v>
      </c>
      <c r="T123">
        <v>847</v>
      </c>
      <c r="U123">
        <v>949</v>
      </c>
      <c r="V123" s="11">
        <v>855</v>
      </c>
      <c r="W123">
        <v>957</v>
      </c>
      <c r="X123">
        <v>869</v>
      </c>
      <c r="Y123" s="11">
        <v>965</v>
      </c>
    </row>
    <row r="124" spans="1:25" x14ac:dyDescent="0.2">
      <c r="A124" s="247" t="s">
        <v>198</v>
      </c>
      <c r="B124">
        <v>973</v>
      </c>
      <c r="C124">
        <v>1187</v>
      </c>
      <c r="D124">
        <v>1099</v>
      </c>
      <c r="E124">
        <v>1195</v>
      </c>
      <c r="F124">
        <v>1107</v>
      </c>
      <c r="G124">
        <v>1203</v>
      </c>
      <c r="H124">
        <v>1115</v>
      </c>
      <c r="I124">
        <v>1215</v>
      </c>
      <c r="J124">
        <v>1123</v>
      </c>
      <c r="K124">
        <v>1223</v>
      </c>
      <c r="L124">
        <v>1131</v>
      </c>
      <c r="M124" t="s">
        <v>273</v>
      </c>
      <c r="N124">
        <v>1139</v>
      </c>
      <c r="O124">
        <v>1239</v>
      </c>
      <c r="P124">
        <v>1147</v>
      </c>
      <c r="Q124">
        <v>1247</v>
      </c>
      <c r="R124">
        <v>1155</v>
      </c>
      <c r="S124">
        <v>1255</v>
      </c>
      <c r="T124">
        <v>1163</v>
      </c>
      <c r="U124">
        <v>1263</v>
      </c>
      <c r="V124" s="11">
        <v>1171</v>
      </c>
      <c r="W124">
        <v>1271</v>
      </c>
      <c r="X124">
        <v>1179</v>
      </c>
      <c r="Y124" s="11">
        <v>1279</v>
      </c>
    </row>
    <row r="125" spans="1:25" x14ac:dyDescent="0.2">
      <c r="A125" s="247" t="s">
        <v>199</v>
      </c>
      <c r="B125">
        <v>776</v>
      </c>
      <c r="C125">
        <v>878</v>
      </c>
      <c r="D125">
        <v>784</v>
      </c>
      <c r="E125">
        <v>886</v>
      </c>
      <c r="F125">
        <v>792</v>
      </c>
      <c r="G125">
        <v>894</v>
      </c>
      <c r="H125">
        <v>800</v>
      </c>
      <c r="I125">
        <v>902</v>
      </c>
      <c r="J125">
        <v>808</v>
      </c>
      <c r="K125">
        <v>910</v>
      </c>
      <c r="L125">
        <v>816</v>
      </c>
      <c r="M125" t="s">
        <v>273</v>
      </c>
      <c r="N125">
        <v>824</v>
      </c>
      <c r="O125">
        <v>926</v>
      </c>
      <c r="P125">
        <v>832</v>
      </c>
      <c r="Q125">
        <v>934</v>
      </c>
      <c r="R125">
        <v>840</v>
      </c>
      <c r="S125">
        <v>942</v>
      </c>
      <c r="T125">
        <v>848</v>
      </c>
      <c r="U125">
        <v>950</v>
      </c>
      <c r="V125">
        <v>856</v>
      </c>
      <c r="W125">
        <v>958</v>
      </c>
      <c r="X125">
        <v>870</v>
      </c>
      <c r="Y125" s="11">
        <v>966</v>
      </c>
    </row>
    <row r="126" spans="1:25" ht="16" thickBot="1" x14ac:dyDescent="0.25">
      <c r="A126" s="252" t="s">
        <v>200</v>
      </c>
      <c r="B126">
        <v>974</v>
      </c>
      <c r="C126">
        <v>1188</v>
      </c>
      <c r="D126">
        <v>1100</v>
      </c>
      <c r="E126">
        <v>1196</v>
      </c>
      <c r="F126">
        <v>1108</v>
      </c>
      <c r="G126">
        <v>1204</v>
      </c>
      <c r="H126">
        <v>1116</v>
      </c>
      <c r="I126">
        <v>1216</v>
      </c>
      <c r="J126">
        <v>1124</v>
      </c>
      <c r="K126">
        <v>1224</v>
      </c>
      <c r="L126">
        <v>1132</v>
      </c>
      <c r="M126" t="s">
        <v>273</v>
      </c>
      <c r="N126">
        <v>1140</v>
      </c>
      <c r="O126">
        <v>1240</v>
      </c>
      <c r="P126">
        <v>1148</v>
      </c>
      <c r="Q126">
        <v>1248</v>
      </c>
      <c r="R126">
        <v>1156</v>
      </c>
      <c r="S126">
        <v>1256</v>
      </c>
      <c r="T126">
        <v>1164</v>
      </c>
      <c r="U126">
        <v>1264</v>
      </c>
      <c r="V126">
        <v>1172</v>
      </c>
      <c r="W126">
        <v>1272</v>
      </c>
      <c r="X126">
        <v>1180</v>
      </c>
      <c r="Y126">
        <v>1280</v>
      </c>
    </row>
  </sheetData>
  <mergeCells count="26">
    <mergeCell ref="G58:H58"/>
    <mergeCell ref="M58:N58"/>
    <mergeCell ref="H66:I66"/>
    <mergeCell ref="B1:M1"/>
    <mergeCell ref="M2:O3"/>
    <mergeCell ref="H3:K3"/>
    <mergeCell ref="H6:J6"/>
    <mergeCell ref="K7:L7"/>
    <mergeCell ref="B66:C66"/>
    <mergeCell ref="D66:E66"/>
    <mergeCell ref="F66:G66"/>
    <mergeCell ref="V86:W86"/>
    <mergeCell ref="X87:X91"/>
    <mergeCell ref="P66:S66"/>
    <mergeCell ref="T66:W66"/>
    <mergeCell ref="B111:G111"/>
    <mergeCell ref="H111:M111"/>
    <mergeCell ref="N111:S111"/>
    <mergeCell ref="T111:V111"/>
    <mergeCell ref="W111:Y111"/>
    <mergeCell ref="F86:I86"/>
    <mergeCell ref="J86:J91"/>
    <mergeCell ref="P86:Q86"/>
    <mergeCell ref="R86:S86"/>
    <mergeCell ref="T86:U86"/>
    <mergeCell ref="B86:E86"/>
  </mergeCells>
  <phoneticPr fontId="13" type="noConversion"/>
  <pageMargins left="0.7" right="0.7" top="0.75" bottom="0.75" header="0.3" footer="0.3"/>
  <pageSetup scale="3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2"/>
  <sheetViews>
    <sheetView topLeftCell="A78" workbookViewId="0">
      <selection activeCell="N125" sqref="N125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253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42678</v>
      </c>
      <c r="C2" s="137">
        <v>42679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399" t="s">
        <v>91</v>
      </c>
      <c r="I3" s="371"/>
      <c r="J3" s="371"/>
      <c r="K3" s="372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3">
        <f>(12.5*G4*G3)</f>
        <v>25</v>
      </c>
      <c r="H5" s="273" t="s">
        <v>17</v>
      </c>
      <c r="I5" s="273"/>
      <c r="J5" s="273"/>
      <c r="K5" s="27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3">
        <f>(G5+0.2*G5)*1.11111111111111</f>
        <v>33.3333333333333</v>
      </c>
      <c r="H6" s="400" t="s">
        <v>93</v>
      </c>
      <c r="I6" s="401"/>
      <c r="J6" s="40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3" t="s">
        <v>96</v>
      </c>
      <c r="H7" s="273" t="s">
        <v>97</v>
      </c>
      <c r="I7" s="273" t="s">
        <v>98</v>
      </c>
      <c r="J7" s="273" t="s">
        <v>99</v>
      </c>
      <c r="K7" s="403" t="s">
        <v>27</v>
      </c>
      <c r="L7" s="40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3">
        <v>1</v>
      </c>
      <c r="I8" s="259">
        <f>K8-G8</f>
        <v>32.3333333333333</v>
      </c>
      <c r="J8" s="27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3"/>
      <c r="H9" s="273"/>
      <c r="I9" s="273"/>
      <c r="J9" s="273"/>
      <c r="K9" s="27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77">
        <v>6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81">
        <v>4</v>
      </c>
      <c r="H18" s="282" t="s">
        <v>11</v>
      </c>
      <c r="I18" s="282"/>
      <c r="J18" s="282"/>
      <c r="K18" s="283"/>
      <c r="M18" t="s">
        <v>6</v>
      </c>
    </row>
    <row r="19" spans="1:26" ht="16" thickBot="1" x14ac:dyDescent="0.25">
      <c r="F19" s="140"/>
      <c r="G19" s="284">
        <f>12.5*G18*G17</f>
        <v>300</v>
      </c>
      <c r="H19" s="285" t="s">
        <v>17</v>
      </c>
      <c r="I19" s="285"/>
      <c r="J19" s="285"/>
      <c r="K19" s="286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285" t="s">
        <v>97</v>
      </c>
      <c r="I21" s="285" t="s">
        <v>127</v>
      </c>
      <c r="J21" s="285" t="s">
        <v>99</v>
      </c>
      <c r="K21" s="291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/>
      <c r="I41" s="236" t="s">
        <v>153</v>
      </c>
      <c r="J41" s="27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273"/>
      <c r="U47" s="273"/>
      <c r="V47" s="273"/>
      <c r="W47" s="22"/>
    </row>
    <row r="48" spans="1:23" x14ac:dyDescent="0.2">
      <c r="F48" s="255"/>
      <c r="S48" s="268"/>
      <c r="T48" s="259"/>
      <c r="U48" s="273"/>
      <c r="V48" s="273"/>
      <c r="W48" s="22"/>
    </row>
    <row r="49" spans="1:23" x14ac:dyDescent="0.2">
      <c r="S49" s="268"/>
      <c r="T49" s="274"/>
      <c r="U49" s="273"/>
      <c r="V49" s="273"/>
      <c r="W49" s="22"/>
    </row>
    <row r="50" spans="1:23" ht="16" thickBot="1" x14ac:dyDescent="0.25">
      <c r="G50" t="s">
        <v>245</v>
      </c>
      <c r="S50" s="269"/>
      <c r="T50" s="100"/>
      <c r="U50" s="270"/>
      <c r="V50" s="100"/>
      <c r="W50" s="271"/>
    </row>
    <row r="51" spans="1:23" x14ac:dyDescent="0.2">
      <c r="G51" s="77" t="s">
        <v>74</v>
      </c>
      <c r="H51" s="273"/>
      <c r="I51" s="273"/>
      <c r="J51" s="273"/>
      <c r="K51" s="273"/>
      <c r="M51" s="77" t="s">
        <v>247</v>
      </c>
      <c r="N51" s="273"/>
      <c r="O51" s="273"/>
      <c r="P51" s="273"/>
      <c r="Q51" s="273"/>
    </row>
    <row r="52" spans="1:23" x14ac:dyDescent="0.2">
      <c r="G52" s="78">
        <v>3</v>
      </c>
      <c r="H52" s="274" t="s">
        <v>70</v>
      </c>
      <c r="I52" s="273"/>
      <c r="J52" s="273"/>
      <c r="K52" s="273"/>
      <c r="M52" s="78">
        <v>3</v>
      </c>
      <c r="N52" s="274" t="s">
        <v>70</v>
      </c>
      <c r="O52" s="273"/>
      <c r="P52" s="273"/>
      <c r="Q52" s="273"/>
    </row>
    <row r="53" spans="1:23" x14ac:dyDescent="0.2">
      <c r="G53" s="78">
        <v>2</v>
      </c>
      <c r="H53" s="273" t="s">
        <v>11</v>
      </c>
      <c r="I53" s="273"/>
      <c r="J53" s="273"/>
      <c r="K53" s="273"/>
      <c r="M53" s="78">
        <v>2</v>
      </c>
      <c r="N53" s="273" t="s">
        <v>11</v>
      </c>
      <c r="O53" s="273"/>
      <c r="P53" s="273"/>
      <c r="Q53" s="273"/>
    </row>
    <row r="54" spans="1:23" x14ac:dyDescent="0.2">
      <c r="G54" s="273">
        <f>25*G53*G52</f>
        <v>150</v>
      </c>
      <c r="H54" s="273" t="s">
        <v>17</v>
      </c>
      <c r="I54" s="273"/>
      <c r="J54" s="273"/>
      <c r="K54" s="273"/>
      <c r="M54" s="273">
        <f>25*M53*M52</f>
        <v>150</v>
      </c>
      <c r="N54" s="273" t="s">
        <v>17</v>
      </c>
      <c r="O54" s="273"/>
      <c r="P54" s="273"/>
      <c r="Q54" s="273"/>
    </row>
    <row r="55" spans="1:23" x14ac:dyDescent="0.2">
      <c r="G55" s="273">
        <f>(G54+0.2*G54)*1.5</f>
        <v>270</v>
      </c>
      <c r="H55" s="274" t="s">
        <v>23</v>
      </c>
      <c r="I55" s="273"/>
      <c r="J55" s="273"/>
      <c r="K55" s="273"/>
      <c r="M55" s="273">
        <f>(M54+0.2*M54)*1.5</f>
        <v>270</v>
      </c>
      <c r="N55" s="274" t="s">
        <v>23</v>
      </c>
      <c r="O55" s="273"/>
      <c r="P55" s="273"/>
      <c r="Q55" s="273"/>
    </row>
    <row r="56" spans="1:23" x14ac:dyDescent="0.2">
      <c r="G56" s="273" t="s">
        <v>73</v>
      </c>
      <c r="H56" s="273" t="s">
        <v>71</v>
      </c>
      <c r="I56" s="273" t="s">
        <v>76</v>
      </c>
      <c r="J56" s="273" t="s">
        <v>72</v>
      </c>
      <c r="K56" s="273" t="s">
        <v>27</v>
      </c>
      <c r="M56" s="273" t="s">
        <v>73</v>
      </c>
      <c r="N56" s="273" t="s">
        <v>71</v>
      </c>
      <c r="O56" s="273" t="s">
        <v>76</v>
      </c>
      <c r="P56" s="273" t="s">
        <v>72</v>
      </c>
      <c r="Q56" s="273" t="s">
        <v>27</v>
      </c>
    </row>
    <row r="57" spans="1:23" x14ac:dyDescent="0.2">
      <c r="G57" s="273">
        <f>K57*J57/H57/1000</f>
        <v>0.27</v>
      </c>
      <c r="H57" s="78">
        <v>1000</v>
      </c>
      <c r="I57" s="273">
        <f>K57-G57</f>
        <v>269.73</v>
      </c>
      <c r="J57" s="78">
        <v>1000</v>
      </c>
      <c r="K57" s="273">
        <f>G55</f>
        <v>270</v>
      </c>
      <c r="M57" s="273">
        <f>Q57*P57/N57/1000</f>
        <v>0.27</v>
      </c>
      <c r="N57" s="78">
        <v>10</v>
      </c>
      <c r="O57" s="273">
        <f>Q57-M57</f>
        <v>269.73</v>
      </c>
      <c r="P57" s="78">
        <v>10</v>
      </c>
      <c r="Q57" s="273">
        <f>M55</f>
        <v>270</v>
      </c>
    </row>
    <row r="58" spans="1:23" x14ac:dyDescent="0.2">
      <c r="G58" s="373" t="s">
        <v>75</v>
      </c>
      <c r="H58" s="373"/>
      <c r="I58" s="273" t="s">
        <v>76</v>
      </c>
      <c r="J58" s="273"/>
      <c r="K58" s="273"/>
      <c r="M58" s="373" t="s">
        <v>75</v>
      </c>
      <c r="N58" s="373"/>
      <c r="O58" s="273" t="s">
        <v>76</v>
      </c>
      <c r="P58" s="273"/>
      <c r="Q58" s="273"/>
    </row>
    <row r="59" spans="1:23" x14ac:dyDescent="0.2">
      <c r="G59" s="273">
        <f>K57/3</f>
        <v>90</v>
      </c>
      <c r="H59" s="273" t="s">
        <v>33</v>
      </c>
      <c r="I59" s="273">
        <f>K57*2/3</f>
        <v>180</v>
      </c>
      <c r="J59" s="273"/>
      <c r="K59" s="273"/>
      <c r="M59" s="273">
        <f>Q57/3</f>
        <v>90</v>
      </c>
      <c r="N59" s="273" t="s">
        <v>33</v>
      </c>
      <c r="O59" s="273">
        <f>Q57*2/3</f>
        <v>180</v>
      </c>
      <c r="P59" s="273"/>
      <c r="Q59" s="273"/>
    </row>
    <row r="60" spans="1:23" x14ac:dyDescent="0.2">
      <c r="G60" t="s">
        <v>246</v>
      </c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6" t="s">
        <v>178</v>
      </c>
      <c r="C66" s="396"/>
      <c r="D66" s="397" t="s">
        <v>179</v>
      </c>
      <c r="E66" s="397"/>
      <c r="F66" s="398" t="s">
        <v>180</v>
      </c>
      <c r="G66" s="398"/>
      <c r="H66" s="248" t="s">
        <v>181</v>
      </c>
      <c r="I66" s="249" t="s">
        <v>182</v>
      </c>
      <c r="J66" s="388" t="s">
        <v>183</v>
      </c>
      <c r="K66" s="49"/>
      <c r="L66" s="49"/>
      <c r="M66" s="49"/>
      <c r="N66" s="49"/>
      <c r="O66" s="247" t="s">
        <v>177</v>
      </c>
      <c r="P66" s="396" t="s">
        <v>178</v>
      </c>
      <c r="Q66" s="396"/>
      <c r="R66" s="397" t="s">
        <v>179</v>
      </c>
      <c r="S66" s="397"/>
      <c r="T66" s="398" t="s">
        <v>184</v>
      </c>
      <c r="U66" s="398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394" t="s">
        <v>19</v>
      </c>
      <c r="C94" s="394"/>
      <c r="D94" s="394"/>
      <c r="E94" s="394"/>
      <c r="F94" s="394"/>
      <c r="G94" s="394"/>
      <c r="H94" s="394" t="s">
        <v>19</v>
      </c>
      <c r="I94" s="394"/>
      <c r="J94" s="394"/>
      <c r="K94" s="394"/>
      <c r="L94" s="394"/>
      <c r="M94" s="394"/>
      <c r="N94" s="395" t="s">
        <v>180</v>
      </c>
      <c r="O94" s="395"/>
      <c r="P94" s="395"/>
      <c r="Q94" s="395"/>
      <c r="R94" s="395"/>
      <c r="S94" s="395"/>
      <c r="T94" s="395" t="s">
        <v>181</v>
      </c>
      <c r="U94" s="395"/>
      <c r="V94" s="395"/>
      <c r="W94" s="395" t="s">
        <v>182</v>
      </c>
      <c r="X94" s="395"/>
      <c r="Y94" s="395"/>
    </row>
    <row r="95" spans="1:25" x14ac:dyDescent="0.2">
      <c r="A95" s="247" t="s">
        <v>185</v>
      </c>
      <c r="B95" s="273">
        <v>1217</v>
      </c>
      <c r="C95" s="273">
        <v>1125</v>
      </c>
      <c r="D95" s="273">
        <v>1225</v>
      </c>
      <c r="E95" s="273">
        <v>1133</v>
      </c>
      <c r="F95" s="273">
        <v>1233</v>
      </c>
      <c r="G95" s="273">
        <v>1141</v>
      </c>
      <c r="H95" s="273">
        <v>1241</v>
      </c>
      <c r="I95" s="273">
        <v>1149</v>
      </c>
      <c r="J95" s="273">
        <v>1249</v>
      </c>
      <c r="K95" s="406" t="s">
        <v>237</v>
      </c>
      <c r="L95" s="407"/>
      <c r="M95" s="408"/>
      <c r="N95" s="273">
        <v>1157</v>
      </c>
      <c r="O95" s="273">
        <v>1257</v>
      </c>
      <c r="P95" s="273">
        <v>1165</v>
      </c>
      <c r="Q95" s="273">
        <v>1265</v>
      </c>
      <c r="R95" s="273">
        <v>1173</v>
      </c>
      <c r="S95" s="273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3">
        <v>904</v>
      </c>
      <c r="C96" s="273">
        <v>810</v>
      </c>
      <c r="D96" s="273">
        <v>912</v>
      </c>
      <c r="E96" s="273">
        <v>818</v>
      </c>
      <c r="F96" s="273">
        <v>920</v>
      </c>
      <c r="G96" s="273">
        <v>826</v>
      </c>
      <c r="H96" s="273">
        <v>928</v>
      </c>
      <c r="I96" s="273">
        <v>834</v>
      </c>
      <c r="J96" s="273">
        <v>936</v>
      </c>
      <c r="K96" s="395" t="s">
        <v>237</v>
      </c>
      <c r="L96" s="395"/>
      <c r="M96" s="395"/>
      <c r="N96" s="273">
        <v>842</v>
      </c>
      <c r="O96" s="273">
        <v>944</v>
      </c>
      <c r="P96" s="273">
        <v>850</v>
      </c>
      <c r="Q96" s="273">
        <v>952</v>
      </c>
      <c r="R96" s="273">
        <v>858</v>
      </c>
      <c r="S96" s="273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3">
        <v>1218</v>
      </c>
      <c r="C97" s="273">
        <v>1126</v>
      </c>
      <c r="D97" s="273">
        <v>1226</v>
      </c>
      <c r="E97" s="273">
        <v>1134</v>
      </c>
      <c r="F97" s="273">
        <v>1234</v>
      </c>
      <c r="G97" s="273">
        <v>1142</v>
      </c>
      <c r="H97" s="273">
        <v>1242</v>
      </c>
      <c r="I97" s="273">
        <v>1150</v>
      </c>
      <c r="J97" s="273">
        <v>1250</v>
      </c>
      <c r="K97" s="395" t="s">
        <v>236</v>
      </c>
      <c r="L97" s="395"/>
      <c r="M97" s="395"/>
      <c r="N97" s="273">
        <v>1158</v>
      </c>
      <c r="O97" s="273">
        <v>1258</v>
      </c>
      <c r="P97" s="273">
        <v>1166</v>
      </c>
      <c r="Q97" s="273">
        <v>1266</v>
      </c>
      <c r="R97" s="273">
        <v>1174</v>
      </c>
      <c r="S97" s="273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3">
        <v>905</v>
      </c>
      <c r="C98" s="273">
        <v>811</v>
      </c>
      <c r="D98" s="273">
        <v>913</v>
      </c>
      <c r="E98" s="273">
        <v>819</v>
      </c>
      <c r="F98" s="273">
        <v>921</v>
      </c>
      <c r="G98" s="273">
        <v>827</v>
      </c>
      <c r="H98" s="273">
        <v>929</v>
      </c>
      <c r="I98" s="273">
        <v>835</v>
      </c>
      <c r="J98" s="273">
        <v>937</v>
      </c>
      <c r="K98" s="395" t="s">
        <v>236</v>
      </c>
      <c r="L98" s="395"/>
      <c r="M98" s="395"/>
      <c r="N98" s="273">
        <v>843</v>
      </c>
      <c r="O98" s="273">
        <v>945</v>
      </c>
      <c r="P98" s="273">
        <v>851</v>
      </c>
      <c r="Q98" s="273">
        <v>953</v>
      </c>
      <c r="R98" s="273">
        <v>859</v>
      </c>
      <c r="S98" s="273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3">
        <v>1219</v>
      </c>
      <c r="C99" s="273">
        <v>1127</v>
      </c>
      <c r="D99" s="273">
        <v>1227</v>
      </c>
      <c r="E99" s="273">
        <v>1135</v>
      </c>
      <c r="F99" s="273">
        <v>1235</v>
      </c>
      <c r="G99" s="273">
        <v>1143</v>
      </c>
      <c r="H99" s="273">
        <v>1243</v>
      </c>
      <c r="I99" s="273">
        <v>1151</v>
      </c>
      <c r="J99" s="273">
        <v>1251</v>
      </c>
      <c r="K99" s="395" t="s">
        <v>236</v>
      </c>
      <c r="L99" s="395"/>
      <c r="M99" s="395"/>
      <c r="N99" s="273">
        <v>1159</v>
      </c>
      <c r="O99" s="273">
        <v>1259</v>
      </c>
      <c r="P99" s="273">
        <v>1167</v>
      </c>
      <c r="Q99" s="273">
        <v>1267</v>
      </c>
      <c r="R99" s="273">
        <v>1175</v>
      </c>
      <c r="S99" s="273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3">
        <v>906</v>
      </c>
      <c r="C100" s="273">
        <v>812</v>
      </c>
      <c r="D100" s="273">
        <v>914</v>
      </c>
      <c r="E100" s="273">
        <v>820</v>
      </c>
      <c r="F100" s="273">
        <v>922</v>
      </c>
      <c r="G100" s="273">
        <v>828</v>
      </c>
      <c r="H100" s="273">
        <v>930</v>
      </c>
      <c r="I100" s="273">
        <v>836</v>
      </c>
      <c r="J100" s="273">
        <v>938</v>
      </c>
      <c r="K100" s="395" t="s">
        <v>236</v>
      </c>
      <c r="L100" s="395"/>
      <c r="M100" s="395"/>
      <c r="N100" s="273">
        <v>844</v>
      </c>
      <c r="O100" s="273">
        <v>946</v>
      </c>
      <c r="P100" s="273">
        <v>852</v>
      </c>
      <c r="Q100" s="273">
        <v>954</v>
      </c>
      <c r="R100" s="273">
        <v>860</v>
      </c>
      <c r="S100" s="273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3">
        <v>1220</v>
      </c>
      <c r="C101" s="273">
        <v>1128</v>
      </c>
      <c r="D101" s="273">
        <v>1228</v>
      </c>
      <c r="E101" s="273">
        <v>1136</v>
      </c>
      <c r="F101" s="273">
        <v>1236</v>
      </c>
      <c r="G101" s="273">
        <v>1144</v>
      </c>
      <c r="H101" s="273">
        <v>1244</v>
      </c>
      <c r="I101" s="273">
        <v>1152</v>
      </c>
      <c r="J101" s="273">
        <v>1252</v>
      </c>
      <c r="K101" s="395" t="s">
        <v>236</v>
      </c>
      <c r="L101" s="395"/>
      <c r="M101" s="395"/>
      <c r="N101" s="273">
        <v>1160</v>
      </c>
      <c r="O101" s="273">
        <v>1260</v>
      </c>
      <c r="P101" s="273">
        <v>1168</v>
      </c>
      <c r="Q101" s="273">
        <v>1268</v>
      </c>
      <c r="R101" s="273">
        <v>1176</v>
      </c>
      <c r="S101" s="273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3">
        <v>907</v>
      </c>
      <c r="C102" s="273">
        <v>813</v>
      </c>
      <c r="D102" s="273">
        <v>915</v>
      </c>
      <c r="E102" s="273">
        <v>821</v>
      </c>
      <c r="F102" s="273">
        <v>923</v>
      </c>
      <c r="G102" s="273">
        <v>829</v>
      </c>
      <c r="H102" s="273">
        <v>931</v>
      </c>
      <c r="I102" s="273">
        <v>837</v>
      </c>
      <c r="J102" s="273">
        <v>939</v>
      </c>
      <c r="K102" s="395" t="s">
        <v>236</v>
      </c>
      <c r="L102" s="395"/>
      <c r="M102" s="395"/>
      <c r="N102" s="273">
        <v>845</v>
      </c>
      <c r="O102" s="273">
        <v>947</v>
      </c>
      <c r="P102" s="273">
        <v>853</v>
      </c>
      <c r="Q102" s="273">
        <v>955</v>
      </c>
      <c r="R102" s="273">
        <v>867</v>
      </c>
      <c r="S102" s="273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3">
        <v>1221</v>
      </c>
      <c r="C103" s="273">
        <v>1129</v>
      </c>
      <c r="D103" s="273">
        <v>1229</v>
      </c>
      <c r="E103" s="273">
        <v>1137</v>
      </c>
      <c r="F103" s="273">
        <v>1237</v>
      </c>
      <c r="G103" s="273">
        <v>1145</v>
      </c>
      <c r="H103" s="273">
        <v>1245</v>
      </c>
      <c r="I103" s="273">
        <v>1153</v>
      </c>
      <c r="J103" s="273">
        <v>1253</v>
      </c>
      <c r="K103" s="395" t="s">
        <v>236</v>
      </c>
      <c r="L103" s="395"/>
      <c r="M103" s="395"/>
      <c r="N103" s="273">
        <v>1161</v>
      </c>
      <c r="O103" s="273">
        <v>1261</v>
      </c>
      <c r="P103" s="273">
        <v>1169</v>
      </c>
      <c r="Q103" s="273">
        <v>1269</v>
      </c>
      <c r="R103" s="273">
        <v>1177</v>
      </c>
      <c r="S103" s="273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3">
        <v>908</v>
      </c>
      <c r="C104" s="273">
        <v>814</v>
      </c>
      <c r="D104" s="273">
        <v>916</v>
      </c>
      <c r="E104" s="273">
        <v>822</v>
      </c>
      <c r="F104" s="273">
        <v>924</v>
      </c>
      <c r="G104" s="273">
        <v>830</v>
      </c>
      <c r="H104" s="273">
        <v>932</v>
      </c>
      <c r="I104" s="273">
        <v>838</v>
      </c>
      <c r="J104" s="273">
        <v>940</v>
      </c>
      <c r="K104" s="395" t="s">
        <v>236</v>
      </c>
      <c r="L104" s="395"/>
      <c r="M104" s="395"/>
      <c r="N104" s="273">
        <v>846</v>
      </c>
      <c r="O104" s="273">
        <v>948</v>
      </c>
      <c r="P104" s="273">
        <v>854</v>
      </c>
      <c r="Q104" s="273">
        <v>956</v>
      </c>
      <c r="R104" s="273">
        <v>868</v>
      </c>
      <c r="S104" s="273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3">
        <v>1222</v>
      </c>
      <c r="C105" s="273">
        <v>1130</v>
      </c>
      <c r="D105" s="273">
        <v>1230</v>
      </c>
      <c r="E105" s="273">
        <v>1138</v>
      </c>
      <c r="F105" s="273">
        <v>1238</v>
      </c>
      <c r="G105" s="273">
        <v>1146</v>
      </c>
      <c r="H105" s="273">
        <v>1246</v>
      </c>
      <c r="I105" s="273">
        <v>1154</v>
      </c>
      <c r="J105" s="273">
        <v>1254</v>
      </c>
      <c r="K105" s="395" t="s">
        <v>236</v>
      </c>
      <c r="L105" s="395"/>
      <c r="M105" s="395"/>
      <c r="N105" s="273">
        <v>1162</v>
      </c>
      <c r="O105" s="273">
        <v>1262</v>
      </c>
      <c r="P105" s="273">
        <v>1170</v>
      </c>
      <c r="Q105" s="273">
        <v>1270</v>
      </c>
      <c r="R105" s="273">
        <v>1178</v>
      </c>
      <c r="S105" s="273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3">
        <v>909</v>
      </c>
      <c r="C106" s="273">
        <v>815</v>
      </c>
      <c r="D106" s="273">
        <v>917</v>
      </c>
      <c r="E106" s="273">
        <v>823</v>
      </c>
      <c r="F106" s="273">
        <v>925</v>
      </c>
      <c r="G106" s="273">
        <v>831</v>
      </c>
      <c r="H106" s="273">
        <v>933</v>
      </c>
      <c r="I106" s="273">
        <v>839</v>
      </c>
      <c r="J106" s="273">
        <v>941</v>
      </c>
      <c r="K106" s="395" t="s">
        <v>236</v>
      </c>
      <c r="L106" s="395"/>
      <c r="M106" s="395"/>
      <c r="N106" s="273">
        <v>847</v>
      </c>
      <c r="O106" s="273">
        <v>949</v>
      </c>
      <c r="P106" s="273">
        <v>855</v>
      </c>
      <c r="Q106" s="273">
        <v>957</v>
      </c>
      <c r="R106" s="273">
        <v>869</v>
      </c>
      <c r="S106" s="273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3">
        <v>1223</v>
      </c>
      <c r="C107" s="273">
        <v>1131</v>
      </c>
      <c r="D107" s="273">
        <v>1231</v>
      </c>
      <c r="E107" s="273">
        <v>1139</v>
      </c>
      <c r="F107" s="273">
        <v>1239</v>
      </c>
      <c r="G107" s="273">
        <v>1147</v>
      </c>
      <c r="H107" s="273">
        <v>1247</v>
      </c>
      <c r="I107" s="273">
        <v>1155</v>
      </c>
      <c r="J107" s="273">
        <v>1255</v>
      </c>
      <c r="K107" s="395" t="s">
        <v>236</v>
      </c>
      <c r="L107" s="395"/>
      <c r="M107" s="395"/>
      <c r="N107" s="273">
        <v>1163</v>
      </c>
      <c r="O107" s="273">
        <v>1263</v>
      </c>
      <c r="P107" s="273">
        <v>1171</v>
      </c>
      <c r="Q107" s="273">
        <v>1271</v>
      </c>
      <c r="R107" s="273">
        <v>1179</v>
      </c>
      <c r="S107" s="273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3">
        <v>910</v>
      </c>
      <c r="C108" s="273">
        <v>816</v>
      </c>
      <c r="D108" s="273">
        <v>918</v>
      </c>
      <c r="E108" s="273">
        <v>824</v>
      </c>
      <c r="F108" s="273">
        <v>926</v>
      </c>
      <c r="G108" s="273">
        <v>832</v>
      </c>
      <c r="H108" s="273">
        <v>934</v>
      </c>
      <c r="I108" s="273">
        <v>840</v>
      </c>
      <c r="J108" s="273">
        <v>942</v>
      </c>
      <c r="K108" s="395" t="s">
        <v>236</v>
      </c>
      <c r="L108" s="395"/>
      <c r="M108" s="395"/>
      <c r="N108" s="273">
        <v>848</v>
      </c>
      <c r="O108" s="273">
        <v>950</v>
      </c>
      <c r="P108" s="273">
        <v>856</v>
      </c>
      <c r="Q108" s="273">
        <v>958</v>
      </c>
      <c r="R108" s="273">
        <v>870</v>
      </c>
      <c r="S108" s="273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3">
        <v>1224</v>
      </c>
      <c r="C109" s="273">
        <v>1132</v>
      </c>
      <c r="D109" s="273">
        <v>1232</v>
      </c>
      <c r="E109" s="273">
        <v>1140</v>
      </c>
      <c r="F109" s="273">
        <v>1240</v>
      </c>
      <c r="G109" s="273">
        <v>1148</v>
      </c>
      <c r="H109" s="273">
        <v>1248</v>
      </c>
      <c r="I109" s="273">
        <v>1156</v>
      </c>
      <c r="J109" s="273">
        <v>1256</v>
      </c>
      <c r="K109" s="395" t="s">
        <v>235</v>
      </c>
      <c r="L109" s="395"/>
      <c r="M109" s="395"/>
      <c r="N109" s="273">
        <v>1164</v>
      </c>
      <c r="O109" s="273">
        <v>1264</v>
      </c>
      <c r="P109" s="273">
        <v>1172</v>
      </c>
      <c r="Q109" s="273">
        <v>1272</v>
      </c>
      <c r="R109" s="273">
        <v>1180</v>
      </c>
      <c r="S109" s="273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05" t="s">
        <v>243</v>
      </c>
      <c r="L110" s="405"/>
      <c r="M110" s="405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95:M95"/>
    <mergeCell ref="K96:M96"/>
    <mergeCell ref="G58:H58"/>
    <mergeCell ref="M58:N58"/>
    <mergeCell ref="B1:M1"/>
    <mergeCell ref="M2:O3"/>
    <mergeCell ref="H3:K3"/>
    <mergeCell ref="H6:J6"/>
    <mergeCell ref="K7:L7"/>
    <mergeCell ref="T66:U66"/>
    <mergeCell ref="X67:X71"/>
    <mergeCell ref="B94:G94"/>
    <mergeCell ref="H94:M94"/>
    <mergeCell ref="N94:S94"/>
    <mergeCell ref="T94:V94"/>
    <mergeCell ref="W94:Y94"/>
    <mergeCell ref="B66:C66"/>
    <mergeCell ref="D66:E66"/>
    <mergeCell ref="F66:G66"/>
    <mergeCell ref="J66:J71"/>
    <mergeCell ref="P66:Q66"/>
    <mergeCell ref="R66:S66"/>
    <mergeCell ref="K97:M97"/>
    <mergeCell ref="K98:M98"/>
    <mergeCell ref="K99:M99"/>
    <mergeCell ref="K107:M107"/>
    <mergeCell ref="K108:M108"/>
    <mergeCell ref="K100:M100"/>
    <mergeCell ref="K109:M109"/>
    <mergeCell ref="K110:M110"/>
    <mergeCell ref="K101:M101"/>
    <mergeCell ref="K102:M102"/>
    <mergeCell ref="K103:M103"/>
    <mergeCell ref="K104:M104"/>
    <mergeCell ref="K105:M105"/>
    <mergeCell ref="K106:M106"/>
  </mergeCells>
  <phoneticPr fontId="13" type="noConversion"/>
  <pageMargins left="0.7" right="0.7" top="0.75" bottom="0.75" header="0.3" footer="0.3"/>
  <pageSetup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opLeftCell="A12" workbookViewId="0">
      <selection activeCell="A34" sqref="A34:D39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232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399" t="s">
        <v>91</v>
      </c>
      <c r="I3" s="371"/>
      <c r="J3" s="371"/>
      <c r="K3" s="372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400" t="s">
        <v>93</v>
      </c>
      <c r="I6" s="401"/>
      <c r="J6" s="40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403" t="s">
        <v>27</v>
      </c>
      <c r="L7" s="40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373" t="s">
        <v>75</v>
      </c>
      <c r="H58" s="373"/>
      <c r="I58" s="133" t="s">
        <v>76</v>
      </c>
      <c r="J58" s="133"/>
      <c r="K58" s="133"/>
      <c r="M58" s="373" t="s">
        <v>75</v>
      </c>
      <c r="N58" s="373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6" t="s">
        <v>178</v>
      </c>
      <c r="C66" s="396"/>
      <c r="D66" s="397" t="s">
        <v>179</v>
      </c>
      <c r="E66" s="397"/>
      <c r="F66" s="398" t="s">
        <v>180</v>
      </c>
      <c r="G66" s="398"/>
      <c r="H66" s="248" t="s">
        <v>181</v>
      </c>
      <c r="I66" s="249" t="s">
        <v>182</v>
      </c>
      <c r="J66" s="388" t="s">
        <v>183</v>
      </c>
      <c r="K66" s="49"/>
      <c r="L66" s="49"/>
      <c r="M66" s="49"/>
      <c r="N66" s="49"/>
      <c r="O66" s="247" t="s">
        <v>177</v>
      </c>
      <c r="P66" s="396" t="s">
        <v>178</v>
      </c>
      <c r="Q66" s="396"/>
      <c r="R66" s="397" t="s">
        <v>179</v>
      </c>
      <c r="S66" s="397"/>
      <c r="T66" s="398" t="s">
        <v>184</v>
      </c>
      <c r="U66" s="398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394" t="s">
        <v>178</v>
      </c>
      <c r="C94" s="394"/>
      <c r="D94" s="394"/>
      <c r="E94" s="394"/>
      <c r="F94" s="394"/>
      <c r="G94" s="394"/>
      <c r="H94" s="394" t="s">
        <v>179</v>
      </c>
      <c r="I94" s="394"/>
      <c r="J94" s="394"/>
      <c r="K94" s="394"/>
      <c r="L94" s="394"/>
      <c r="M94" s="394"/>
      <c r="N94" s="395" t="s">
        <v>180</v>
      </c>
      <c r="O94" s="395"/>
      <c r="P94" s="395"/>
      <c r="Q94" s="395"/>
      <c r="R94" s="395"/>
      <c r="S94" s="395"/>
      <c r="T94" s="395" t="s">
        <v>181</v>
      </c>
      <c r="U94" s="395"/>
      <c r="V94" s="395"/>
      <c r="W94" s="395" t="s">
        <v>182</v>
      </c>
      <c r="X94" s="395"/>
      <c r="Y94" s="395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406" t="s">
        <v>237</v>
      </c>
      <c r="L95" s="407"/>
      <c r="M95" s="408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395" t="s">
        <v>237</v>
      </c>
      <c r="L96" s="395"/>
      <c r="M96" s="395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395" t="s">
        <v>236</v>
      </c>
      <c r="L97" s="395"/>
      <c r="M97" s="395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395" t="s">
        <v>236</v>
      </c>
      <c r="L98" s="395"/>
      <c r="M98" s="395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395" t="s">
        <v>236</v>
      </c>
      <c r="L99" s="395"/>
      <c r="M99" s="395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395" t="s">
        <v>236</v>
      </c>
      <c r="L100" s="395"/>
      <c r="M100" s="395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395" t="s">
        <v>236</v>
      </c>
      <c r="L101" s="395"/>
      <c r="M101" s="395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395" t="s">
        <v>236</v>
      </c>
      <c r="L102" s="395"/>
      <c r="M102" s="395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395" t="s">
        <v>236</v>
      </c>
      <c r="L103" s="395"/>
      <c r="M103" s="395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395" t="s">
        <v>236</v>
      </c>
      <c r="L104" s="395"/>
      <c r="M104" s="395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395" t="s">
        <v>236</v>
      </c>
      <c r="L105" s="395"/>
      <c r="M105" s="395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395" t="s">
        <v>236</v>
      </c>
      <c r="L106" s="395"/>
      <c r="M106" s="395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395" t="s">
        <v>236</v>
      </c>
      <c r="L107" s="395"/>
      <c r="M107" s="395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395" t="s">
        <v>236</v>
      </c>
      <c r="L108" s="395"/>
      <c r="M108" s="395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395" t="s">
        <v>235</v>
      </c>
      <c r="L109" s="395"/>
      <c r="M109" s="395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05" t="s">
        <v>243</v>
      </c>
      <c r="L110" s="405"/>
      <c r="M110" s="405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  <mergeCell ref="K96:M96"/>
    <mergeCell ref="K97:M97"/>
    <mergeCell ref="K98:M98"/>
    <mergeCell ref="K99:M99"/>
    <mergeCell ref="P66:Q66"/>
    <mergeCell ref="R66:S66"/>
    <mergeCell ref="T66:U66"/>
    <mergeCell ref="X67:X71"/>
    <mergeCell ref="W94:Y94"/>
    <mergeCell ref="T94:V94"/>
    <mergeCell ref="N94:S94"/>
    <mergeCell ref="B66:C66"/>
    <mergeCell ref="D66:E66"/>
    <mergeCell ref="F66:G66"/>
    <mergeCell ref="J66:J71"/>
    <mergeCell ref="B1:M1"/>
    <mergeCell ref="M2:O3"/>
    <mergeCell ref="H3:K3"/>
    <mergeCell ref="H6:J6"/>
    <mergeCell ref="K7:L7"/>
  </mergeCells>
  <phoneticPr fontId="13" type="noConversion"/>
  <pageMargins left="0.7" right="0.7" top="0.75" bottom="0.75" header="0.3" footer="0.3"/>
  <pageSetup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topLeftCell="A25" workbookViewId="0">
      <selection activeCell="N26" sqref="N26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70" t="s">
        <v>57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2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373" t="s">
        <v>75</v>
      </c>
      <c r="H17" s="373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1-26-17</vt:lpstr>
      <vt:lpstr>1-18-17</vt:lpstr>
      <vt:lpstr>1-11-17</vt:lpstr>
      <vt:lpstr>11-4-16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2017-01-26T20:21:11Z</cp:lastPrinted>
  <dcterms:created xsi:type="dcterms:W3CDTF">2016-07-13T14:29:29Z</dcterms:created>
  <dcterms:modified xsi:type="dcterms:W3CDTF">2017-01-26T21:16:21Z</dcterms:modified>
</cp:coreProperties>
</file>